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updateLinks="never"/>
  <mc:AlternateContent xmlns:mc="http://schemas.openxmlformats.org/markup-compatibility/2006">
    <mc:Choice Requires="x15">
      <x15ac:absPath xmlns:x15ac="http://schemas.microsoft.com/office/spreadsheetml/2010/11/ac" url="C:\Users\Usuario UTP\Desktop\"/>
    </mc:Choice>
  </mc:AlternateContent>
  <workbookProtection workbookAlgorithmName="SHA-512" workbookHashValue="OKge21/Hecl3y0c5trscOvpx5YHdWWgjxlwHlA0X5/CzkK6HJDs0T7teZRzJpV8MWk84Gcgb6NWwU+jZ8p1o6w==" workbookSaltValue="kZXto1tGHUg/CWqDvdbN9w==" workbookSpinCount="100000" lockStructure="1"/>
  <bookViews>
    <workbookView xWindow="0" yWindow="0" windowWidth="28800" windowHeight="12435" tabRatio="916"/>
  </bookViews>
  <sheets>
    <sheet name="01-Inventario de Activos" sheetId="8" r:id="rId1"/>
    <sheet name="02-Clasific. Activos Inform. " sheetId="1" r:id="rId2"/>
  </sheets>
  <externalReferences>
    <externalReference r:id="rId3"/>
  </externalReferences>
  <definedNames>
    <definedName name="_xlnm._FilterDatabase" localSheetId="0" hidden="1">'01-Inventario de Activos'!$C$12:$C$29</definedName>
    <definedName name="_xlnm._FilterDatabase" localSheetId="1" hidden="1">'02-Clasific. Activos Inform. '!$B$1:$AA$1</definedName>
    <definedName name="ADQUISICIÓN_DESARROLLO_Y_MANTENIMIENTO_DE_SISTEMAS">#REF!</definedName>
    <definedName name="Antes_de_asumir_el_contratación">#REF!</definedName>
    <definedName name="Áreas_seguras">#REF!</definedName>
    <definedName name="ASPECTOS_DE_SEGURIDAD_DE_LA_INFORMACIÓN_EN_LA_GESTIÓN_DE_CONTINUIDAD_DE_NEGOCIO">#REF!</definedName>
    <definedName name="Clasificación_de_la_información">#REF!</definedName>
    <definedName name="Compromiso_de_la_información">#REF!</definedName>
    <definedName name="Compromiso_de_las_funciones">#REF!</definedName>
    <definedName name="Consideraciones_sobre_auditorias_de_los_sistemas_de_información">#REF!</definedName>
    <definedName name="Continuidad_de_seguridad_de_la_información">#REF!</definedName>
    <definedName name="CONTROL_DE_ACCESO">#REF!</definedName>
    <definedName name="Control_de_acceso_a_sistemas_y_aplicaciones">#REF!</definedName>
    <definedName name="Control_de_software_operacional">#REF!</definedName>
    <definedName name="Controles_Criptográficos">#REF!</definedName>
    <definedName name="Copias_de_respaldo">#REF!</definedName>
    <definedName name="CRIPTOGRAFIA">#REF!</definedName>
    <definedName name="CUMPLIMIENTO">#REF!</definedName>
    <definedName name="Cumplimiento_de_requisitos_legales_y_contractuales">#REF!</definedName>
    <definedName name="Daño_físico">#REF!</definedName>
    <definedName name="Datos_de_prueba">#REF!</definedName>
    <definedName name="Dispositivos_moviles_y_teletrabajo">#REF!</definedName>
    <definedName name="DOMINIO">#REF!</definedName>
    <definedName name="Durante_la_ejecución_del_empleo">#REF!</definedName>
    <definedName name="Equipos">#REF!</definedName>
    <definedName name="Eventos_naturales">#REF!</definedName>
    <definedName name="Fallas_técnicas">#REF!</definedName>
    <definedName name="Gestión_de_acceso_de_usuarios">#REF!</definedName>
    <definedName name="GESTIÓN_DE_ACTIVOS">#REF!</definedName>
    <definedName name="GESTIÓN_DE_INCIDENTES_DE_SEGURIDAD_DE_LA_INFORMACIÓN">#REF!</definedName>
    <definedName name="Gestión_de_la_prestación_de_servicio_de_proveedores">#REF!</definedName>
    <definedName name="Gestión_de_la_seguridad_en_las_redes">#REF!</definedName>
    <definedName name="Gestión_de_la_vulnerabilidad_técnica">#REF!</definedName>
    <definedName name="Gestión_de_los_incidentes_y_mejoras_en_la_seguridad_de_la_información">#REF!</definedName>
    <definedName name="GRAVE">#REF!</definedName>
    <definedName name="Hardware">#REF!</definedName>
    <definedName name="Hardware_">#REF!</definedName>
    <definedName name="Intrusos_empleados_con_entrenamiento_deficiente_descontento_malintencionado_negligente_deshonesto_o_despedido">#REF!</definedName>
    <definedName name="LEVE">#REF!</definedName>
    <definedName name="Lugar">#REF!</definedName>
    <definedName name="Lugar_">#REF!</definedName>
    <definedName name="Manejo_de_medios">#REF!</definedName>
    <definedName name="MODERADO">#REF!</definedName>
    <definedName name="nnnn">'[1]01-Mapa de riesgo'!#REF!</definedName>
    <definedName name="No_Aplica">#REF!</definedName>
    <definedName name="NO_DEFINIDO">#REF!</definedName>
    <definedName name="Organización">#REF!</definedName>
    <definedName name="Organización_">#REF!</definedName>
    <definedName name="ORGANIZACIÓN_DE_LA_SEGURIDAD_DE_LA_INFORMACIÓN">#REF!</definedName>
    <definedName name="Organización_interna">#REF!</definedName>
    <definedName name="Orientación_de_la_dirección_para_la_gestión_de_la_seguridad_de_la_Información">#REF!</definedName>
    <definedName name="Pérdida_de_los_servicios_esenciales">#REF!</definedName>
    <definedName name="Personal">#REF!</definedName>
    <definedName name="Personal_">#REF!</definedName>
    <definedName name="Perturbación_debida_a_la_radiación">#REF!</definedName>
    <definedName name="Pirata_informatico_intruso_ilegal">#REF!</definedName>
    <definedName name="POLÍTICAS_DE_SEGURIDAD_DE_LA_INFORMACIÓN">#REF!</definedName>
    <definedName name="Procedimientos_operacionales_y_responsabilidades">#REF!</definedName>
    <definedName name="Protección_contra_códigos_maliciosos">#REF!</definedName>
    <definedName name="Red">#REF!</definedName>
    <definedName name="Red_">#REF!</definedName>
    <definedName name="Redundancias">#REF!</definedName>
    <definedName name="Registro_y_seguimiento">#REF!</definedName>
    <definedName name="RELACIONES_CON_LOS_PROVEEDORES">#REF!</definedName>
    <definedName name="Requisito_de_negocio_para_control_de_acceso">#REF!</definedName>
    <definedName name="Requisitos_de_seguridad_de_los_sistemas_de_información">#REF!</definedName>
    <definedName name="Responsabilidad_por_los_activos">#REF!</definedName>
    <definedName name="Responsabilidades_de_los_usuario">#REF!</definedName>
    <definedName name="Revisiones_de_seguridad_de_la_información">#REF!</definedName>
    <definedName name="Seguridad_de_la_información_en_las_relaciones_con_los_proveedores">#REF!</definedName>
    <definedName name="SEGURIDAD_DE_LAS_OPERACIONES">#REF!</definedName>
    <definedName name="SEGURIDAD_DE_LAS_TELECOMUNICACIONES">#REF!</definedName>
    <definedName name="SEGURIDAD_DE_LOS_RECURSOS_HUMANOS">#REF!</definedName>
    <definedName name="Seguridad_en_los_procesos_de_desarrollo_y_de_soporte">#REF!</definedName>
    <definedName name="SEGURIDAD_FÍSICA_Y_DEL_ENTORNO">#REF!</definedName>
    <definedName name="Software">#REF!</definedName>
    <definedName name="Software_">#REF!</definedName>
    <definedName name="Terminación_y_cambio_de_empleo">#REF!</definedName>
    <definedName name="Terrorismo">#REF!</definedName>
    <definedName name="TIPO_A">#REF!</definedName>
    <definedName name="TIPO_V">#REF!</definedName>
    <definedName name="Transferencia_de_información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3" i="1" l="1"/>
  <c r="D33" i="1"/>
  <c r="G33" i="1"/>
  <c r="H33" i="1"/>
  <c r="O33" i="1"/>
  <c r="U33" i="1"/>
  <c r="X33" i="1"/>
  <c r="I26" i="1"/>
  <c r="Z33" i="1" l="1"/>
  <c r="AA33" i="1" s="1"/>
  <c r="O31" i="1"/>
  <c r="U31" i="1"/>
  <c r="X31" i="1"/>
  <c r="O32" i="1"/>
  <c r="U32" i="1"/>
  <c r="X32" i="1"/>
  <c r="A27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Z32" i="1" l="1"/>
  <c r="AA32" i="1" s="1"/>
  <c r="Z31" i="1"/>
  <c r="AA31" i="1" s="1"/>
  <c r="U16" i="1" l="1"/>
  <c r="U17" i="1"/>
  <c r="U18" i="1"/>
  <c r="U19" i="1"/>
  <c r="U20" i="1"/>
  <c r="U21" i="1"/>
  <c r="U22" i="1"/>
  <c r="U23" i="1"/>
  <c r="U24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A12" i="8"/>
  <c r="O15" i="1"/>
  <c r="U15" i="1"/>
  <c r="X15" i="1"/>
  <c r="X16" i="1"/>
  <c r="X17" i="1"/>
  <c r="X18" i="1"/>
  <c r="X19" i="1"/>
  <c r="X20" i="1"/>
  <c r="X21" i="1"/>
  <c r="X22" i="1"/>
  <c r="O14" i="1"/>
  <c r="U14" i="1"/>
  <c r="X14" i="1"/>
  <c r="U13" i="1"/>
  <c r="D7" i="1"/>
  <c r="N7" i="1"/>
  <c r="X12" i="1"/>
  <c r="X13" i="1"/>
  <c r="X23" i="1"/>
  <c r="X24" i="1"/>
  <c r="X25" i="1"/>
  <c r="X26" i="1"/>
  <c r="X27" i="1"/>
  <c r="X28" i="1"/>
  <c r="X29" i="1"/>
  <c r="X30" i="1"/>
  <c r="U12" i="1"/>
  <c r="U25" i="1"/>
  <c r="U26" i="1"/>
  <c r="U27" i="1"/>
  <c r="U28" i="1"/>
  <c r="U29" i="1"/>
  <c r="U30" i="1"/>
  <c r="O12" i="1"/>
  <c r="O13" i="1"/>
  <c r="C22" i="1" l="1"/>
  <c r="C23" i="1"/>
  <c r="D23" i="1"/>
  <c r="J12" i="1"/>
  <c r="C25" i="1"/>
  <c r="C27" i="1"/>
  <c r="C29" i="1"/>
  <c r="C31" i="1"/>
  <c r="D27" i="1"/>
  <c r="D31" i="1"/>
  <c r="C26" i="1"/>
  <c r="C30" i="1"/>
  <c r="D24" i="1"/>
  <c r="D26" i="1"/>
  <c r="D28" i="1"/>
  <c r="D30" i="1"/>
  <c r="D32" i="1"/>
  <c r="D25" i="1"/>
  <c r="D29" i="1"/>
  <c r="C24" i="1"/>
  <c r="C28" i="1"/>
  <c r="C32" i="1"/>
  <c r="Z26" i="1"/>
  <c r="AA26" i="1" s="1"/>
  <c r="Z30" i="1"/>
  <c r="AA30" i="1" s="1"/>
  <c r="Z29" i="1"/>
  <c r="AA29" i="1" s="1"/>
  <c r="Z28" i="1"/>
  <c r="AA28" i="1" s="1"/>
  <c r="Z27" i="1"/>
  <c r="AA27" i="1" s="1"/>
  <c r="Z25" i="1"/>
  <c r="AA25" i="1" s="1"/>
  <c r="Z24" i="1"/>
  <c r="AA24" i="1" s="1"/>
  <c r="Z23" i="1"/>
  <c r="AA23" i="1" s="1"/>
  <c r="Z22" i="1"/>
  <c r="AA22" i="1" s="1"/>
  <c r="Z21" i="1"/>
  <c r="AA21" i="1" s="1"/>
  <c r="Z20" i="1"/>
  <c r="AA20" i="1" s="1"/>
  <c r="Z19" i="1"/>
  <c r="AA19" i="1" s="1"/>
  <c r="Z18" i="1"/>
  <c r="AA18" i="1" s="1"/>
  <c r="Z17" i="1"/>
  <c r="AA17" i="1" s="1"/>
  <c r="Z16" i="1"/>
  <c r="AA16" i="1" s="1"/>
  <c r="Z15" i="1"/>
  <c r="AA15" i="1" s="1"/>
  <c r="Z14" i="1"/>
  <c r="AA14" i="1" s="1"/>
  <c r="Z13" i="1"/>
  <c r="AA13" i="1" s="1"/>
  <c r="Z12" i="1"/>
  <c r="AA12" i="1" s="1"/>
  <c r="A12" i="1" s="1"/>
  <c r="J21" i="1"/>
  <c r="G23" i="1"/>
  <c r="B13" i="1"/>
  <c r="K24" i="1"/>
  <c r="I20" i="1"/>
  <c r="B19" i="1"/>
  <c r="G22" i="1"/>
  <c r="I24" i="1"/>
  <c r="I19" i="1"/>
  <c r="K21" i="1"/>
  <c r="G13" i="1"/>
  <c r="H17" i="1"/>
  <c r="H22" i="1"/>
  <c r="H24" i="1"/>
  <c r="C13" i="1"/>
  <c r="H15" i="1"/>
  <c r="H20" i="1"/>
  <c r="I21" i="1"/>
  <c r="B21" i="1"/>
  <c r="I18" i="1"/>
  <c r="D17" i="1"/>
  <c r="K13" i="1"/>
  <c r="G21" i="1"/>
  <c r="H27" i="1"/>
  <c r="H19" i="1"/>
  <c r="G24" i="1"/>
  <c r="I17" i="1"/>
  <c r="C19" i="1"/>
  <c r="K18" i="1"/>
  <c r="D18" i="1"/>
  <c r="I15" i="1"/>
  <c r="J28" i="1"/>
  <c r="H12" i="1"/>
  <c r="C12" i="1"/>
  <c r="H16" i="1"/>
  <c r="K16" i="1"/>
  <c r="G29" i="1"/>
  <c r="B14" i="1"/>
  <c r="D21" i="1"/>
  <c r="G26" i="1"/>
  <c r="J13" i="1"/>
  <c r="D15" i="1"/>
  <c r="J23" i="1"/>
  <c r="G27" i="1"/>
  <c r="J18" i="1"/>
  <c r="K23" i="1"/>
  <c r="H25" i="1"/>
  <c r="K15" i="1"/>
  <c r="D19" i="1"/>
  <c r="J20" i="1"/>
  <c r="H21" i="1"/>
  <c r="C16" i="1"/>
  <c r="B17" i="1"/>
  <c r="I12" i="1"/>
  <c r="B12" i="1"/>
  <c r="K17" i="1"/>
  <c r="B18" i="1"/>
  <c r="D12" i="1"/>
  <c r="A36" i="8"/>
  <c r="B15" i="1"/>
  <c r="G32" i="1"/>
  <c r="I22" i="1"/>
  <c r="I28" i="1"/>
  <c r="G18" i="1"/>
  <c r="B22" i="1"/>
  <c r="K28" i="1"/>
  <c r="G17" i="1"/>
  <c r="H23" i="1"/>
  <c r="K25" i="1"/>
  <c r="J19" i="1"/>
  <c r="I23" i="1"/>
  <c r="K20" i="1"/>
  <c r="J24" i="1"/>
  <c r="B20" i="1"/>
  <c r="I14" i="1"/>
  <c r="G14" i="1"/>
  <c r="G12" i="1"/>
  <c r="K14" i="1"/>
  <c r="C18" i="1"/>
  <c r="G20" i="1"/>
  <c r="C14" i="1"/>
  <c r="C21" i="1"/>
  <c r="G31" i="1"/>
  <c r="C17" i="1"/>
  <c r="G30" i="1"/>
  <c r="H26" i="1"/>
  <c r="I16" i="1"/>
  <c r="I25" i="1"/>
  <c r="H28" i="1"/>
  <c r="G16" i="1"/>
  <c r="G15" i="1"/>
  <c r="J14" i="1"/>
  <c r="D16" i="1"/>
  <c r="K22" i="1"/>
  <c r="D14" i="1"/>
  <c r="C20" i="1"/>
  <c r="H31" i="1"/>
  <c r="D22" i="1"/>
  <c r="D13" i="1"/>
  <c r="J15" i="1"/>
  <c r="K19" i="1"/>
  <c r="H18" i="1"/>
  <c r="H13" i="1"/>
  <c r="H32" i="1"/>
  <c r="H30" i="1"/>
  <c r="H29" i="1"/>
  <c r="J22" i="1"/>
  <c r="G28" i="1"/>
  <c r="H14" i="1"/>
  <c r="J25" i="1"/>
  <c r="D20" i="1"/>
  <c r="I13" i="1"/>
  <c r="G25" i="1"/>
  <c r="J16" i="1"/>
  <c r="C15" i="1"/>
  <c r="G19" i="1"/>
  <c r="B16" i="1"/>
  <c r="J17" i="1"/>
  <c r="K12" i="1"/>
  <c r="A16" i="1" l="1"/>
  <c r="A13" i="1"/>
  <c r="A17" i="1"/>
  <c r="A21" i="1"/>
  <c r="A18" i="1"/>
  <c r="A14" i="1"/>
  <c r="A15" i="1"/>
  <c r="A20" i="1"/>
  <c r="A19" i="1"/>
  <c r="A30" i="1"/>
  <c r="A28" i="1"/>
  <c r="A26" i="1"/>
  <c r="A24" i="1"/>
  <c r="A27" i="1"/>
  <c r="A32" i="1"/>
  <c r="A23" i="1"/>
  <c r="A31" i="1"/>
  <c r="A22" i="1"/>
  <c r="A25" i="1"/>
  <c r="A29" i="1"/>
</calcChain>
</file>

<file path=xl/sharedStrings.xml><?xml version="1.0" encoding="utf-8"?>
<sst xmlns="http://schemas.openxmlformats.org/spreadsheetml/2006/main" count="556" uniqueCount="205">
  <si>
    <t>CONFIDENCIALIDAD</t>
  </si>
  <si>
    <t>INTEGRIDAD</t>
  </si>
  <si>
    <t>DISPONIBILIDAD</t>
  </si>
  <si>
    <t>SISTEMA DE GESTIÓN DE SEGURIDAD DE LA INFORMACIÓN</t>
  </si>
  <si>
    <t>PROCESO:</t>
  </si>
  <si>
    <t>PROPIEDADES DE SEGURIDAD DEL ACTIVO DE INFORMACIÓN</t>
  </si>
  <si>
    <t>DESCRIPCIÓN</t>
  </si>
  <si>
    <t>NIVEL</t>
  </si>
  <si>
    <t>CRITICIDAD DEL ACTIVO</t>
  </si>
  <si>
    <t>UBICACIÓN DEL ACTIVO DE INFORMACIÓN</t>
  </si>
  <si>
    <t>JEFE DEL PROCESO</t>
  </si>
  <si>
    <t>ID</t>
  </si>
  <si>
    <t>NOMBRE</t>
  </si>
  <si>
    <t>PROPIETARIO</t>
  </si>
  <si>
    <t>GENERALIDADES DEL ACTIVO DE INFORMACIÓN</t>
  </si>
  <si>
    <t>FECHA ULTIMA ACTUALIZACIÓN</t>
  </si>
  <si>
    <t>Valor</t>
  </si>
  <si>
    <t>VALOR</t>
  </si>
  <si>
    <t>PERSONAL AUTORIZADO</t>
  </si>
  <si>
    <t xml:space="preserve"> CUSTODIO</t>
  </si>
  <si>
    <t>RESPONSABILIDAD FRENTE AL ACTIVO DE INFORMACIÓN</t>
  </si>
  <si>
    <t>JUSTIFICACIÓN</t>
  </si>
  <si>
    <t>FÍSICA</t>
  </si>
  <si>
    <t>DIGITAL</t>
  </si>
  <si>
    <t>CONOCIMIENTO</t>
  </si>
  <si>
    <t>CLASIFICACIÓN DE LOS ACTIVOS DE INFORMACIÓN</t>
  </si>
  <si>
    <t>IDIOMA</t>
  </si>
  <si>
    <t>SITIO DE PUBLICACIÓN O CONSULTA</t>
  </si>
  <si>
    <t>TIEMPO DE CLASIFICACIÓN</t>
  </si>
  <si>
    <t>FECHA DE GENERACIÓN</t>
  </si>
  <si>
    <t>FÍSICO</t>
  </si>
  <si>
    <t>MEDIO DE CONSERVACIÓN</t>
  </si>
  <si>
    <t xml:space="preserve">FORMATO </t>
  </si>
  <si>
    <t>EXCEPCIÓN TOTAL O PARCIAL</t>
  </si>
  <si>
    <t>FECHA DE CALIFICACIÓN</t>
  </si>
  <si>
    <t xml:space="preserve">TIPO ACTIVO </t>
  </si>
  <si>
    <t xml:space="preserve">Código </t>
  </si>
  <si>
    <t xml:space="preserve">Versión </t>
  </si>
  <si>
    <t xml:space="preserve">Fecha </t>
  </si>
  <si>
    <t xml:space="preserve">Página </t>
  </si>
  <si>
    <t xml:space="preserve">GENERALIDADES DEL ACTIVO </t>
  </si>
  <si>
    <t>RESPONSABILIDAD FRENTE AL ACTIVO</t>
  </si>
  <si>
    <t xml:space="preserve">UBICACIÓN DEL ACTIVO </t>
  </si>
  <si>
    <t>INVENTARIO DE ACTIVOS</t>
  </si>
  <si>
    <t>1313-F09</t>
  </si>
  <si>
    <t xml:space="preserve">DEPENDECIA / ÁREA </t>
  </si>
  <si>
    <t>2017-08-23</t>
  </si>
  <si>
    <t>Informe de rendición de cuenta anual CGR
(111500-0103)</t>
  </si>
  <si>
    <t>Es la información que deben presentar la Universidad a la Contraloría General de la República sobre la administración, manejo y rendimiento de fondos, bienes o recursos públicos, por una vigencia fiscal determinada. (Resolucion CGR 7350 de 2013)
(SIRECI MODALIDAD M-1)</t>
  </si>
  <si>
    <t>Información</t>
  </si>
  <si>
    <t>Control Interno</t>
  </si>
  <si>
    <t>NA</t>
  </si>
  <si>
    <t xml:space="preserve">Aplicativo SIRECI (CGR)
Página Web OCI: http://www.utp.edu.co/controlinterno/rendicion-de-la-cuenta/23/informes-rendicion-de-cuenta-anual </t>
  </si>
  <si>
    <t>Informe de gestión contractual CGR
(111500-0103)</t>
  </si>
  <si>
    <t>Es la información que deben presentar la Universidad a la Contraloría General de la República sobre los procesos contractuales
realizados con recursos públicos  (Resolucion CGR 7350 de 2013)
(SIRECI MODALIDAD M-9)</t>
  </si>
  <si>
    <t>Aplicativo SIRECI (CGR)
Página Web OCI: http://www.utp.edu.co/controlinterno/rendicion-de-la-cuenta/131/informe-gestion-contractual</t>
  </si>
  <si>
    <t>Informe de Plan de mejoramiento CGR (Suscripción y avance)
(111500-0103)</t>
  </si>
  <si>
    <t>Aplicativo SIRECI (CGR)
Página Web OCI: http://www.utp.edu.co/controlinterno/informes/129/informes-plan-de-mejoramiento</t>
  </si>
  <si>
    <t>Informe de Evaluación anual al Sistema de Control Interno
(111500-0148)</t>
  </si>
  <si>
    <t>Es la información que debe presentar la Universidad al Departamento Administrativo de la Función Pública sobre contiene el estado del sistema de control interno. (Decreto 1027 de 2007)</t>
  </si>
  <si>
    <t>Informe de Evaluación anual del control Interno contable
(111500-0148)</t>
  </si>
  <si>
    <t>Es la información que debe presentar la Universidad a la Contaduría General de la Nación que  contiene el estado del control interno contable. (Decreto 1027 de 2007)</t>
  </si>
  <si>
    <t>Aplicativo CHIP (CGN)
Página Web OCI: http://www.utp.edu.co/controlinterno/sci/17/informes</t>
  </si>
  <si>
    <t>Certificación Ekogui
(111500-0148)</t>
  </si>
  <si>
    <t>Certificación emitida por control Interno sobre el cumplimiento de las del sistema Ekogui de la ANDJE</t>
  </si>
  <si>
    <t>Archivo de Gestión Control Interno
Archivo Central Gestión Documental</t>
  </si>
  <si>
    <t>Informe cumplimiento de licencia  software 
(111500-0148)</t>
  </si>
  <si>
    <t>Informe emitido por control interno sobre el cumplimiento  de las normas en materia de derecho de autor sobre programas de computador (software) que debe ser enviado a la Dirección Nacional de Derechos de autor</t>
  </si>
  <si>
    <t>Computadores de  Control Interno
Página Web OCI: https://www.utp.edu.co/controlinterno/informes/135/software</t>
  </si>
  <si>
    <t>Informe de PQRS
(111500-0148)</t>
  </si>
  <si>
    <t>Informe emitido por control interno sobre el funcionamiento del sistema PQRS, con el fin de verificar que  la atención se preste de acuerdo
con las normas legales vigente.</t>
  </si>
  <si>
    <t>Rector
Vicerrector Administrativo y Financiero, Secretaria General, 
Comunidad Universitaria y General,
Control Interno</t>
  </si>
  <si>
    <t>Computadores de  Control Interno
Página Web OCI: http://www.utp.edu.co/controlinterno/informes/205/seguimiento-al-sistema-pqr</t>
  </si>
  <si>
    <t>Informe de Austeridad y eficiencia en el gasto público
(111500-0148)</t>
  </si>
  <si>
    <t>Informe emitido por control interno sobre el cumplimiento de las disposiciones establecidas por la Universidad en materia de austeridad y eficiencia en el gasto público.</t>
  </si>
  <si>
    <t>Rector
Vicerrector Administrativo y Financiero, Servicios Institucionales, Juridica, Gestión de Presupuesto, CRIE, 
Comunidad Universitaria y General,
Control Interno</t>
  </si>
  <si>
    <t>Computadores de  Control Interno
Página Web OCI: http://www.utp.edu.co/controlinterno/informes/29/austeridad</t>
  </si>
  <si>
    <t>Informe de Plan de Atención al Ciudadano y Transparencia Organizacional
(111500-0148)</t>
  </si>
  <si>
    <t>Informe emitido por Control Interno para  evaluar el cumplimiento de las  actividades establecidas en el Plan Anticorrupción y de Atención al Ciudadano (PACTO UTP)</t>
  </si>
  <si>
    <t>Rector
Planeación,
Comité Institucional de Control Interno
Comunidad Universitaria y General,
Control Interno</t>
  </si>
  <si>
    <t>Computadores de  Control Interno
Página Web OCI: http://www.utp.edu.co/controlinterno/informes/203/seguimiento-pacto</t>
  </si>
  <si>
    <t>Informe de evaluación de audiencia pública
(111500-0148)</t>
  </si>
  <si>
    <t>Rector
Planeación
Comunidad Universitaria y General,
Control Interno</t>
  </si>
  <si>
    <t>Computadores de  Control Interno
Página Web OCI: http://www.utp.edu.co/controlinterno/informes/31/otros</t>
  </si>
  <si>
    <t>Son las carpetas que contienen los documentos soporte que evidencian  los procesos de auditoria, evaluación y verificación, así como las hojas de trabajo de Control Interno
(Hojas de trabajo - Planeación de auditoría 1115-F13)</t>
  </si>
  <si>
    <t>Computadores de Control Interno</t>
  </si>
  <si>
    <t>Actas de Comité Institucional de Control Interno
(111500-0306)</t>
  </si>
  <si>
    <t>Son las actas donde se registran las decisiones de los miembros del Comité en relación con asuntos de Control Interno
 (Actas de Reunión 000-F02 y anexos)</t>
  </si>
  <si>
    <t>Comité Institucional de Control Interno</t>
  </si>
  <si>
    <t>Programa de Auditoria de Control Interno
(111500-0148)</t>
  </si>
  <si>
    <t>Contiene la programación de las auditorias que se realizaran por control interno en una vigencia (Programa de Auditoria 1115-F11 y análisis de riesgos - Seguimiento a planes de mejoramiento concertados 1115-F15)</t>
  </si>
  <si>
    <t>Rectoría,
Comité Institucional de Control Interno
Control Interno</t>
  </si>
  <si>
    <t>Página Web OCI: 
http://www.utp.edu.co/controlinterno/sin-categoria/3/planes</t>
  </si>
  <si>
    <t>Informes de auditorias internas, evaluación y verificación
(111500-0148)</t>
  </si>
  <si>
    <t>Rectoría,
Áreas Auditadas,
Control Interno</t>
  </si>
  <si>
    <t>Programa de Cultura de Autocontrol
(111500-0227)</t>
  </si>
  <si>
    <t>Contiene la programación de las acciones de fomento de cultura de autocontrol que se realizaran por control interno en una vigencia.
(Programa anual de autocontrol 1115-F12)</t>
  </si>
  <si>
    <t>Página Web OCI: http://www.utp.edu.co/controlinterno/sin-categoria/3/planes</t>
  </si>
  <si>
    <t>Actas de reunión de Control Interno
(111500-0306)</t>
  </si>
  <si>
    <t>Archivo de Gestión Control Interno</t>
  </si>
  <si>
    <t>Comunicaciones generados por la oficina de Control Interno
(111500-0148)
(111500-0227)</t>
  </si>
  <si>
    <t>Oficios enviados por parte la Oficina de Control Interno para dar respuesta o solicitar información interna o externa</t>
  </si>
  <si>
    <t>A quien vaya dirigido el oficio
Gestión de Documentos</t>
  </si>
  <si>
    <t>Son las carpetas que contienen los documentos recibidos y enviados en razón de un proceso (Auditoria, IP, Denuncia, PRF) de la CGR.</t>
  </si>
  <si>
    <t>Contraloría General de la República
Control Interno</t>
  </si>
  <si>
    <t xml:space="preserve">Sandra Yamile Calvo </t>
  </si>
  <si>
    <t xml:space="preserve">Control Interno </t>
  </si>
  <si>
    <t xml:space="preserve">Español </t>
  </si>
  <si>
    <t>Documento hoja de calculo (excel)</t>
  </si>
  <si>
    <t>Página Web OCI: http://www.utp.edu.co/controlinterno/rendicion-de-la-cuenta/23/informes-rendicion-de-cuenta-anual 
Archivos de gestión de Control Interno</t>
  </si>
  <si>
    <t>PÚBLICA</t>
  </si>
  <si>
    <t>No aplica</t>
  </si>
  <si>
    <t>La información se encuentra en original en el aplicativo SIRECI de la CGR.</t>
  </si>
  <si>
    <t>BAJA</t>
  </si>
  <si>
    <t>MEDIA</t>
  </si>
  <si>
    <t>Deben estar disponibles para consulta por principio de transparencia.</t>
  </si>
  <si>
    <t>Página Web OCI: http://www.utp.edu.co/controlinterno/rendicion-de-la-cuenta/131/informe-gestion-contractual
Archivos de gestión de Control Interno</t>
  </si>
  <si>
    <t xml:space="preserve">Cumplimiento de la Ley 1712/2014 </t>
  </si>
  <si>
    <t>La información se encuentra en original en el aplicativo SIRECI de la CGR, por lo cual puede ser recuperada.</t>
  </si>
  <si>
    <t>Deben estar disponibles para consulta y publicados en pág WEB cumplimiento de la Ley 1712/2014 y principio de transparencia.</t>
  </si>
  <si>
    <t>ALTA</t>
  </si>
  <si>
    <t>Página Web OCI: http://www.utp.edu.co/controlinterno/informes/129/informes-plan-de-mejoramiento
Archivos de gestión de Control Interno</t>
  </si>
  <si>
    <t>Cumplimiento de la Ley 1712/2015</t>
  </si>
  <si>
    <t>Documento Texto (pdf)</t>
  </si>
  <si>
    <t>Cumplimiento de la Ley 1712/2016</t>
  </si>
  <si>
    <t>La información se encuentra disponible en original en el aplicativo MECI del DAFP, , por lo cual puede ser recuperada.</t>
  </si>
  <si>
    <t>Página Web OCI: http://www.utp.edu.co/controlinterno/sci/17/informes
Archivos de gestión de Control Interno</t>
  </si>
  <si>
    <t>Cumplimiento de la Ley 1712/2017</t>
  </si>
  <si>
    <t>La información oficial se encuentra en el aplicativo CHIP de la CGN, , por lo cual puede ser recuperada.</t>
  </si>
  <si>
    <t>Página Web OCI: http://www.utp.edu.co/controlinterno/normas/211/certificacion-ekogui
Archivos de gestión de Control Interno</t>
  </si>
  <si>
    <t>Cumplimiento de la Ley 1712/2018</t>
  </si>
  <si>
    <t>La información oficial se encuentra en la ANDJE, , por lo cual puede ser recuperada.</t>
  </si>
  <si>
    <t>Página Web OCI: http://www.utp.edu.co/controlinterno/informes/135/software
Archivos de gestión de Control Interno</t>
  </si>
  <si>
    <t>Cumplimiento de la Ley 1712/2019</t>
  </si>
  <si>
    <t>La información oficial se encuentra en la ANDA, , por lo cual puede ser recuperada.</t>
  </si>
  <si>
    <t>Página Web OCI: http://www.utp.edu.co/controlinterno/informes/205/seguimiento-al-sistema-pqr
Archivos de gestión de Control Interno</t>
  </si>
  <si>
    <t>Cumplimiento de la Ley 1712/2020</t>
  </si>
  <si>
    <t>La información oficial se encuentra en el aplicativo de gestión de documentos y pulicada en el sitio Web, por lo cual puede ser recuperada.</t>
  </si>
  <si>
    <t>Página Web OCI: http://www.utp.edu.co/controlinterno/informes/29/austeridad
Archivos de gestión de Control Interno</t>
  </si>
  <si>
    <t>Cumplimiento de la Ley 1712/2021</t>
  </si>
  <si>
    <t>Página Web OCI: http://www.utp.edu.co/controlinterno/informes/203/seguimiento-pacto
Archivos de gestión de Control Interno</t>
  </si>
  <si>
    <t>Cumplimiento de la Ley 1712/2022</t>
  </si>
  <si>
    <t>Cumplimiento de la Ley 1712/2023</t>
  </si>
  <si>
    <t>Computadores de Control Interno
Archivos de gestión de Control Interno</t>
  </si>
  <si>
    <t>RESERVADA</t>
  </si>
  <si>
    <t>Ley 1712 de 2014, Artículo 19 [Reserva] y Ley 1581 de 2012 [Protección de datos personales]</t>
  </si>
  <si>
    <t>Parcial</t>
  </si>
  <si>
    <t>Hasta la entrega del informe de la auditoría, evaluación y verificación</t>
  </si>
  <si>
    <t>Por ser un documento de carácter relevante por ser evidencia de auditoría debe conservar integridad en su información.</t>
  </si>
  <si>
    <t>Página Web OCI: http://www.utp.edu.co/controlinterno/sin-categoria/7/comite-de-coordinacion-del-sistema-integral-de-gestion-control-interno
Archivos de gestión de Control Interno</t>
  </si>
  <si>
    <t>Ley 1712 de 2014, Artículo 19 [Reserva]</t>
  </si>
  <si>
    <t xml:space="preserve">5 años </t>
  </si>
  <si>
    <t>Por ser un documento de carácter relevante donde se toman decisiones debe conservar integridad en su información.
La información oficial en el sitio Web, por lo cual puede ser recuperada.</t>
  </si>
  <si>
    <t>La información oficial en el sitio Web.</t>
  </si>
  <si>
    <t>Archivos de gestión de Control Interno</t>
  </si>
  <si>
    <t>Por ser un documento de carácter relevante que contine información sobre evaluación y auditorias debe conservar integridad.</t>
  </si>
  <si>
    <t>Por principio de transparencia  requiere que este disponible</t>
  </si>
  <si>
    <t>Papel</t>
  </si>
  <si>
    <t>Por ser un documento de carácter relevante donde se toman decisiones debe conservar integridad en su información.</t>
  </si>
  <si>
    <t>Papel
Aplicativo gestión de documentos</t>
  </si>
  <si>
    <t>La información oficial se encuentra en el aplicativo de gestión de documentos, por lo cual puede ser recuperada.</t>
  </si>
  <si>
    <t>Documento Texto, hoja de calculo(word - pdf - excel)
Papel</t>
  </si>
  <si>
    <t xml:space="preserve"> Contraloría General de la República, 
Comunidad Universitaria y General,
Control Interno</t>
  </si>
  <si>
    <t xml:space="preserve"> Contraloría General de la República,  
Comunidad Universitaria y General,
Control Interno</t>
  </si>
  <si>
    <t xml:space="preserve"> Contraloría General de la República, Comité Institucional de Control Interno,  
Comunidad Universitaria y General,
Control Interno</t>
  </si>
  <si>
    <t>Es la información que contiene el conjunto de las acciones correctivas y/o preventivas que debe adelantar la Universidad en un período determinado, para dar cumplimiento a la obligación de subsanar y corregir las causas administrativas que dieron origen a los hallazgos identificados por la Contraloría General de la República, como resultado del ejercicio del proceso auditor. 
(Resolucion CGR 7350 de 2013)
(SIRECI MODALIDAD M-3 - Plan de mejoramiento - 1115-F02 - Informe Revisión de avance del plan de mejoramiento)</t>
  </si>
  <si>
    <t>Departamento Administrativo de la Función Pública, Comité Institucional de Control Interno,
Comunidad Universitaria y General,
Control Interno</t>
  </si>
  <si>
    <t>Aplicativo MIPG - DAFP:  http://www.funcionpublica.gov.co/web/mipg/visualizacion-resultados-consolidados
Página Web OCI: http://www.utp.edu.co/controlinterno/sci/17/informes</t>
  </si>
  <si>
    <t>Contaduría General de la Nación, 
Comunidad Universitaria y General,
Control Interno</t>
  </si>
  <si>
    <t>Agencia Nacional para la Defensa Juridica del Estado,
Jurídica
Comunidad Universitaria y General,
Control Interno</t>
  </si>
  <si>
    <t>Computadores de  Control Interno
Página Web OCI: https://www.utp.edu.co/controlinterno/normas/211/certificacion-ekogui</t>
  </si>
  <si>
    <t>Dirección Nacional de Derechos de Autor
Gestión de Tecnologías Informáticas y Sistemas de Información,
Comunidad Universitaria y General,
Control Interno</t>
  </si>
  <si>
    <t>Carpetas de auditoria, evaluación y verificación 
(111500-0148)</t>
  </si>
  <si>
    <t>Computadores de Control Interno
Página Web OCI: 
http://www.utp.edu.co/controlinterno/sin-categoria/3/planes</t>
  </si>
  <si>
    <t>Computadores de Control Interno
Página Web OCI: http://www.utp.edu.co/controlinterno/sin-categoria/7/comite-de-coordinacion-del-sistema-integral-de-gestion-control-interno</t>
  </si>
  <si>
    <t>Computadores de Control Interno
Página Web OCI: http://www.utp.edu.co/controlinterno/sin-categoria/3/planes</t>
  </si>
  <si>
    <t>Actas de Reunión que se realizan al interior de la oficina de Control Interno de Gestión para realizar seguimiento a las actividades
 (Actas de Reunión 000-F02 y anexos)</t>
  </si>
  <si>
    <t>Aplicativo MIPG - DAFP:  http://www.funcionpublica.gov.co/web/mipg/visualizacion-resultados-consolidados
Página Web OCI: http://www.utp.edu.co/controlinterno/sci/17/informes
Archivos de gestión de Control Interno</t>
  </si>
  <si>
    <t>Documento Texto 
(pdf)
Papel</t>
  </si>
  <si>
    <t>Documento Texto (pdf)
Papel</t>
  </si>
  <si>
    <t>Documento texto y hoja de calculo 
(pdf - excel)
Papel</t>
  </si>
  <si>
    <t>Documento texto y hoja de calculo 
(word - excel - pdf)
Papel</t>
  </si>
  <si>
    <t>Documento texto y hoja de calculo 
(PDF - excel)</t>
  </si>
  <si>
    <t xml:space="preserve">Documento texto y hoja de calculo 
(Word - PDF - excel)
Papel </t>
  </si>
  <si>
    <t>Documento texto  y hoja de calculo 
(PDF - excel)</t>
  </si>
  <si>
    <t>Hasta que se reciba documento que resuelve o decida sobre el proceso que adelanta la CGR</t>
  </si>
  <si>
    <t>Comunicaciones con documentos soporte de respuesta a requerimientos de Contraloría General de la República -CGR
(111500-0103)</t>
  </si>
  <si>
    <t xml:space="preserve">Parcial </t>
  </si>
  <si>
    <t>Fichas de auditoria</t>
  </si>
  <si>
    <t xml:space="preserve">Contiene el informe del resumen de las auditorias, evaluaciones y verificaciones que sobre un semestre realiza Control Interno  </t>
  </si>
  <si>
    <t xml:space="preserve">Información </t>
  </si>
  <si>
    <t>Comunidad universitaria y en General</t>
  </si>
  <si>
    <t>Página Web OCI: 
https://www.utp.edu.co/controlinterno/informes/206/informes-de-auditorias</t>
  </si>
  <si>
    <t>Informe cuatrimestral sobre el estado de control interno
(111500-0148)</t>
  </si>
  <si>
    <t>Arqueos de caja menor
(111500-0148)</t>
  </si>
  <si>
    <t>Informes de las  auditorias, evaluación y verificación que realiza la Oficina de Control interno a los procesos  de la Universidad 
(Informes de auditoria, verificación y evaluación -  Informe plan de mejora 1115-F01 - Seguimiento 1115-F03-02)</t>
  </si>
  <si>
    <t>Informe emitido por Control Interno para  evaluar los estandares establecidos por la Universidad para la realización de la audiencia pública de rendición de cuentas a la ciudadanía (Informe - Evaluacion del proceso de rendición de cuenta a la ciudadanía 1115 - F14)</t>
  </si>
  <si>
    <t>Informes emitidos por Control Interno para evaluar el estado del sistema de control interno en la Universidad.</t>
  </si>
  <si>
    <t>Responsables de caja menor
Control Interno</t>
  </si>
  <si>
    <t>Registros que contienen información sobre los Arqueos de Caja menor que debe realizar Control Interno a las cajas menores oficialmente constituidas en la Universidad (Arqueo de caja menor  1115-F01 y anexos)</t>
  </si>
  <si>
    <t>Documento texto y hoja de calculo 
(Pdf - excel)</t>
  </si>
  <si>
    <t>Cumplimiento de la Ley 1712/2024</t>
  </si>
  <si>
    <t>Documento texto
(PDF)</t>
  </si>
  <si>
    <t>La información oficial se encuentra en la página Web, por lo cual puede ser recuperada.</t>
  </si>
  <si>
    <t>La información oficial se encuentra en Gestión de documentos, sin embargo algunos anexos son digitales.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</si>
</sst>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m\-yyyy"/>
  </numFmts>
  <fonts count="24" x14ac:knownFonts="1"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7">
    <xf numFmtId="0" fontId="0" fillId="0" borderId="0">
      <alignment vertical="center"/>
    </xf>
    <xf numFmtId="0" fontId="3" fillId="0" borderId="0"/>
    <xf numFmtId="0" fontId="4" fillId="0" borderId="0"/>
    <xf numFmtId="0" fontId="2" fillId="0" borderId="0"/>
    <xf numFmtId="0" fontId="5" fillId="0" borderId="0"/>
    <xf numFmtId="0" fontId="18" fillId="0" borderId="0"/>
    <xf numFmtId="0" fontId="2" fillId="0" borderId="0"/>
  </cellStyleXfs>
  <cellXfs count="178">
    <xf numFmtId="0" fontId="0" fillId="0" borderId="0" xfId="0">
      <alignment vertical="center"/>
    </xf>
    <xf numFmtId="0" fontId="7" fillId="3" borderId="0" xfId="0" applyFont="1" applyFill="1" applyProtection="1">
      <alignment vertical="center"/>
      <protection locked="0"/>
    </xf>
    <xf numFmtId="0" fontId="9" fillId="3" borderId="0" xfId="0" applyFont="1" applyFill="1" applyProtection="1">
      <alignment vertical="center"/>
      <protection locked="0"/>
    </xf>
    <xf numFmtId="0" fontId="6" fillId="3" borderId="0" xfId="0" applyFont="1" applyFill="1" applyAlignment="1" applyProtection="1">
      <alignment horizontal="center" vertical="center"/>
      <protection locked="0"/>
    </xf>
    <xf numFmtId="0" fontId="13" fillId="3" borderId="0" xfId="0" applyFont="1" applyFill="1" applyProtection="1">
      <alignment vertical="center"/>
      <protection locked="0"/>
    </xf>
    <xf numFmtId="0" fontId="10" fillId="3" borderId="0" xfId="0" applyFont="1" applyFill="1" applyBorder="1" applyAlignment="1" applyProtection="1">
      <alignment horizontal="center" vertical="center"/>
      <protection locked="0"/>
    </xf>
    <xf numFmtId="0" fontId="14" fillId="3" borderId="0" xfId="0" applyFont="1" applyFill="1" applyProtection="1">
      <alignment vertical="center"/>
      <protection locked="0"/>
    </xf>
    <xf numFmtId="0" fontId="10" fillId="3" borderId="0" xfId="0" applyFont="1" applyFill="1" applyProtection="1">
      <alignment vertical="center"/>
      <protection locked="0"/>
    </xf>
    <xf numFmtId="0" fontId="10" fillId="3" borderId="0" xfId="0" applyFont="1" applyFill="1" applyBorder="1" applyAlignment="1" applyProtection="1">
      <alignment vertical="center"/>
      <protection locked="0"/>
    </xf>
    <xf numFmtId="0" fontId="16" fillId="3" borderId="0" xfId="0" applyFont="1" applyFill="1" applyBorder="1" applyAlignment="1" applyProtection="1">
      <alignment horizontal="center" vertical="center"/>
      <protection locked="0"/>
    </xf>
    <xf numFmtId="0" fontId="17" fillId="3" borderId="14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4" fillId="3" borderId="0" xfId="0" applyFont="1" applyFill="1" applyAlignment="1" applyProtection="1">
      <alignment vertical="center"/>
      <protection locked="0"/>
    </xf>
    <xf numFmtId="0" fontId="17" fillId="0" borderId="6" xfId="0" applyNumberFormat="1" applyFont="1" applyFill="1" applyBorder="1" applyAlignment="1" applyProtection="1">
      <alignment horizontal="center" vertical="center" wrapText="1"/>
      <protection hidden="1"/>
    </xf>
    <xf numFmtId="0" fontId="15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Border="1" applyProtection="1">
      <alignment vertical="center"/>
      <protection locked="0"/>
    </xf>
    <xf numFmtId="0" fontId="7" fillId="3" borderId="0" xfId="0" applyFont="1" applyFill="1" applyBorder="1" applyProtection="1">
      <alignment vertical="center"/>
      <protection locked="0"/>
    </xf>
    <xf numFmtId="0" fontId="10" fillId="3" borderId="0" xfId="0" applyFont="1" applyFill="1" applyBorder="1" applyProtection="1">
      <alignment vertical="center"/>
      <protection locked="0"/>
    </xf>
    <xf numFmtId="0" fontId="10" fillId="3" borderId="13" xfId="1" applyFont="1" applyFill="1" applyBorder="1" applyAlignment="1" applyProtection="1">
      <alignment horizontal="center" vertical="center" wrapText="1"/>
      <protection hidden="1"/>
    </xf>
    <xf numFmtId="0" fontId="10" fillId="3" borderId="0" xfId="0" applyFont="1" applyFill="1" applyProtection="1">
      <alignment vertical="center"/>
      <protection hidden="1"/>
    </xf>
    <xf numFmtId="0" fontId="10" fillId="3" borderId="1" xfId="1" applyFont="1" applyFill="1" applyBorder="1" applyAlignment="1" applyProtection="1">
      <alignment horizontal="center" vertical="center" wrapText="1"/>
      <protection hidden="1"/>
    </xf>
    <xf numFmtId="0" fontId="15" fillId="2" borderId="7" xfId="0" applyNumberFormat="1" applyFont="1" applyFill="1" applyBorder="1" applyAlignment="1" applyProtection="1">
      <alignment horizontal="center" vertical="center"/>
      <protection hidden="1"/>
    </xf>
    <xf numFmtId="0" fontId="17" fillId="3" borderId="11" xfId="0" applyNumberFormat="1" applyFont="1" applyFill="1" applyBorder="1" applyAlignment="1" applyProtection="1">
      <alignment horizontal="center" vertical="center" wrapText="1"/>
      <protection hidden="1"/>
    </xf>
    <xf numFmtId="0" fontId="17" fillId="3" borderId="31" xfId="0" applyNumberFormat="1" applyFont="1" applyFill="1" applyBorder="1" applyAlignment="1" applyProtection="1">
      <alignment horizontal="center" vertical="center" wrapText="1"/>
      <protection hidden="1"/>
    </xf>
    <xf numFmtId="0" fontId="17" fillId="3" borderId="14" xfId="0" applyNumberFormat="1" applyFont="1" applyFill="1" applyBorder="1" applyAlignment="1" applyProtection="1">
      <alignment horizontal="center" vertical="center" wrapText="1"/>
      <protection hidden="1"/>
    </xf>
    <xf numFmtId="0" fontId="17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31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0" fillId="3" borderId="0" xfId="0" applyFont="1" applyFill="1" applyProtection="1">
      <alignment vertical="center"/>
    </xf>
    <xf numFmtId="0" fontId="15" fillId="2" borderId="9" xfId="0" applyNumberFormat="1" applyFont="1" applyFill="1" applyBorder="1" applyAlignment="1" applyProtection="1">
      <alignment horizontal="center" vertical="center" wrapText="1"/>
    </xf>
    <xf numFmtId="0" fontId="15" fillId="2" borderId="0" xfId="0" applyNumberFormat="1" applyFont="1" applyFill="1" applyBorder="1" applyAlignment="1" applyProtection="1">
      <alignment horizontal="center" vertical="center" wrapText="1"/>
    </xf>
    <xf numFmtId="0" fontId="15" fillId="2" borderId="7" xfId="0" applyNumberFormat="1" applyFont="1" applyFill="1" applyBorder="1" applyAlignment="1" applyProtection="1">
      <alignment horizontal="center" vertical="center"/>
    </xf>
    <xf numFmtId="0" fontId="15" fillId="2" borderId="7" xfId="0" applyNumberFormat="1" applyFont="1" applyFill="1" applyBorder="1" applyAlignment="1" applyProtection="1">
      <alignment horizontal="center" vertical="center" wrapText="1"/>
    </xf>
    <xf numFmtId="0" fontId="16" fillId="2" borderId="7" xfId="0" applyNumberFormat="1" applyFont="1" applyFill="1" applyBorder="1" applyAlignment="1" applyProtection="1">
      <alignment horizontal="center" vertical="center" wrapText="1"/>
    </xf>
    <xf numFmtId="0" fontId="15" fillId="2" borderId="8" xfId="0" applyNumberFormat="1" applyFont="1" applyFill="1" applyBorder="1" applyAlignment="1" applyProtection="1">
      <alignment horizontal="center" vertical="center" wrapText="1"/>
    </xf>
    <xf numFmtId="0" fontId="12" fillId="5" borderId="2" xfId="0" applyFont="1" applyFill="1" applyBorder="1" applyAlignment="1" applyProtection="1">
      <alignment vertical="center"/>
    </xf>
    <xf numFmtId="0" fontId="16" fillId="2" borderId="7" xfId="0" applyNumberFormat="1" applyFont="1" applyFill="1" applyBorder="1" applyAlignment="1" applyProtection="1">
      <alignment horizontal="center" vertical="center" wrapText="1"/>
    </xf>
    <xf numFmtId="0" fontId="17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17" fillId="4" borderId="5" xfId="0" applyNumberFormat="1" applyFont="1" applyFill="1" applyBorder="1" applyAlignment="1" applyProtection="1">
      <alignment horizontal="center" vertical="center" wrapText="1"/>
      <protection hidden="1"/>
    </xf>
    <xf numFmtId="0" fontId="17" fillId="4" borderId="1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20" xfId="0" applyFont="1" applyBorder="1" applyAlignment="1">
      <alignment horizontal="right" vertical="center" wrapText="1"/>
    </xf>
    <xf numFmtId="0" fontId="8" fillId="0" borderId="3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right" vertical="center" wrapText="1"/>
    </xf>
    <xf numFmtId="0" fontId="8" fillId="0" borderId="33" xfId="0" applyFont="1" applyBorder="1" applyAlignment="1">
      <alignment horizontal="center" vertical="center" wrapText="1"/>
    </xf>
    <xf numFmtId="14" fontId="8" fillId="0" borderId="33" xfId="0" quotePrefix="1" applyNumberFormat="1" applyFont="1" applyBorder="1" applyAlignment="1">
      <alignment horizontal="center" vertical="center" wrapText="1"/>
    </xf>
    <xf numFmtId="0" fontId="11" fillId="0" borderId="22" xfId="0" applyFont="1" applyBorder="1" applyAlignment="1">
      <alignment horizontal="right" vertical="center" wrapText="1"/>
    </xf>
    <xf numFmtId="0" fontId="8" fillId="0" borderId="32" xfId="0" applyFont="1" applyBorder="1" applyAlignment="1">
      <alignment horizontal="center" vertical="center" wrapText="1"/>
    </xf>
    <xf numFmtId="0" fontId="17" fillId="3" borderId="29" xfId="0" applyNumberFormat="1" applyFont="1" applyFill="1" applyBorder="1" applyAlignment="1" applyProtection="1">
      <alignment horizontal="center" vertical="center" wrapText="1"/>
      <protection hidden="1"/>
    </xf>
    <xf numFmtId="0" fontId="17" fillId="3" borderId="6" xfId="0" applyNumberFormat="1" applyFont="1" applyFill="1" applyBorder="1" applyAlignment="1" applyProtection="1">
      <alignment horizontal="center" vertical="center" wrapText="1"/>
      <protection hidden="1"/>
    </xf>
    <xf numFmtId="164" fontId="10" fillId="3" borderId="4" xfId="0" applyNumberFormat="1" applyFont="1" applyFill="1" applyBorder="1" applyAlignment="1" applyProtection="1">
      <alignment vertical="center"/>
      <protection locked="0"/>
    </xf>
    <xf numFmtId="0" fontId="10" fillId="3" borderId="5" xfId="6" applyFont="1" applyFill="1" applyBorder="1" applyAlignment="1" applyProtection="1">
      <alignment horizontal="center" vertical="center" wrapText="1"/>
      <protection locked="0"/>
    </xf>
    <xf numFmtId="0" fontId="10" fillId="3" borderId="1" xfId="6" applyFont="1" applyFill="1" applyBorder="1" applyAlignment="1" applyProtection="1">
      <alignment horizontal="center" vertical="center" wrapText="1"/>
      <protection locked="0"/>
    </xf>
    <xf numFmtId="0" fontId="17" fillId="3" borderId="16" xfId="0" applyNumberFormat="1" applyFont="1" applyFill="1" applyBorder="1" applyAlignment="1" applyProtection="1">
      <alignment horizontal="center" vertical="center" wrapText="1"/>
      <protection locked="0"/>
    </xf>
    <xf numFmtId="0" fontId="19" fillId="3" borderId="17" xfId="0" applyNumberFormat="1" applyFont="1" applyFill="1" applyBorder="1" applyAlignment="1" applyProtection="1">
      <alignment horizontal="center" vertical="center" wrapText="1"/>
      <protection locked="0"/>
    </xf>
    <xf numFmtId="0" fontId="19" fillId="3" borderId="17" xfId="0" applyNumberFormat="1" applyFont="1" applyFill="1" applyBorder="1" applyAlignment="1" applyProtection="1">
      <alignment vertical="center" wrapText="1"/>
      <protection locked="0"/>
    </xf>
    <xf numFmtId="0" fontId="10" fillId="3" borderId="17" xfId="6" applyFont="1" applyFill="1" applyBorder="1" applyAlignment="1" applyProtection="1">
      <alignment horizontal="center" vertical="center" wrapText="1"/>
      <protection locked="0"/>
    </xf>
    <xf numFmtId="0" fontId="17" fillId="3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7" xfId="0" applyFill="1" applyBorder="1" applyAlignment="1" applyProtection="1">
      <alignment horizontal="center" vertical="center" wrapText="1"/>
      <protection locked="0"/>
    </xf>
    <xf numFmtId="0" fontId="20" fillId="3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34" xfId="0" applyNumberFormat="1" applyFont="1" applyFill="1" applyBorder="1" applyAlignment="1" applyProtection="1">
      <alignment horizontal="center" vertical="center" wrapText="1"/>
      <protection locked="0"/>
    </xf>
    <xf numFmtId="0" fontId="19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21" fillId="3" borderId="1" xfId="0" applyNumberFormat="1" applyFont="1" applyFill="1" applyBorder="1" applyAlignment="1" applyProtection="1">
      <alignment vertical="center" wrapText="1"/>
      <protection locked="0"/>
    </xf>
    <xf numFmtId="0" fontId="2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21" fillId="3" borderId="5" xfId="0" applyNumberFormat="1" applyFont="1" applyFill="1" applyBorder="1" applyAlignment="1" applyProtection="1">
      <alignment vertical="center" wrapText="1"/>
      <protection locked="0"/>
    </xf>
    <xf numFmtId="0" fontId="22" fillId="3" borderId="1" xfId="0" applyFont="1" applyFill="1" applyBorder="1" applyAlignment="1" applyProtection="1">
      <alignment horizontal="center" vertical="center" wrapText="1"/>
      <protection locked="0"/>
    </xf>
    <xf numFmtId="0" fontId="20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29" xfId="0" applyNumberFormat="1" applyFont="1" applyFill="1" applyBorder="1" applyAlignment="1" applyProtection="1">
      <alignment horizontal="center" vertical="center" wrapText="1"/>
      <protection locked="0"/>
    </xf>
    <xf numFmtId="0" fontId="22" fillId="3" borderId="5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22" fillId="3" borderId="13" xfId="0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Border="1" applyAlignment="1" applyProtection="1">
      <alignment vertical="center" wrapText="1"/>
      <protection locked="0"/>
    </xf>
    <xf numFmtId="0" fontId="22" fillId="3" borderId="10" xfId="0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vertical="center" wrapText="1"/>
      <protection locked="0"/>
    </xf>
    <xf numFmtId="0" fontId="7" fillId="3" borderId="5" xfId="0" applyFont="1" applyFill="1" applyBorder="1" applyAlignment="1" applyProtection="1">
      <alignment vertical="center" wrapText="1"/>
      <protection locked="0"/>
    </xf>
    <xf numFmtId="0" fontId="1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19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36" xfId="0" applyFont="1" applyFill="1" applyBorder="1" applyAlignment="1" applyProtection="1">
      <alignment vertical="center" wrapText="1"/>
      <protection locked="0"/>
    </xf>
    <xf numFmtId="0" fontId="10" fillId="3" borderId="7" xfId="6" applyFont="1" applyFill="1" applyBorder="1" applyAlignment="1" applyProtection="1">
      <alignment horizontal="center" vertical="center" wrapText="1"/>
      <protection locked="0"/>
    </xf>
    <xf numFmtId="0" fontId="1" fillId="3" borderId="25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25" xfId="0" applyNumberFormat="1" applyFont="1" applyFill="1" applyBorder="1" applyAlignment="1" applyProtection="1">
      <alignment horizontal="center" vertical="center" wrapText="1"/>
      <protection locked="0"/>
    </xf>
    <xf numFmtId="0" fontId="20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8" xfId="0" applyNumberFormat="1" applyFont="1" applyFill="1" applyBorder="1" applyAlignment="1" applyProtection="1">
      <alignment horizontal="center" vertical="center" wrapText="1"/>
      <protection locked="0"/>
    </xf>
    <xf numFmtId="14" fontId="1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1" xfId="0" applyNumberFormat="1" applyFont="1" applyFill="1" applyBorder="1" applyAlignment="1" applyProtection="1">
      <alignment horizontal="left" vertical="top" wrapText="1"/>
      <protection locked="0"/>
    </xf>
    <xf numFmtId="0" fontId="23" fillId="0" borderId="8" xfId="0" quotePrefix="1" applyFont="1" applyBorder="1" applyAlignment="1" applyProtection="1">
      <alignment horizontal="justify" vertical="center" wrapText="1"/>
      <protection locked="0"/>
    </xf>
    <xf numFmtId="0" fontId="17" fillId="3" borderId="5" xfId="0" quotePrefix="1" applyNumberFormat="1" applyFont="1" applyFill="1" applyBorder="1" applyAlignment="1" applyProtection="1">
      <alignment horizontal="center" vertical="center" wrapText="1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14" fontId="17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7" xfId="0" applyNumberFormat="1" applyFont="1" applyFill="1" applyBorder="1" applyAlignment="1" applyProtection="1">
      <alignment horizontal="left" vertical="top" wrapText="1"/>
      <protection locked="0"/>
    </xf>
    <xf numFmtId="0" fontId="0" fillId="0" borderId="5" xfId="0" applyFont="1" applyFill="1" applyBorder="1" applyAlignment="1" applyProtection="1">
      <alignment horizontal="center" vertical="center" wrapText="1"/>
      <protection locked="0"/>
    </xf>
    <xf numFmtId="0" fontId="0" fillId="0" borderId="7" xfId="0" applyFont="1" applyFill="1" applyBorder="1" applyAlignment="1" applyProtection="1">
      <alignment horizontal="center" vertical="center" wrapText="1"/>
      <protection locked="0"/>
    </xf>
    <xf numFmtId="0" fontId="10" fillId="3" borderId="1" xfId="0" applyFont="1" applyFill="1" applyBorder="1" applyProtection="1">
      <alignment vertical="center"/>
      <protection locked="0"/>
    </xf>
    <xf numFmtId="0" fontId="10" fillId="0" borderId="1" xfId="0" applyFont="1" applyFill="1" applyBorder="1" applyProtection="1">
      <alignment vertical="center"/>
      <protection locked="0"/>
    </xf>
    <xf numFmtId="0" fontId="10" fillId="0" borderId="37" xfId="0" applyFont="1" applyFill="1" applyBorder="1" applyProtection="1">
      <alignment vertical="center"/>
      <protection locked="0"/>
    </xf>
    <xf numFmtId="0" fontId="10" fillId="0" borderId="35" xfId="6" applyFont="1" applyFill="1" applyBorder="1" applyAlignment="1" applyProtection="1">
      <alignment horizontal="center" vertical="center" wrapText="1"/>
      <protection locked="0" hidden="1"/>
    </xf>
    <xf numFmtId="0" fontId="10" fillId="0" borderId="15" xfId="0" applyFont="1" applyFill="1" applyBorder="1" applyProtection="1">
      <alignment vertical="center"/>
      <protection locked="0"/>
    </xf>
    <xf numFmtId="0" fontId="0" fillId="0" borderId="1" xfId="0" applyBorder="1" applyAlignment="1">
      <alignment horizontal="center" vertical="center" wrapText="1"/>
    </xf>
    <xf numFmtId="0" fontId="17" fillId="3" borderId="38" xfId="0" applyNumberFormat="1" applyFont="1" applyFill="1" applyBorder="1" applyAlignment="1" applyProtection="1">
      <alignment horizontal="center" vertical="center" wrapText="1"/>
      <protection hidden="1"/>
    </xf>
    <xf numFmtId="0" fontId="17" fillId="3" borderId="38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38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1" xfId="0" quotePrefix="1" applyNumberFormat="1" applyFont="1" applyFill="1" applyBorder="1" applyAlignment="1" applyProtection="1">
      <alignment horizontal="center" vertical="center" wrapText="1"/>
      <protection locked="0"/>
    </xf>
    <xf numFmtId="0" fontId="10" fillId="3" borderId="31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24" xfId="1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Protection="1">
      <alignment vertical="center"/>
      <protection locked="0"/>
    </xf>
    <xf numFmtId="0" fontId="10" fillId="0" borderId="0" xfId="0" applyFont="1" applyFill="1" applyBorder="1" applyProtection="1">
      <alignment vertical="center"/>
      <protection hidden="1"/>
    </xf>
    <xf numFmtId="0" fontId="10" fillId="0" borderId="0" xfId="0" applyFont="1" applyFill="1" applyBorder="1" applyAlignment="1" applyProtection="1">
      <alignment vertical="center" wrapText="1"/>
      <protection locked="0"/>
    </xf>
    <xf numFmtId="0" fontId="17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7" fillId="0" borderId="0" xfId="0" applyNumberFormat="1" applyFont="1" applyFill="1" applyBorder="1" applyAlignment="1" applyProtection="1">
      <alignment horizontal="center" vertical="center" wrapText="1"/>
      <protection locked="0"/>
    </xf>
    <xf numFmtId="14" fontId="1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NumberFormat="1" applyFont="1" applyFill="1" applyBorder="1" applyAlignment="1" applyProtection="1">
      <alignment horizontal="left" vertical="top" wrapText="1"/>
      <protection locked="0"/>
    </xf>
    <xf numFmtId="0" fontId="17" fillId="3" borderId="39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25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40" xfId="0" applyNumberFormat="1" applyFont="1" applyFill="1" applyBorder="1" applyAlignment="1" applyProtection="1">
      <alignment horizontal="center" vertical="center" wrapText="1"/>
      <protection hidden="1"/>
    </xf>
    <xf numFmtId="0" fontId="12" fillId="5" borderId="2" xfId="0" applyFont="1" applyFill="1" applyBorder="1" applyAlignment="1" applyProtection="1">
      <alignment horizontal="center" vertical="center"/>
    </xf>
    <xf numFmtId="0" fontId="12" fillId="5" borderId="4" xfId="0" applyFont="1" applyFill="1" applyBorder="1" applyAlignment="1" applyProtection="1">
      <alignment horizontal="center" vertical="center"/>
    </xf>
    <xf numFmtId="0" fontId="12" fillId="5" borderId="15" xfId="0" applyFont="1" applyFill="1" applyBorder="1" applyAlignment="1" applyProtection="1">
      <alignment horizontal="center" vertical="center"/>
    </xf>
    <xf numFmtId="0" fontId="12" fillId="5" borderId="0" xfId="0" applyFont="1" applyFill="1" applyBorder="1" applyAlignment="1" applyProtection="1">
      <alignment horizontal="center" vertical="center"/>
    </xf>
    <xf numFmtId="0" fontId="14" fillId="3" borderId="0" xfId="0" applyFont="1" applyFill="1" applyAlignment="1" applyProtection="1">
      <alignment horizontal="center" vertical="center"/>
      <protection locked="0"/>
    </xf>
    <xf numFmtId="0" fontId="10" fillId="3" borderId="2" xfId="0" applyFont="1" applyFill="1" applyBorder="1" applyAlignment="1" applyProtection="1">
      <alignment horizontal="center" vertical="center"/>
      <protection locked="0"/>
    </xf>
    <xf numFmtId="0" fontId="10" fillId="3" borderId="3" xfId="0" applyFont="1" applyFill="1" applyBorder="1" applyAlignment="1" applyProtection="1">
      <alignment horizontal="center" vertical="center"/>
      <protection locked="0"/>
    </xf>
    <xf numFmtId="0" fontId="10" fillId="3" borderId="4" xfId="0" applyFont="1" applyFill="1" applyBorder="1" applyAlignment="1" applyProtection="1">
      <alignment horizontal="center" vertical="center"/>
      <protection locked="0"/>
    </xf>
    <xf numFmtId="0" fontId="15" fillId="2" borderId="1" xfId="0" applyNumberFormat="1" applyFont="1" applyFill="1" applyBorder="1" applyAlignment="1" applyProtection="1">
      <alignment horizontal="center" vertical="center"/>
    </xf>
    <xf numFmtId="0" fontId="15" fillId="2" borderId="6" xfId="0" applyNumberFormat="1" applyFont="1" applyFill="1" applyBorder="1" applyAlignment="1" applyProtection="1">
      <alignment horizontal="center" vertical="center"/>
    </xf>
    <xf numFmtId="0" fontId="12" fillId="5" borderId="16" xfId="0" applyNumberFormat="1" applyFont="1" applyFill="1" applyBorder="1" applyAlignment="1" applyProtection="1">
      <alignment horizontal="center" vertical="center" wrapText="1"/>
    </xf>
    <xf numFmtId="0" fontId="12" fillId="5" borderId="17" xfId="0" applyNumberFormat="1" applyFont="1" applyFill="1" applyBorder="1" applyAlignment="1" applyProtection="1">
      <alignment horizontal="center" vertical="center" wrapText="1"/>
    </xf>
    <xf numFmtId="0" fontId="15" fillId="2" borderId="24" xfId="0" applyNumberFormat="1" applyFont="1" applyFill="1" applyBorder="1" applyAlignment="1" applyProtection="1">
      <alignment horizontal="center" vertical="center"/>
    </xf>
    <xf numFmtId="0" fontId="15" fillId="2" borderId="25" xfId="0" applyNumberFormat="1" applyFont="1" applyFill="1" applyBorder="1" applyAlignment="1" applyProtection="1">
      <alignment horizontal="center" vertical="center"/>
    </xf>
    <xf numFmtId="0" fontId="15" fillId="2" borderId="24" xfId="0" applyNumberFormat="1" applyFont="1" applyFill="1" applyBorder="1" applyAlignment="1" applyProtection="1">
      <alignment horizontal="center" vertical="center" wrapText="1"/>
    </xf>
    <xf numFmtId="0" fontId="15" fillId="2" borderId="25" xfId="0" applyNumberFormat="1" applyFont="1" applyFill="1" applyBorder="1" applyAlignment="1" applyProtection="1">
      <alignment horizontal="center" vertical="center" wrapText="1"/>
    </xf>
    <xf numFmtId="0" fontId="15" fillId="2" borderId="14" xfId="0" applyNumberFormat="1" applyFont="1" applyFill="1" applyBorder="1" applyAlignment="1" applyProtection="1">
      <alignment horizontal="center" vertical="center"/>
    </xf>
    <xf numFmtId="0" fontId="15" fillId="2" borderId="18" xfId="0" applyNumberFormat="1" applyFont="1" applyFill="1" applyBorder="1" applyAlignment="1" applyProtection="1">
      <alignment horizontal="center" vertical="center"/>
    </xf>
    <xf numFmtId="0" fontId="15" fillId="2" borderId="7" xfId="0" applyNumberFormat="1" applyFont="1" applyFill="1" applyBorder="1" applyAlignment="1" applyProtection="1">
      <alignment horizontal="center" vertical="center"/>
    </xf>
    <xf numFmtId="0" fontId="15" fillId="2" borderId="1" xfId="0" applyNumberFormat="1" applyFont="1" applyFill="1" applyBorder="1" applyAlignment="1" applyProtection="1">
      <alignment horizontal="center" vertical="center" wrapText="1"/>
    </xf>
    <xf numFmtId="0" fontId="15" fillId="2" borderId="7" xfId="0" applyNumberFormat="1" applyFont="1" applyFill="1" applyBorder="1" applyAlignment="1" applyProtection="1">
      <alignment horizontal="center" vertical="center" wrapText="1"/>
    </xf>
    <xf numFmtId="0" fontId="12" fillId="5" borderId="28" xfId="0" applyNumberFormat="1" applyFont="1" applyFill="1" applyBorder="1" applyAlignment="1" applyProtection="1">
      <alignment horizontal="center" vertical="center" wrapText="1"/>
    </xf>
    <xf numFmtId="0" fontId="12" fillId="5" borderId="26" xfId="0" applyNumberFormat="1" applyFont="1" applyFill="1" applyBorder="1" applyAlignment="1" applyProtection="1">
      <alignment horizontal="center" vertical="center" wrapText="1"/>
    </xf>
    <xf numFmtId="0" fontId="12" fillId="5" borderId="27" xfId="0" applyNumberFormat="1" applyFont="1" applyFill="1" applyBorder="1" applyAlignment="1" applyProtection="1">
      <alignment horizontal="center" vertical="center" wrapText="1"/>
    </xf>
    <xf numFmtId="0" fontId="12" fillId="5" borderId="28" xfId="0" applyNumberFormat="1" applyFont="1" applyFill="1" applyBorder="1" applyAlignment="1" applyProtection="1">
      <alignment horizontal="center" vertical="center"/>
    </xf>
    <xf numFmtId="0" fontId="12" fillId="5" borderId="26" xfId="0" applyNumberFormat="1" applyFont="1" applyFill="1" applyBorder="1" applyAlignment="1" applyProtection="1">
      <alignment horizontal="center" vertical="center"/>
    </xf>
    <xf numFmtId="0" fontId="12" fillId="5" borderId="30" xfId="0" applyNumberFormat="1" applyFont="1" applyFill="1" applyBorder="1" applyAlignment="1" applyProtection="1">
      <alignment horizontal="center" vertical="center"/>
    </xf>
    <xf numFmtId="0" fontId="15" fillId="2" borderId="5" xfId="0" applyFont="1" applyFill="1" applyBorder="1" applyAlignment="1" applyProtection="1">
      <alignment horizontal="center" vertical="center"/>
    </xf>
    <xf numFmtId="0" fontId="15" fillId="2" borderId="5" xfId="0" applyNumberFormat="1" applyFont="1" applyFill="1" applyBorder="1" applyAlignment="1" applyProtection="1">
      <alignment horizontal="center" vertical="center"/>
    </xf>
    <xf numFmtId="0" fontId="16" fillId="3" borderId="2" xfId="0" applyFont="1" applyFill="1" applyBorder="1" applyAlignment="1" applyProtection="1">
      <alignment horizontal="center" vertical="center"/>
    </xf>
    <xf numFmtId="0" fontId="16" fillId="3" borderId="3" xfId="0" applyFont="1" applyFill="1" applyBorder="1" applyAlignment="1" applyProtection="1">
      <alignment horizontal="center" vertical="center"/>
    </xf>
    <xf numFmtId="0" fontId="16" fillId="2" borderId="19" xfId="0" applyNumberFormat="1" applyFont="1" applyFill="1" applyBorder="1" applyAlignment="1" applyProtection="1">
      <alignment horizontal="center" vertical="center" wrapText="1"/>
    </xf>
    <xf numFmtId="0" fontId="16" fillId="2" borderId="25" xfId="0" applyNumberFormat="1" applyFont="1" applyFill="1" applyBorder="1" applyAlignment="1" applyProtection="1">
      <alignment horizontal="center" vertical="center" wrapText="1"/>
    </xf>
    <xf numFmtId="0" fontId="12" fillId="5" borderId="3" xfId="0" applyFont="1" applyFill="1" applyBorder="1" applyAlignment="1" applyProtection="1">
      <alignment horizontal="center" vertical="center"/>
    </xf>
    <xf numFmtId="14" fontId="10" fillId="0" borderId="3" xfId="0" applyNumberFormat="1" applyFont="1" applyBorder="1" applyAlignment="1" applyProtection="1">
      <alignment horizontal="center" vertical="center"/>
      <protection locked="0"/>
    </xf>
    <xf numFmtId="14" fontId="10" fillId="0" borderId="4" xfId="0" applyNumberFormat="1" applyFont="1" applyBorder="1" applyAlignment="1" applyProtection="1">
      <alignment horizontal="center" vertical="center"/>
      <protection locked="0"/>
    </xf>
    <xf numFmtId="0" fontId="16" fillId="2" borderId="5" xfId="0" applyNumberFormat="1" applyFont="1" applyFill="1" applyBorder="1" applyAlignment="1" applyProtection="1">
      <alignment horizontal="center" vertical="center" wrapText="1"/>
    </xf>
    <xf numFmtId="0" fontId="16" fillId="2" borderId="7" xfId="0" applyNumberFormat="1" applyFont="1" applyFill="1" applyBorder="1" applyAlignment="1" applyProtection="1">
      <alignment horizontal="center" vertical="center" wrapText="1"/>
    </xf>
    <xf numFmtId="0" fontId="12" fillId="5" borderId="2" xfId="0" applyFont="1" applyFill="1" applyBorder="1" applyAlignment="1" applyProtection="1">
      <alignment horizontal="center" vertical="center" wrapText="1"/>
    </xf>
    <xf numFmtId="0" fontId="12" fillId="5" borderId="3" xfId="0" applyFont="1" applyFill="1" applyBorder="1" applyAlignment="1" applyProtection="1">
      <alignment horizontal="center" vertical="center" wrapText="1"/>
    </xf>
    <xf numFmtId="0" fontId="12" fillId="5" borderId="3" xfId="0" applyNumberFormat="1" applyFont="1" applyFill="1" applyBorder="1" applyAlignment="1" applyProtection="1">
      <alignment horizontal="center" vertical="center"/>
    </xf>
    <xf numFmtId="0" fontId="12" fillId="5" borderId="4" xfId="0" applyNumberFormat="1" applyFont="1" applyFill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15" fillId="2" borderId="10" xfId="0" applyFont="1" applyFill="1" applyBorder="1" applyAlignment="1" applyProtection="1">
      <alignment horizontal="center" vertical="center"/>
    </xf>
    <xf numFmtId="0" fontId="15" fillId="2" borderId="12" xfId="0" applyFont="1" applyFill="1" applyBorder="1" applyAlignment="1" applyProtection="1">
      <alignment horizontal="center" vertical="center"/>
    </xf>
    <xf numFmtId="0" fontId="15" fillId="2" borderId="11" xfId="0" applyFont="1" applyFill="1" applyBorder="1" applyAlignment="1" applyProtection="1">
      <alignment horizontal="center" vertical="center"/>
    </xf>
    <xf numFmtId="0" fontId="16" fillId="2" borderId="5" xfId="0" applyNumberFormat="1" applyFont="1" applyFill="1" applyBorder="1" applyAlignment="1" applyProtection="1">
      <alignment horizontal="center" vertical="center"/>
    </xf>
    <xf numFmtId="0" fontId="16" fillId="2" borderId="7" xfId="0" applyNumberFormat="1" applyFont="1" applyFill="1" applyBorder="1" applyAlignment="1" applyProtection="1">
      <alignment horizontal="center" vertical="center"/>
    </xf>
    <xf numFmtId="0" fontId="12" fillId="5" borderId="2" xfId="0" applyNumberFormat="1" applyFont="1" applyFill="1" applyBorder="1" applyAlignment="1" applyProtection="1">
      <alignment horizontal="center" vertical="center" wrapText="1"/>
    </xf>
    <xf numFmtId="0" fontId="12" fillId="5" borderId="3" xfId="0" applyNumberFormat="1" applyFont="1" applyFill="1" applyBorder="1" applyAlignment="1" applyProtection="1">
      <alignment horizontal="center" vertical="center" wrapText="1"/>
    </xf>
    <xf numFmtId="0" fontId="12" fillId="5" borderId="4" xfId="0" applyNumberFormat="1" applyFont="1" applyFill="1" applyBorder="1" applyAlignment="1" applyProtection="1">
      <alignment horizontal="center" vertical="center" wrapText="1"/>
    </xf>
    <xf numFmtId="0" fontId="15" fillId="2" borderId="5" xfId="0" applyNumberFormat="1" applyFont="1" applyFill="1" applyBorder="1" applyAlignment="1" applyProtection="1">
      <alignment horizontal="center" vertical="center" wrapText="1"/>
    </xf>
    <xf numFmtId="0" fontId="15" fillId="2" borderId="29" xfId="0" applyNumberFormat="1" applyFont="1" applyFill="1" applyBorder="1" applyAlignment="1" applyProtection="1">
      <alignment horizontal="center" vertical="center" wrapText="1"/>
    </xf>
    <xf numFmtId="0" fontId="15" fillId="2" borderId="23" xfId="0" applyNumberFormat="1" applyFont="1" applyFill="1" applyBorder="1" applyAlignment="1" applyProtection="1">
      <alignment horizontal="center" vertical="center"/>
    </xf>
  </cellXfs>
  <cellStyles count="7">
    <cellStyle name="Normal" xfId="0" builtinId="0"/>
    <cellStyle name="Normal 2" xfId="1"/>
    <cellStyle name="Normal 2 2" xfId="6"/>
    <cellStyle name="Normal 3" xfId="4"/>
    <cellStyle name="Normal 4" xfId="2"/>
    <cellStyle name="Normal 5" xfId="5"/>
    <cellStyle name="TableStyleLight1 2" xfId="3"/>
  </cellStyles>
  <dxfs count="15"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theme="5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2D050"/>
      <rgbColor rgb="00FF9900"/>
      <rgbColor rgb="00F9CB9C"/>
      <rgbColor rgb="00FFFF00"/>
      <rgbColor rgb="00FFFFFF"/>
      <rgbColor rgb="00FFFF99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  <color rgb="FFE4E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158158</xdr:colOff>
      <xdr:row>0</xdr:row>
      <xdr:rowOff>9771</xdr:rowOff>
    </xdr:from>
    <xdr:to>
      <xdr:col>2</xdr:col>
      <xdr:colOff>1253452</xdr:colOff>
      <xdr:row>3</xdr:row>
      <xdr:rowOff>244721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158" y="9771"/>
          <a:ext cx="1328127" cy="965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143452</xdr:colOff>
      <xdr:row>0</xdr:row>
      <xdr:rowOff>71718</xdr:rowOff>
    </xdr:from>
    <xdr:to>
      <xdr:col>2</xdr:col>
      <xdr:colOff>833439</xdr:colOff>
      <xdr:row>3</xdr:row>
      <xdr:rowOff>207730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452" y="71718"/>
          <a:ext cx="1067018" cy="77101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Riesgos-SGC-FOR-011-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-Mapa de riesgo"/>
      <sheetName val="02-Plan Contingencia"/>
      <sheetName val="03-Seguimiento"/>
      <sheetName val="Hoja1"/>
      <sheetName val="INSTRUCTIVO"/>
      <sheetName val="ESCALA"/>
    </sheetNames>
    <sheetDataSet>
      <sheetData sheetId="0">
        <row r="5">
          <cell r="A5" t="str">
            <v xml:space="preserve">PROCESO (Usuario Metodología)  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V45"/>
  <sheetViews>
    <sheetView tabSelected="1" topLeftCell="B1" zoomScale="90" zoomScaleNormal="90" zoomScalePageLayoutView="90" workbookViewId="0">
      <selection activeCell="D45" sqref="D45"/>
    </sheetView>
  </sheetViews>
  <sheetFormatPr baseColWidth="10" defaultColWidth="9.140625" defaultRowHeight="12.75" x14ac:dyDescent="0.2"/>
  <cols>
    <col min="1" max="1" width="4.42578125" style="1" hidden="1" customWidth="1"/>
    <col min="2" max="2" width="3.42578125" style="1" customWidth="1"/>
    <col min="3" max="3" width="42.5703125" style="1" customWidth="1"/>
    <col min="4" max="4" width="44.42578125" style="1" customWidth="1"/>
    <col min="5" max="5" width="14.85546875" style="19" customWidth="1"/>
    <col min="6" max="6" width="25.7109375" style="1" customWidth="1"/>
    <col min="7" max="7" width="19.140625" style="1" bestFit="1" customWidth="1"/>
    <col min="8" max="8" width="19.42578125" style="1" customWidth="1"/>
    <col min="9" max="9" width="15.7109375" style="1" customWidth="1"/>
    <col min="10" max="10" width="15.42578125" style="1" customWidth="1"/>
    <col min="11" max="12" width="18" style="1" customWidth="1"/>
    <col min="13" max="13" width="4.7109375" style="2" customWidth="1"/>
    <col min="14" max="14" width="16.7109375" style="2" customWidth="1"/>
    <col min="15" max="15" width="12.7109375" style="2" customWidth="1"/>
    <col min="16" max="16" width="4.85546875" style="2" customWidth="1"/>
    <col min="17" max="17" width="16.140625" style="2" customWidth="1"/>
    <col min="18" max="18" width="12.7109375" style="2" customWidth="1"/>
    <col min="19" max="19" width="4.7109375" style="2" customWidth="1"/>
    <col min="20" max="20" width="16" style="2" customWidth="1"/>
    <col min="21" max="21" width="6.42578125" style="2" customWidth="1"/>
    <col min="22" max="22" width="14" style="2" customWidth="1"/>
    <col min="23" max="16384" width="9.140625" style="1"/>
  </cols>
  <sheetData>
    <row r="1" spans="1:22" ht="18.75" x14ac:dyDescent="0.2">
      <c r="B1" s="127" t="s">
        <v>3</v>
      </c>
      <c r="C1" s="127"/>
      <c r="D1" s="127"/>
      <c r="E1" s="127"/>
      <c r="F1" s="127"/>
      <c r="G1" s="127"/>
      <c r="H1" s="127"/>
      <c r="I1" s="127"/>
      <c r="J1" s="127"/>
      <c r="K1" s="46" t="s">
        <v>36</v>
      </c>
      <c r="L1" s="47" t="s">
        <v>44</v>
      </c>
      <c r="M1" s="13"/>
      <c r="N1" s="13"/>
      <c r="O1" s="13"/>
      <c r="P1" s="13"/>
      <c r="Q1" s="13"/>
      <c r="R1" s="13"/>
      <c r="S1" s="13"/>
      <c r="T1" s="13"/>
      <c r="U1" s="3"/>
    </row>
    <row r="2" spans="1:22" ht="18.75" x14ac:dyDescent="0.2">
      <c r="C2" s="6"/>
      <c r="D2" s="4"/>
      <c r="E2" s="18"/>
      <c r="F2" s="4"/>
      <c r="G2" s="4"/>
      <c r="H2" s="4"/>
      <c r="I2" s="4"/>
      <c r="J2" s="4"/>
      <c r="K2" s="48" t="s">
        <v>37</v>
      </c>
      <c r="L2" s="49">
        <v>2</v>
      </c>
      <c r="M2" s="4"/>
      <c r="N2" s="4"/>
      <c r="O2" s="4"/>
      <c r="P2" s="4"/>
      <c r="Q2" s="4"/>
      <c r="R2" s="4"/>
      <c r="S2" s="4"/>
      <c r="T2" s="4"/>
    </row>
    <row r="3" spans="1:22" ht="18.75" x14ac:dyDescent="0.2">
      <c r="B3" s="127" t="s">
        <v>43</v>
      </c>
      <c r="C3" s="127"/>
      <c r="D3" s="127"/>
      <c r="E3" s="127"/>
      <c r="F3" s="127"/>
      <c r="G3" s="127"/>
      <c r="H3" s="127"/>
      <c r="I3" s="127"/>
      <c r="J3" s="127"/>
      <c r="K3" s="48" t="s">
        <v>38</v>
      </c>
      <c r="L3" s="50" t="s">
        <v>46</v>
      </c>
      <c r="M3" s="13"/>
      <c r="N3" s="13"/>
      <c r="O3" s="13"/>
      <c r="P3" s="13"/>
      <c r="Q3" s="13"/>
      <c r="R3" s="13"/>
      <c r="S3" s="13"/>
      <c r="T3" s="13"/>
      <c r="U3" s="3"/>
    </row>
    <row r="4" spans="1:22" ht="25.5" customHeight="1" thickBot="1" x14ac:dyDescent="0.25">
      <c r="K4" s="51" t="s">
        <v>39</v>
      </c>
      <c r="L4" s="52">
        <v>1</v>
      </c>
    </row>
    <row r="5" spans="1:22" hidden="1" x14ac:dyDescent="0.2"/>
    <row r="6" spans="1:22" ht="13.5" hidden="1" thickBot="1" x14ac:dyDescent="0.25"/>
    <row r="7" spans="1:22" s="7" customFormat="1" ht="16.5" thickBot="1" x14ac:dyDescent="0.25">
      <c r="B7" s="123" t="s">
        <v>4</v>
      </c>
      <c r="C7" s="124"/>
      <c r="D7" s="128" t="s">
        <v>106</v>
      </c>
      <c r="E7" s="129"/>
      <c r="F7" s="130"/>
      <c r="G7" s="39" t="s">
        <v>10</v>
      </c>
      <c r="H7" s="129" t="s">
        <v>105</v>
      </c>
      <c r="I7" s="130"/>
      <c r="J7" s="125" t="s">
        <v>15</v>
      </c>
      <c r="K7" s="126"/>
      <c r="L7" s="55">
        <v>43396</v>
      </c>
    </row>
    <row r="8" spans="1:22" s="7" customFormat="1" ht="16.5" thickBot="1" x14ac:dyDescent="0.25">
      <c r="A8" s="9"/>
      <c r="B8" s="9"/>
      <c r="C8" s="8"/>
      <c r="D8" s="8"/>
      <c r="E8" s="8"/>
      <c r="F8" s="8"/>
      <c r="G8" s="8"/>
      <c r="H8" s="8"/>
      <c r="I8" s="9"/>
      <c r="J8" s="5"/>
      <c r="K8" s="5"/>
      <c r="L8" s="5"/>
      <c r="M8" s="5"/>
      <c r="N8" s="5"/>
      <c r="O8" s="5"/>
      <c r="P8" s="5"/>
      <c r="Q8" s="5"/>
      <c r="R8" s="5"/>
      <c r="S8" s="5"/>
      <c r="T8" s="9"/>
      <c r="U8" s="9"/>
      <c r="V8" s="9"/>
    </row>
    <row r="9" spans="1:22" s="7" customFormat="1" ht="28.5" customHeight="1" x14ac:dyDescent="0.2">
      <c r="B9" s="133" t="s">
        <v>40</v>
      </c>
      <c r="C9" s="134"/>
      <c r="D9" s="134"/>
      <c r="E9" s="134"/>
      <c r="F9" s="134"/>
      <c r="G9" s="144" t="s">
        <v>41</v>
      </c>
      <c r="H9" s="145"/>
      <c r="I9" s="146"/>
      <c r="J9" s="147" t="s">
        <v>42</v>
      </c>
      <c r="K9" s="148"/>
      <c r="L9" s="149"/>
    </row>
    <row r="10" spans="1:22" s="7" customFormat="1" ht="15.75" customHeight="1" x14ac:dyDescent="0.2">
      <c r="A10" s="15"/>
      <c r="B10" s="139" t="s">
        <v>11</v>
      </c>
      <c r="C10" s="131" t="s">
        <v>12</v>
      </c>
      <c r="D10" s="142" t="s">
        <v>6</v>
      </c>
      <c r="E10" s="142" t="s">
        <v>35</v>
      </c>
      <c r="F10" s="142" t="s">
        <v>45</v>
      </c>
      <c r="G10" s="135" t="s">
        <v>13</v>
      </c>
      <c r="H10" s="135" t="s">
        <v>19</v>
      </c>
      <c r="I10" s="137" t="s">
        <v>18</v>
      </c>
      <c r="J10" s="131" t="s">
        <v>31</v>
      </c>
      <c r="K10" s="131"/>
      <c r="L10" s="132"/>
    </row>
    <row r="11" spans="1:22" s="7" customFormat="1" ht="16.5" thickBot="1" x14ac:dyDescent="0.25">
      <c r="A11" s="16"/>
      <c r="B11" s="140"/>
      <c r="C11" s="141"/>
      <c r="D11" s="143"/>
      <c r="E11" s="143"/>
      <c r="F11" s="143"/>
      <c r="G11" s="136"/>
      <c r="H11" s="136"/>
      <c r="I11" s="138"/>
      <c r="J11" s="35" t="s">
        <v>22</v>
      </c>
      <c r="K11" s="36" t="s">
        <v>23</v>
      </c>
      <c r="L11" s="38" t="s">
        <v>24</v>
      </c>
    </row>
    <row r="12" spans="1:22" s="7" customFormat="1" ht="108" x14ac:dyDescent="0.2">
      <c r="A12" s="21">
        <f>COUNTIF($E$10:E12,"Información")</f>
        <v>1</v>
      </c>
      <c r="B12" s="58">
        <v>1</v>
      </c>
      <c r="C12" s="59" t="s">
        <v>47</v>
      </c>
      <c r="D12" s="60" t="s">
        <v>48</v>
      </c>
      <c r="E12" s="61" t="s">
        <v>49</v>
      </c>
      <c r="F12" s="62" t="s">
        <v>50</v>
      </c>
      <c r="G12" s="62" t="s">
        <v>50</v>
      </c>
      <c r="H12" s="62" t="s">
        <v>50</v>
      </c>
      <c r="I12" s="63" t="s">
        <v>162</v>
      </c>
      <c r="J12" s="64" t="s">
        <v>51</v>
      </c>
      <c r="K12" s="64" t="s">
        <v>52</v>
      </c>
      <c r="L12" s="65" t="s">
        <v>51</v>
      </c>
    </row>
    <row r="13" spans="1:22" s="7" customFormat="1" ht="113.25" customHeight="1" x14ac:dyDescent="0.2">
      <c r="A13" s="21">
        <f>COUNTIF($E$10:E13,"Información")</f>
        <v>2</v>
      </c>
      <c r="B13" s="10">
        <v>2</v>
      </c>
      <c r="C13" s="66" t="s">
        <v>53</v>
      </c>
      <c r="D13" s="67" t="s">
        <v>54</v>
      </c>
      <c r="E13" s="57" t="s">
        <v>49</v>
      </c>
      <c r="F13" s="11" t="s">
        <v>50</v>
      </c>
      <c r="G13" s="11" t="s">
        <v>50</v>
      </c>
      <c r="H13" s="11" t="s">
        <v>50</v>
      </c>
      <c r="I13" s="75" t="s">
        <v>163</v>
      </c>
      <c r="J13" s="68" t="s">
        <v>51</v>
      </c>
      <c r="K13" s="68" t="s">
        <v>55</v>
      </c>
      <c r="L13" s="69" t="s">
        <v>51</v>
      </c>
    </row>
    <row r="14" spans="1:22" s="7" customFormat="1" ht="184.5" customHeight="1" x14ac:dyDescent="0.2">
      <c r="A14" s="21">
        <f>COUNTIF($E$10:E14,"Información")</f>
        <v>3</v>
      </c>
      <c r="B14" s="10">
        <v>3</v>
      </c>
      <c r="C14" s="66" t="s">
        <v>56</v>
      </c>
      <c r="D14" s="70" t="s">
        <v>165</v>
      </c>
      <c r="E14" s="57" t="s">
        <v>49</v>
      </c>
      <c r="F14" s="11" t="s">
        <v>50</v>
      </c>
      <c r="G14" s="11" t="s">
        <v>50</v>
      </c>
      <c r="H14" s="11" t="s">
        <v>50</v>
      </c>
      <c r="I14" s="75" t="s">
        <v>164</v>
      </c>
      <c r="J14" s="68" t="s">
        <v>51</v>
      </c>
      <c r="K14" s="68" t="s">
        <v>57</v>
      </c>
      <c r="L14" s="69" t="s">
        <v>51</v>
      </c>
    </row>
    <row r="15" spans="1:22" s="7" customFormat="1" ht="132" x14ac:dyDescent="0.2">
      <c r="A15" s="21">
        <f>COUNTIF($E$10:E15,"Información")</f>
        <v>4</v>
      </c>
      <c r="B15" s="10">
        <v>4</v>
      </c>
      <c r="C15" s="71" t="s">
        <v>58</v>
      </c>
      <c r="D15" s="67" t="s">
        <v>59</v>
      </c>
      <c r="E15" s="56" t="s">
        <v>49</v>
      </c>
      <c r="F15" s="17" t="s">
        <v>50</v>
      </c>
      <c r="G15" s="17" t="s">
        <v>50</v>
      </c>
      <c r="H15" s="17" t="s">
        <v>50</v>
      </c>
      <c r="I15" s="98" t="s">
        <v>166</v>
      </c>
      <c r="J15" s="72" t="s">
        <v>51</v>
      </c>
      <c r="K15" s="72" t="s">
        <v>167</v>
      </c>
      <c r="L15" s="73" t="s">
        <v>51</v>
      </c>
    </row>
    <row r="16" spans="1:22" s="7" customFormat="1" ht="89.25" x14ac:dyDescent="0.2">
      <c r="A16" s="21">
        <f>COUNTIF($E$10:E16,"Información")</f>
        <v>5</v>
      </c>
      <c r="B16" s="10">
        <v>5</v>
      </c>
      <c r="C16" s="74" t="s">
        <v>60</v>
      </c>
      <c r="D16" s="70" t="s">
        <v>61</v>
      </c>
      <c r="E16" s="56" t="s">
        <v>49</v>
      </c>
      <c r="F16" s="17" t="s">
        <v>50</v>
      </c>
      <c r="G16" s="17" t="s">
        <v>50</v>
      </c>
      <c r="H16" s="17" t="s">
        <v>50</v>
      </c>
      <c r="I16" s="98" t="s">
        <v>168</v>
      </c>
      <c r="J16" s="68" t="s">
        <v>65</v>
      </c>
      <c r="K16" s="72" t="s">
        <v>62</v>
      </c>
      <c r="L16" s="73" t="s">
        <v>51</v>
      </c>
    </row>
    <row r="17" spans="1:12" s="7" customFormat="1" ht="114.75" x14ac:dyDescent="0.2">
      <c r="A17" s="21">
        <f>COUNTIF($E$10:E17,"Información")</f>
        <v>6</v>
      </c>
      <c r="B17" s="10">
        <v>6</v>
      </c>
      <c r="C17" s="66" t="s">
        <v>63</v>
      </c>
      <c r="D17" s="67" t="s">
        <v>64</v>
      </c>
      <c r="E17" s="56" t="s">
        <v>49</v>
      </c>
      <c r="F17" s="42" t="s">
        <v>50</v>
      </c>
      <c r="G17" s="17" t="s">
        <v>50</v>
      </c>
      <c r="H17" s="17" t="s">
        <v>50</v>
      </c>
      <c r="I17" s="75" t="s">
        <v>169</v>
      </c>
      <c r="J17" s="68" t="s">
        <v>65</v>
      </c>
      <c r="K17" s="68" t="s">
        <v>170</v>
      </c>
      <c r="L17" s="76" t="s">
        <v>51</v>
      </c>
    </row>
    <row r="18" spans="1:12" s="7" customFormat="1" ht="165.75" x14ac:dyDescent="0.2">
      <c r="A18" s="21">
        <f>COUNTIF($E$10:E18,"Información")</f>
        <v>7</v>
      </c>
      <c r="B18" s="10">
        <v>7</v>
      </c>
      <c r="C18" s="77" t="s">
        <v>66</v>
      </c>
      <c r="D18" s="67" t="s">
        <v>67</v>
      </c>
      <c r="E18" s="56" t="s">
        <v>49</v>
      </c>
      <c r="F18" s="42" t="s">
        <v>50</v>
      </c>
      <c r="G18" s="17" t="s">
        <v>50</v>
      </c>
      <c r="H18" s="17" t="s">
        <v>50</v>
      </c>
      <c r="I18" s="75" t="s">
        <v>171</v>
      </c>
      <c r="J18" s="68" t="s">
        <v>65</v>
      </c>
      <c r="K18" s="68" t="s">
        <v>68</v>
      </c>
      <c r="L18" s="76" t="s">
        <v>51</v>
      </c>
    </row>
    <row r="19" spans="1:12" s="7" customFormat="1" ht="127.5" x14ac:dyDescent="0.2">
      <c r="A19" s="21">
        <f>COUNTIF($E$10:E19,"Información")</f>
        <v>8</v>
      </c>
      <c r="B19" s="10">
        <v>8</v>
      </c>
      <c r="C19" s="77" t="s">
        <v>69</v>
      </c>
      <c r="D19" s="67" t="s">
        <v>70</v>
      </c>
      <c r="E19" s="57" t="s">
        <v>49</v>
      </c>
      <c r="F19" s="42" t="s">
        <v>50</v>
      </c>
      <c r="G19" s="11" t="s">
        <v>50</v>
      </c>
      <c r="H19" s="17" t="s">
        <v>50</v>
      </c>
      <c r="I19" s="75" t="s">
        <v>71</v>
      </c>
      <c r="J19" s="68" t="s">
        <v>65</v>
      </c>
      <c r="K19" s="68" t="s">
        <v>72</v>
      </c>
      <c r="L19" s="76" t="s">
        <v>51</v>
      </c>
    </row>
    <row r="20" spans="1:12" s="7" customFormat="1" ht="165.75" x14ac:dyDescent="0.2">
      <c r="A20" s="21">
        <f>COUNTIF($E$10:E20,"Información")</f>
        <v>9</v>
      </c>
      <c r="B20" s="100">
        <v>9</v>
      </c>
      <c r="C20" s="77" t="s">
        <v>73</v>
      </c>
      <c r="D20" s="67" t="s">
        <v>74</v>
      </c>
      <c r="E20" s="57" t="s">
        <v>49</v>
      </c>
      <c r="F20" s="42" t="s">
        <v>50</v>
      </c>
      <c r="G20" s="11" t="s">
        <v>50</v>
      </c>
      <c r="H20" s="17" t="s">
        <v>50</v>
      </c>
      <c r="I20" s="75" t="s">
        <v>75</v>
      </c>
      <c r="J20" s="68" t="s">
        <v>65</v>
      </c>
      <c r="K20" s="68" t="s">
        <v>76</v>
      </c>
      <c r="L20" s="76" t="s">
        <v>51</v>
      </c>
    </row>
    <row r="21" spans="1:12" s="7" customFormat="1" ht="114.75" x14ac:dyDescent="0.2">
      <c r="A21" s="21">
        <f>COUNTIF($E$10:E21,"Información")</f>
        <v>10</v>
      </c>
      <c r="B21" s="100">
        <v>10</v>
      </c>
      <c r="C21" s="77" t="s">
        <v>77</v>
      </c>
      <c r="D21" s="67" t="s">
        <v>78</v>
      </c>
      <c r="E21" s="57" t="s">
        <v>49</v>
      </c>
      <c r="F21" s="42" t="s">
        <v>50</v>
      </c>
      <c r="G21" s="11" t="s">
        <v>50</v>
      </c>
      <c r="H21" s="17" t="s">
        <v>50</v>
      </c>
      <c r="I21" s="75" t="s">
        <v>79</v>
      </c>
      <c r="J21" s="68" t="s">
        <v>65</v>
      </c>
      <c r="K21" s="68" t="s">
        <v>80</v>
      </c>
      <c r="L21" s="76" t="s">
        <v>51</v>
      </c>
    </row>
    <row r="22" spans="1:12" s="7" customFormat="1" ht="84" x14ac:dyDescent="0.2">
      <c r="A22" s="21">
        <f>COUNTIF($E$10:E22,"Información")</f>
        <v>11</v>
      </c>
      <c r="B22" s="100">
        <v>11</v>
      </c>
      <c r="C22" s="77" t="s">
        <v>81</v>
      </c>
      <c r="D22" s="67" t="s">
        <v>196</v>
      </c>
      <c r="E22" s="57" t="s">
        <v>49</v>
      </c>
      <c r="F22" s="42" t="s">
        <v>50</v>
      </c>
      <c r="G22" s="11" t="s">
        <v>50</v>
      </c>
      <c r="H22" s="17" t="s">
        <v>50</v>
      </c>
      <c r="I22" s="75" t="s">
        <v>82</v>
      </c>
      <c r="J22" s="68" t="s">
        <v>65</v>
      </c>
      <c r="K22" s="68" t="s">
        <v>83</v>
      </c>
      <c r="L22" s="76" t="s">
        <v>51</v>
      </c>
    </row>
    <row r="23" spans="1:12" s="7" customFormat="1" ht="84" x14ac:dyDescent="0.2">
      <c r="A23" s="21">
        <f>COUNTIF($E$10:E23,"Información")</f>
        <v>12</v>
      </c>
      <c r="B23" s="101">
        <v>12</v>
      </c>
      <c r="C23" s="79" t="s">
        <v>193</v>
      </c>
      <c r="D23" s="70" t="s">
        <v>197</v>
      </c>
      <c r="E23" s="56" t="s">
        <v>49</v>
      </c>
      <c r="F23" s="42" t="s">
        <v>50</v>
      </c>
      <c r="G23" s="11" t="s">
        <v>50</v>
      </c>
      <c r="H23" s="17" t="s">
        <v>50</v>
      </c>
      <c r="I23" s="75" t="s">
        <v>82</v>
      </c>
      <c r="J23" s="68" t="s">
        <v>65</v>
      </c>
      <c r="K23" s="68" t="s">
        <v>83</v>
      </c>
      <c r="L23" s="76" t="s">
        <v>51</v>
      </c>
    </row>
    <row r="24" spans="1:12" s="7" customFormat="1" ht="84" x14ac:dyDescent="0.2">
      <c r="A24" s="21">
        <f>COUNTIF($E$10:E24,"Información")</f>
        <v>13</v>
      </c>
      <c r="B24" s="102">
        <v>13</v>
      </c>
      <c r="C24" s="79" t="s">
        <v>194</v>
      </c>
      <c r="D24" s="70" t="s">
        <v>199</v>
      </c>
      <c r="E24" s="56" t="s">
        <v>49</v>
      </c>
      <c r="F24" s="42" t="s">
        <v>50</v>
      </c>
      <c r="G24" s="11" t="s">
        <v>50</v>
      </c>
      <c r="H24" s="17" t="s">
        <v>50</v>
      </c>
      <c r="I24" s="75" t="s">
        <v>198</v>
      </c>
      <c r="J24" s="68" t="s">
        <v>65</v>
      </c>
      <c r="K24" s="68" t="s">
        <v>51</v>
      </c>
      <c r="L24" s="76" t="s">
        <v>51</v>
      </c>
    </row>
    <row r="25" spans="1:12" s="7" customFormat="1" ht="72" x14ac:dyDescent="0.2">
      <c r="A25" s="21">
        <f>COUNTIF($E$10:E25,"Información")</f>
        <v>14</v>
      </c>
      <c r="B25" s="103">
        <v>14</v>
      </c>
      <c r="C25" s="79" t="s">
        <v>89</v>
      </c>
      <c r="D25" s="81" t="s">
        <v>90</v>
      </c>
      <c r="E25" s="56" t="s">
        <v>49</v>
      </c>
      <c r="F25" s="11" t="s">
        <v>50</v>
      </c>
      <c r="G25" s="17" t="s">
        <v>50</v>
      </c>
      <c r="H25" s="17" t="s">
        <v>50</v>
      </c>
      <c r="I25" s="75" t="s">
        <v>91</v>
      </c>
      <c r="J25" s="68" t="s">
        <v>51</v>
      </c>
      <c r="K25" s="68" t="s">
        <v>173</v>
      </c>
      <c r="L25" s="76" t="s">
        <v>51</v>
      </c>
    </row>
    <row r="26" spans="1:12" s="7" customFormat="1" ht="84" x14ac:dyDescent="0.2">
      <c r="A26" s="21">
        <f>COUNTIF($E$10:E26,"Información")</f>
        <v>15</v>
      </c>
      <c r="B26" s="104">
        <v>15</v>
      </c>
      <c r="C26" s="71" t="s">
        <v>172</v>
      </c>
      <c r="D26" s="78" t="s">
        <v>84</v>
      </c>
      <c r="E26" s="56" t="s">
        <v>49</v>
      </c>
      <c r="F26" s="11" t="s">
        <v>50</v>
      </c>
      <c r="G26" s="17" t="s">
        <v>50</v>
      </c>
      <c r="H26" s="17" t="s">
        <v>50</v>
      </c>
      <c r="I26" s="98" t="s">
        <v>50</v>
      </c>
      <c r="J26" s="68" t="s">
        <v>65</v>
      </c>
      <c r="K26" s="68" t="s">
        <v>85</v>
      </c>
      <c r="L26" s="76" t="s">
        <v>51</v>
      </c>
    </row>
    <row r="27" spans="1:12" s="7" customFormat="1" ht="84" x14ac:dyDescent="0.2">
      <c r="A27" s="21">
        <f>COUNTIF($E$10:E27,"Información")</f>
        <v>16</v>
      </c>
      <c r="B27" s="103">
        <v>16</v>
      </c>
      <c r="C27" s="71" t="s">
        <v>93</v>
      </c>
      <c r="D27" s="70" t="s">
        <v>195</v>
      </c>
      <c r="E27" s="56" t="s">
        <v>49</v>
      </c>
      <c r="F27" s="11" t="s">
        <v>50</v>
      </c>
      <c r="G27" s="11" t="s">
        <v>50</v>
      </c>
      <c r="H27" s="17" t="s">
        <v>50</v>
      </c>
      <c r="I27" s="75" t="s">
        <v>94</v>
      </c>
      <c r="J27" s="68" t="s">
        <v>65</v>
      </c>
      <c r="K27" s="68" t="s">
        <v>85</v>
      </c>
      <c r="L27" s="76" t="s">
        <v>51</v>
      </c>
    </row>
    <row r="28" spans="1:12" s="7" customFormat="1" ht="60" x14ac:dyDescent="0.2">
      <c r="A28" s="21">
        <v>17</v>
      </c>
      <c r="B28" s="104">
        <v>17</v>
      </c>
      <c r="C28" s="71" t="s">
        <v>188</v>
      </c>
      <c r="D28" s="78" t="s">
        <v>189</v>
      </c>
      <c r="E28" s="56" t="s">
        <v>190</v>
      </c>
      <c r="F28" s="11" t="s">
        <v>50</v>
      </c>
      <c r="G28" s="17" t="s">
        <v>50</v>
      </c>
      <c r="H28" s="17" t="s">
        <v>50</v>
      </c>
      <c r="I28" s="98" t="s">
        <v>191</v>
      </c>
      <c r="J28" s="68" t="s">
        <v>51</v>
      </c>
      <c r="K28" s="68" t="s">
        <v>192</v>
      </c>
      <c r="L28" s="76" t="s">
        <v>51</v>
      </c>
    </row>
    <row r="29" spans="1:12" s="7" customFormat="1" ht="120" x14ac:dyDescent="0.2">
      <c r="A29" s="21">
        <v>18</v>
      </c>
      <c r="B29" s="103">
        <v>18</v>
      </c>
      <c r="C29" s="79" t="s">
        <v>86</v>
      </c>
      <c r="D29" s="80" t="s">
        <v>87</v>
      </c>
      <c r="E29" s="56" t="s">
        <v>49</v>
      </c>
      <c r="F29" s="17" t="s">
        <v>50</v>
      </c>
      <c r="G29" s="17" t="s">
        <v>50</v>
      </c>
      <c r="H29" s="17" t="s">
        <v>50</v>
      </c>
      <c r="I29" s="98" t="s">
        <v>88</v>
      </c>
      <c r="J29" s="68" t="s">
        <v>65</v>
      </c>
      <c r="K29" s="72" t="s">
        <v>174</v>
      </c>
      <c r="L29" s="73" t="s">
        <v>51</v>
      </c>
    </row>
    <row r="30" spans="1:12" s="7" customFormat="1" ht="72" x14ac:dyDescent="0.2">
      <c r="A30" s="21">
        <v>19</v>
      </c>
      <c r="B30" s="12">
        <v>19</v>
      </c>
      <c r="C30" s="71" t="s">
        <v>95</v>
      </c>
      <c r="D30" s="80" t="s">
        <v>96</v>
      </c>
      <c r="E30" s="56" t="s">
        <v>49</v>
      </c>
      <c r="F30" s="11" t="s">
        <v>50</v>
      </c>
      <c r="G30" s="17" t="s">
        <v>50</v>
      </c>
      <c r="H30" s="17" t="s">
        <v>50</v>
      </c>
      <c r="I30" s="75" t="s">
        <v>91</v>
      </c>
      <c r="J30" s="68" t="s">
        <v>51</v>
      </c>
      <c r="K30" s="68" t="s">
        <v>175</v>
      </c>
      <c r="L30" s="76" t="s">
        <v>51</v>
      </c>
    </row>
    <row r="31" spans="1:12" s="7" customFormat="1" ht="51" x14ac:dyDescent="0.2">
      <c r="A31" s="21">
        <v>20</v>
      </c>
      <c r="B31" s="12">
        <v>20</v>
      </c>
      <c r="C31" s="82" t="s">
        <v>98</v>
      </c>
      <c r="D31" s="80" t="s">
        <v>176</v>
      </c>
      <c r="E31" s="57" t="s">
        <v>49</v>
      </c>
      <c r="F31" s="83" t="s">
        <v>50</v>
      </c>
      <c r="G31" s="17" t="s">
        <v>50</v>
      </c>
      <c r="H31" s="17" t="s">
        <v>50</v>
      </c>
      <c r="I31" s="75" t="s">
        <v>50</v>
      </c>
      <c r="J31" s="68" t="s">
        <v>99</v>
      </c>
      <c r="K31" s="68" t="s">
        <v>51</v>
      </c>
      <c r="L31" s="76" t="s">
        <v>51</v>
      </c>
    </row>
    <row r="32" spans="1:12" s="7" customFormat="1" ht="84" x14ac:dyDescent="0.2">
      <c r="A32" s="21">
        <v>21</v>
      </c>
      <c r="B32" s="12">
        <v>21</v>
      </c>
      <c r="C32" s="82" t="s">
        <v>100</v>
      </c>
      <c r="D32" s="67" t="s">
        <v>101</v>
      </c>
      <c r="E32" s="57" t="s">
        <v>49</v>
      </c>
      <c r="F32" s="83" t="s">
        <v>50</v>
      </c>
      <c r="G32" s="17" t="s">
        <v>50</v>
      </c>
      <c r="H32" s="17" t="s">
        <v>50</v>
      </c>
      <c r="I32" s="42" t="s">
        <v>102</v>
      </c>
      <c r="J32" s="68" t="s">
        <v>65</v>
      </c>
      <c r="K32" s="68" t="s">
        <v>51</v>
      </c>
      <c r="L32" s="76" t="s">
        <v>51</v>
      </c>
    </row>
    <row r="33" spans="1:12" s="7" customFormat="1" ht="74.25" customHeight="1" thickBot="1" x14ac:dyDescent="0.25">
      <c r="A33" s="21">
        <v>22</v>
      </c>
      <c r="B33" s="12">
        <v>22</v>
      </c>
      <c r="C33" s="84" t="s">
        <v>186</v>
      </c>
      <c r="D33" s="85" t="s">
        <v>103</v>
      </c>
      <c r="E33" s="86" t="s">
        <v>49</v>
      </c>
      <c r="F33" s="87" t="s">
        <v>50</v>
      </c>
      <c r="G33" s="88" t="s">
        <v>50</v>
      </c>
      <c r="H33" s="88" t="s">
        <v>50</v>
      </c>
      <c r="I33" s="99" t="s">
        <v>104</v>
      </c>
      <c r="J33" s="89" t="s">
        <v>65</v>
      </c>
      <c r="K33" s="89" t="s">
        <v>85</v>
      </c>
      <c r="L33" s="90" t="s">
        <v>51</v>
      </c>
    </row>
    <row r="34" spans="1:12" s="7" customFormat="1" ht="12.75" customHeight="1" x14ac:dyDescent="0.2">
      <c r="E34" s="20"/>
    </row>
    <row r="35" spans="1:12" s="7" customFormat="1" ht="15.75" x14ac:dyDescent="0.2">
      <c r="E35" s="20"/>
    </row>
    <row r="36" spans="1:12" s="7" customFormat="1" ht="15.75" x14ac:dyDescent="0.2">
      <c r="A36" s="7">
        <f>+COUNT(A12:A33)</f>
        <v>22</v>
      </c>
    </row>
    <row r="37" spans="1:12" s="7" customFormat="1" ht="15.75" x14ac:dyDescent="0.2">
      <c r="E37" s="20"/>
    </row>
    <row r="38" spans="1:12" s="7" customFormat="1" ht="15.75" x14ac:dyDescent="0.2">
      <c r="E38" s="20"/>
    </row>
    <row r="39" spans="1:12" s="7" customFormat="1" ht="15.75" x14ac:dyDescent="0.2">
      <c r="E39" s="20"/>
    </row>
    <row r="40" spans="1:12" s="7" customFormat="1" ht="15.75" x14ac:dyDescent="0.2">
      <c r="E40" s="20"/>
    </row>
    <row r="41" spans="1:12" s="7" customFormat="1" ht="15.75" x14ac:dyDescent="0.2">
      <c r="E41" s="20"/>
    </row>
    <row r="42" spans="1:12" s="7" customFormat="1" ht="15.75" x14ac:dyDescent="0.2">
      <c r="E42" s="20"/>
    </row>
    <row r="43" spans="1:12" s="7" customFormat="1" ht="15.75" x14ac:dyDescent="0.2">
      <c r="E43" s="20"/>
    </row>
    <row r="44" spans="1:12" s="7" customFormat="1" ht="15.75" x14ac:dyDescent="0.2">
      <c r="E44" s="20"/>
    </row>
    <row r="45" spans="1:12" s="7" customFormat="1" ht="15.75" x14ac:dyDescent="0.2">
      <c r="E45" s="20"/>
    </row>
  </sheetData>
  <sheetProtection formatCells="0" formatColumns="0" formatRows="0" insertColumns="0"/>
  <dataConsolidate/>
  <mergeCells count="18">
    <mergeCell ref="J10:L10"/>
    <mergeCell ref="B9:F9"/>
    <mergeCell ref="H10:H11"/>
    <mergeCell ref="I10:I11"/>
    <mergeCell ref="B10:B11"/>
    <mergeCell ref="C10:C11"/>
    <mergeCell ref="D10:D11"/>
    <mergeCell ref="E10:E11"/>
    <mergeCell ref="F10:F11"/>
    <mergeCell ref="G10:G11"/>
    <mergeCell ref="G9:I9"/>
    <mergeCell ref="J9:L9"/>
    <mergeCell ref="B7:C7"/>
    <mergeCell ref="J7:K7"/>
    <mergeCell ref="B3:J3"/>
    <mergeCell ref="B1:J1"/>
    <mergeCell ref="D7:F7"/>
    <mergeCell ref="H7:I7"/>
  </mergeCells>
  <dataValidations xWindow="800" yWindow="656" count="13">
    <dataValidation allowBlank="1" showInputMessage="1" showErrorMessage="1" promptTitle="PERSONAL AUTORIZADO" prompt="Nombre del Cargo que puede acceder al activo de información" sqref="I29:I33 I12:I27"/>
    <dataValidation allowBlank="1" showInputMessage="1" showErrorMessage="1" errorTitle="CELDA DE SELECCIÓN" error="Seleccione una opción de la lista desplegable." promptTitle="SUBPROCESO" prompt="Establezca el subproceso o área al cual pertence el activo de información." sqref="F29:F33 F13:F27"/>
    <dataValidation type="list" allowBlank="1" showInputMessage="1" showErrorMessage="1" errorTitle="CELDA DE SELECCIÓN" error="Seleccione una opción de la lista desplegable." promptTitle="TIPO" prompt="Defina el Tipo de activo: Software, Conocimiento,  Servicio, Hardware, Otros." sqref="E12:E27 E29:E33">
      <formula1>"Información, Software,Conocimiento, Servicio, Hardware, Otros"</formula1>
    </dataValidation>
    <dataValidation allowBlank="1" showInputMessage="1" showErrorMessage="1" promptTitle="ID" prompt="No. consecutivo" sqref="B12:B27 B29:B33"/>
    <dataValidation allowBlank="1" showInputMessage="1" showErrorMessage="1" promptTitle="DESCRIPCIÓN DEL ACTIVO" prompt="Detallar el activo de información. Puede incluir observaciones que se requieran para dar mayor claridad sobre el mismo." sqref="D12:D27 D29:D33"/>
    <dataValidation allowBlank="1" showInputMessage="1" showErrorMessage="1" promptTitle="UBICACIÓN FÍSICA" prompt="Determina el lugar físico donde se almacena el activo de información" sqref="J29:J33 J12:J27"/>
    <dataValidation allowBlank="1" showInputMessage="1" showErrorMessage="1" promptTitle="UBICACIÓN DIGITAL" prompt="Determina la infraestructura tecnológica donde se almacena el activo de información" sqref="K29:K33 K12:K27"/>
    <dataValidation allowBlank="1" showInputMessage="1" showErrorMessage="1" promptTitle="PROPIETARIO" prompt="Nombre del Área que tiene la responsabilidad de definir los accesos, permisos,  requisitos de salvaguarda y demás  controles que debe tener el activo de información." sqref="G29:G33 G12:G27"/>
    <dataValidation allowBlank="1" showInputMessage="1" showErrorMessage="1" promptTitle="NOMBRE DEL ACTIVO DE INFORMACIÓN" prompt="Nombre de identificación dado por el proceso  al activo de información." sqref="C12:C27 C29:C33"/>
    <dataValidation allowBlank="1" showInputMessage="1" showErrorMessage="1" promptTitle="CUSTODIO" prompt="Corresponde al Área que salvaguarda el activo de información en su Confidencialidad, Integridad y Disponibilidad." sqref="H29:H33 H12:H27"/>
    <dataValidation allowBlank="1" showInputMessage="1" showErrorMessage="1" promptTitle="UBICACIÓN CONOCIMIENTO" prompt="Determina el Nombre del Cargo que conoce el activo de información" sqref="L29:L33 L12:L27"/>
    <dataValidation allowBlank="1" showInputMessage="1" showErrorMessage="1" errorTitle="CELDA DE SELECCIÓN" error="Seleccione una opción de la lista desplegable." promptTitle="SUBPROCESO" prompt="Establezca la dependecia o área al cual pertence el activo de información." sqref="F12"/>
    <dataValidation allowBlank="1" showInputMessage="1" showErrorMessage="1" errorTitle="CELDA DE SELECCIÓN" error="Seleccione una opción de la lista desplegable." promptTitle="TIPO" prompt="Defina el Tipo de activo: Software, Conocimiento,  Servicio, Hardware, Otros." sqref="A12:A33"/>
  </dataValidations>
  <pageMargins left="0.75" right="0.75" top="1" bottom="1" header="0.5" footer="0.5"/>
  <pageSetup paperSize="9" fitToWidth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4"/>
  <sheetViews>
    <sheetView topLeftCell="B31" zoomScale="96" zoomScaleNormal="96" zoomScalePageLayoutView="96" workbookViewId="0">
      <selection activeCell="I13" sqref="I13"/>
    </sheetView>
  </sheetViews>
  <sheetFormatPr baseColWidth="10" defaultColWidth="9.140625" defaultRowHeight="12.75" x14ac:dyDescent="0.2"/>
  <cols>
    <col min="1" max="1" width="8.85546875" style="1" hidden="1" customWidth="1"/>
    <col min="2" max="2" width="5.7109375" style="1" bestFit="1" customWidth="1"/>
    <col min="3" max="3" width="34.5703125" style="1" customWidth="1"/>
    <col min="4" max="4" width="48.28515625" style="1" customWidth="1"/>
    <col min="5" max="5" width="13" style="1" customWidth="1"/>
    <col min="6" max="6" width="6.5703125" style="1" hidden="1" customWidth="1"/>
    <col min="7" max="8" width="16.140625" style="1" customWidth="1"/>
    <col min="9" max="9" width="22" style="1" customWidth="1"/>
    <col min="10" max="10" width="29.85546875" style="1" customWidth="1"/>
    <col min="11" max="11" width="25.42578125" style="1" customWidth="1"/>
    <col min="12" max="12" width="21.140625" style="1" customWidth="1"/>
    <col min="13" max="13" width="19.28515625" style="1" customWidth="1"/>
    <col min="14" max="14" width="12.42578125" style="2" customWidth="1"/>
    <col min="15" max="15" width="2.7109375" style="2" hidden="1" customWidth="1"/>
    <col min="16" max="16" width="15" style="2" bestFit="1" customWidth="1"/>
    <col min="17" max="17" width="15.7109375" style="2" customWidth="1"/>
    <col min="18" max="19" width="16.7109375" style="2" customWidth="1"/>
    <col min="20" max="20" width="7.42578125" style="2" customWidth="1"/>
    <col min="21" max="21" width="4.85546875" style="2" hidden="1" customWidth="1"/>
    <col min="22" max="22" width="15" style="2" bestFit="1" customWidth="1"/>
    <col min="23" max="23" width="8.28515625" style="2" customWidth="1"/>
    <col min="24" max="24" width="4.7109375" style="2" hidden="1" customWidth="1"/>
    <col min="25" max="25" width="15" style="2" bestFit="1" customWidth="1"/>
    <col min="26" max="26" width="7.140625" style="2" hidden="1" customWidth="1"/>
    <col min="27" max="27" width="16" style="2" customWidth="1"/>
    <col min="28" max="28" width="5" style="1" hidden="1" customWidth="1"/>
    <col min="29" max="29" width="9.140625" style="1" customWidth="1"/>
    <col min="30" max="16384" width="9.140625" style="1"/>
  </cols>
  <sheetData>
    <row r="1" spans="1:28" x14ac:dyDescent="0.2">
      <c r="Y1" s="46" t="s">
        <v>36</v>
      </c>
      <c r="AA1" s="47" t="s">
        <v>44</v>
      </c>
    </row>
    <row r="2" spans="1:28" ht="18.75" x14ac:dyDescent="0.2">
      <c r="B2" s="127" t="s">
        <v>3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3"/>
      <c r="Y2" s="48" t="s">
        <v>37</v>
      </c>
      <c r="Z2" s="13"/>
      <c r="AA2" s="49">
        <v>2</v>
      </c>
    </row>
    <row r="3" spans="1:28" ht="18.75" x14ac:dyDescent="0.2">
      <c r="E3" s="6"/>
      <c r="F3" s="6"/>
      <c r="G3" s="6"/>
      <c r="H3" s="6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8" t="s">
        <v>38</v>
      </c>
      <c r="AA3" s="50" t="s">
        <v>46</v>
      </c>
    </row>
    <row r="4" spans="1:28" ht="19.5" thickBot="1" x14ac:dyDescent="0.25">
      <c r="B4" s="127" t="s">
        <v>25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3"/>
      <c r="Y4" s="51" t="s">
        <v>39</v>
      </c>
      <c r="Z4" s="13"/>
      <c r="AA4" s="52">
        <v>2</v>
      </c>
    </row>
    <row r="5" spans="1:28" ht="13.5" hidden="1" thickBot="1" x14ac:dyDescent="0.25"/>
    <row r="6" spans="1:28" ht="13.5" hidden="1" thickBot="1" x14ac:dyDescent="0.25"/>
    <row r="7" spans="1:28" s="7" customFormat="1" ht="30" customHeight="1" thickBot="1" x14ac:dyDescent="0.25">
      <c r="B7" s="123" t="s">
        <v>4</v>
      </c>
      <c r="C7" s="156"/>
      <c r="D7" s="152" t="str">
        <f>+'01-Inventario de Activos'!D7</f>
        <v xml:space="preserve">Control Interno </v>
      </c>
      <c r="E7" s="153"/>
      <c r="F7" s="153"/>
      <c r="G7" s="153"/>
      <c r="H7" s="153"/>
      <c r="I7" s="153"/>
      <c r="J7" s="153"/>
      <c r="K7" s="153"/>
      <c r="L7" s="156" t="s">
        <v>10</v>
      </c>
      <c r="M7" s="156"/>
      <c r="N7" s="165" t="str">
        <f>+'01-Inventario de Activos'!H7</f>
        <v xml:space="preserve">Sandra Yamile Calvo </v>
      </c>
      <c r="O7" s="165"/>
      <c r="P7" s="165"/>
      <c r="Q7" s="165"/>
      <c r="R7" s="165"/>
      <c r="S7" s="165"/>
      <c r="T7" s="165"/>
      <c r="U7" s="165"/>
      <c r="V7" s="166"/>
      <c r="W7" s="161" t="s">
        <v>15</v>
      </c>
      <c r="X7" s="162"/>
      <c r="Y7" s="162"/>
      <c r="Z7" s="157">
        <v>43396</v>
      </c>
      <c r="AA7" s="158"/>
    </row>
    <row r="8" spans="1:28" s="7" customFormat="1" ht="16.5" thickBot="1" x14ac:dyDescent="0.25">
      <c r="A8" s="9"/>
      <c r="B8" s="9"/>
      <c r="C8" s="9"/>
      <c r="D8" s="9"/>
      <c r="E8" s="9"/>
      <c r="F8" s="9"/>
      <c r="G8" s="9"/>
      <c r="H8" s="9"/>
      <c r="I8" s="9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9"/>
      <c r="Z8" s="9"/>
      <c r="AA8" s="9"/>
    </row>
    <row r="9" spans="1:28" s="7" customFormat="1" ht="30" customHeight="1" thickBot="1" x14ac:dyDescent="0.25">
      <c r="A9" s="32"/>
      <c r="B9" s="172" t="s">
        <v>14</v>
      </c>
      <c r="C9" s="173"/>
      <c r="D9" s="173"/>
      <c r="E9" s="173"/>
      <c r="F9" s="173"/>
      <c r="G9" s="172" t="s">
        <v>20</v>
      </c>
      <c r="H9" s="174"/>
      <c r="I9" s="163" t="s">
        <v>9</v>
      </c>
      <c r="J9" s="163"/>
      <c r="K9" s="163"/>
      <c r="L9" s="163"/>
      <c r="M9" s="164"/>
      <c r="N9" s="123" t="s">
        <v>5</v>
      </c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24"/>
    </row>
    <row r="10" spans="1:28" s="7" customFormat="1" ht="28.5" customHeight="1" x14ac:dyDescent="0.2">
      <c r="A10" s="33"/>
      <c r="B10" s="177" t="s">
        <v>11</v>
      </c>
      <c r="C10" s="151" t="s">
        <v>12</v>
      </c>
      <c r="D10" s="151" t="s">
        <v>6</v>
      </c>
      <c r="E10" s="170" t="s">
        <v>26</v>
      </c>
      <c r="F10" s="154" t="s">
        <v>29</v>
      </c>
      <c r="G10" s="154" t="s">
        <v>19</v>
      </c>
      <c r="H10" s="154" t="s">
        <v>13</v>
      </c>
      <c r="I10" s="151" t="s">
        <v>31</v>
      </c>
      <c r="J10" s="151"/>
      <c r="K10" s="151"/>
      <c r="L10" s="159" t="s">
        <v>32</v>
      </c>
      <c r="M10" s="159" t="s">
        <v>27</v>
      </c>
      <c r="N10" s="167" t="s">
        <v>0</v>
      </c>
      <c r="O10" s="168"/>
      <c r="P10" s="168"/>
      <c r="Q10" s="168"/>
      <c r="R10" s="168"/>
      <c r="S10" s="169"/>
      <c r="T10" s="150" t="s">
        <v>1</v>
      </c>
      <c r="U10" s="150"/>
      <c r="V10" s="150"/>
      <c r="W10" s="150" t="s">
        <v>2</v>
      </c>
      <c r="X10" s="150"/>
      <c r="Y10" s="150"/>
      <c r="Z10" s="175" t="s">
        <v>8</v>
      </c>
      <c r="AA10" s="176"/>
    </row>
    <row r="11" spans="1:28" s="7" customFormat="1" ht="32.25" customHeight="1" thickBot="1" x14ac:dyDescent="0.25">
      <c r="A11" s="34"/>
      <c r="B11" s="140"/>
      <c r="C11" s="141"/>
      <c r="D11" s="141"/>
      <c r="E11" s="171"/>
      <c r="F11" s="155"/>
      <c r="G11" s="155"/>
      <c r="H11" s="155"/>
      <c r="I11" s="35" t="s">
        <v>30</v>
      </c>
      <c r="J11" s="36" t="s">
        <v>23</v>
      </c>
      <c r="K11" s="36" t="s">
        <v>24</v>
      </c>
      <c r="L11" s="160"/>
      <c r="M11" s="160"/>
      <c r="N11" s="35" t="s">
        <v>7</v>
      </c>
      <c r="O11" s="35" t="s">
        <v>16</v>
      </c>
      <c r="P11" s="35" t="s">
        <v>21</v>
      </c>
      <c r="Q11" s="40" t="s">
        <v>34</v>
      </c>
      <c r="R11" s="37" t="s">
        <v>33</v>
      </c>
      <c r="S11" s="40" t="s">
        <v>28</v>
      </c>
      <c r="T11" s="35" t="s">
        <v>7</v>
      </c>
      <c r="U11" s="24" t="s">
        <v>16</v>
      </c>
      <c r="V11" s="35" t="s">
        <v>21</v>
      </c>
      <c r="W11" s="35" t="s">
        <v>7</v>
      </c>
      <c r="X11" s="35" t="s">
        <v>16</v>
      </c>
      <c r="Y11" s="35" t="s">
        <v>21</v>
      </c>
      <c r="Z11" s="35" t="s">
        <v>17</v>
      </c>
      <c r="AA11" s="38" t="s">
        <v>7</v>
      </c>
    </row>
    <row r="12" spans="1:28" s="7" customFormat="1" ht="126.75" customHeight="1" x14ac:dyDescent="0.2">
      <c r="A12" s="23">
        <f>COUNTIF($AA$11:AA12,"ALTA")</f>
        <v>0</v>
      </c>
      <c r="B12" s="27">
        <f>VLOOKUP(AB12,'01-Inventario de Activos'!$A$12:$L$33,2,FALSE)</f>
        <v>1</v>
      </c>
      <c r="C12" s="25" t="str">
        <f>VLOOKUP(AB12,'01-Inventario de Activos'!$A$12:$L$33,3,FALSE)</f>
        <v>Informe de rendición de cuenta anual CGR
(111500-0103)</v>
      </c>
      <c r="D12" s="25" t="str">
        <f>VLOOKUP(AB12,'01-Inventario de Activos'!$A$12:$L$33,4,FALSE)</f>
        <v>Es la información que deben presentar la Universidad a la Contraloría General de la República sobre la administración, manejo y rendimiento de fondos, bienes o recursos públicos, por una vigencia fiscal determinada. (Resolucion CGR 7350 de 2013)
(SIRECI MODALIDAD M-1)</v>
      </c>
      <c r="E12" s="28" t="s">
        <v>107</v>
      </c>
      <c r="F12" s="43"/>
      <c r="G12" s="25" t="str">
        <f>VLOOKUP(AB12,'01-Inventario de Activos'!$A$12:$L$33,8,FALSE)</f>
        <v>Control Interno</v>
      </c>
      <c r="H12" s="25" t="str">
        <f>VLOOKUP(AB12,'01-Inventario de Activos'!$A$12:$L$33,7,FALSE)</f>
        <v>Control Interno</v>
      </c>
      <c r="I12" s="25" t="str">
        <f>VLOOKUP(AB12,'01-Inventario de Activos'!$A$12:$L$33,10,FALSE)</f>
        <v>NA</v>
      </c>
      <c r="J12" s="25" t="str">
        <f>VLOOKUP(AB12,'01-Inventario de Activos'!$A$12:$L$33,11,FALSE)</f>
        <v xml:space="preserve">Aplicativo SIRECI (CGR)
Página Web OCI: http://www.utp.edu.co/controlinterno/rendicion-de-la-cuenta/23/informes-rendicion-de-cuenta-anual </v>
      </c>
      <c r="K12" s="25" t="str">
        <f>VLOOKUP(AB12,'01-Inventario de Activos'!$A$12:$L$33,12,FALSE)</f>
        <v>NA</v>
      </c>
      <c r="L12" s="28" t="s">
        <v>108</v>
      </c>
      <c r="M12" s="64" t="s">
        <v>109</v>
      </c>
      <c r="N12" s="11" t="s">
        <v>110</v>
      </c>
      <c r="O12" s="44">
        <f>IF(N12="RESERVADA",5,IF(N12="PÚBLICA",1,IF(N12="CLASIFICADA",3,0)))</f>
        <v>1</v>
      </c>
      <c r="P12" s="11" t="s">
        <v>117</v>
      </c>
      <c r="Q12" s="91">
        <v>42656</v>
      </c>
      <c r="R12" s="17" t="s">
        <v>111</v>
      </c>
      <c r="S12" s="11" t="s">
        <v>111</v>
      </c>
      <c r="T12" s="11" t="s">
        <v>113</v>
      </c>
      <c r="U12" s="44">
        <f t="shared" ref="U12:U32" si="0">IF(T12="ALTA",3,IF(T12="MEDIA",2,IF(T12="BAJA",1,0)))</f>
        <v>1</v>
      </c>
      <c r="V12" s="92" t="s">
        <v>112</v>
      </c>
      <c r="W12" s="17" t="s">
        <v>114</v>
      </c>
      <c r="X12" s="44">
        <f t="shared" ref="X12:X32" si="1">IF(W12="ALTA",3,IF(W12="MEDIA",2,IF(W12="BAJA",1,0)))</f>
        <v>2</v>
      </c>
      <c r="Y12" s="92" t="s">
        <v>115</v>
      </c>
      <c r="Z12" s="44">
        <f>O12*U12*X12</f>
        <v>2</v>
      </c>
      <c r="AA12" s="53" t="str">
        <f>IF(Z12&gt;=12,"ALTA", IF(AND(Z12&gt;=1,Z12&lt;=4), "BAJA",IF(AND(Z12&gt;=5,Z12&lt;=10), "MEDIA","")))</f>
        <v>BAJA</v>
      </c>
      <c r="AB12" s="22">
        <v>1</v>
      </c>
    </row>
    <row r="13" spans="1:28" s="7" customFormat="1" ht="158.25" customHeight="1" x14ac:dyDescent="0.2">
      <c r="A13" s="23">
        <f>COUNTIF($AA$11:AA13,"ALTA")</f>
        <v>0</v>
      </c>
      <c r="B13" s="27">
        <f>VLOOKUP(AB13,'01-Inventario de Activos'!$A$12:$L$33,2,FALSE)</f>
        <v>2</v>
      </c>
      <c r="C13" s="25" t="str">
        <f>VLOOKUP(AB13,'01-Inventario de Activos'!$A$12:$L$33,3,FALSE)</f>
        <v>Informe de gestión contractual CGR
(111500-0103)</v>
      </c>
      <c r="D13" s="25" t="str">
        <f>VLOOKUP(AB13,'01-Inventario de Activos'!$A$12:$L$33,4,FALSE)</f>
        <v>Es la información que deben presentar la Universidad a la Contraloría General de la República sobre los procesos contractuales
realizados con recursos públicos  (Resolucion CGR 7350 de 2013)
(SIRECI MODALIDAD M-9)</v>
      </c>
      <c r="E13" s="28" t="s">
        <v>107</v>
      </c>
      <c r="F13" s="43"/>
      <c r="G13" s="25" t="str">
        <f>VLOOKUP(AB13,'01-Inventario de Activos'!$A$12:$L$33,8,FALSE)</f>
        <v>Control Interno</v>
      </c>
      <c r="H13" s="25" t="str">
        <f>VLOOKUP(AB13,'01-Inventario de Activos'!$A$12:$L$33,7,FALSE)</f>
        <v>Control Interno</v>
      </c>
      <c r="I13" s="25" t="str">
        <f>VLOOKUP(AB13,'01-Inventario de Activos'!$A$12:$L$33,10,FALSE)</f>
        <v>NA</v>
      </c>
      <c r="J13" s="25" t="str">
        <f>VLOOKUP(AB13,'01-Inventario de Activos'!$A$12:$L$33,11,FALSE)</f>
        <v>Aplicativo SIRECI (CGR)
Página Web OCI: http://www.utp.edu.co/controlinterno/rendicion-de-la-cuenta/131/informe-gestion-contractual</v>
      </c>
      <c r="K13" s="25" t="str">
        <f>VLOOKUP(AB13,'01-Inventario de Activos'!$A$12:$L$33,12,FALSE)</f>
        <v>NA</v>
      </c>
      <c r="L13" s="28" t="s">
        <v>108</v>
      </c>
      <c r="M13" s="68" t="s">
        <v>116</v>
      </c>
      <c r="N13" s="11" t="s">
        <v>110</v>
      </c>
      <c r="O13" s="45">
        <f>IF(N13="RESERVADA",5,IF(N13="PÚBLICA",1,IF(N13="CLASIFICADA",3,0)))</f>
        <v>1</v>
      </c>
      <c r="P13" s="11" t="s">
        <v>117</v>
      </c>
      <c r="Q13" s="91">
        <v>42656</v>
      </c>
      <c r="R13" s="17" t="s">
        <v>111</v>
      </c>
      <c r="S13" s="11" t="s">
        <v>111</v>
      </c>
      <c r="T13" s="11" t="s">
        <v>113</v>
      </c>
      <c r="U13" s="44">
        <f>IF(T13="ALTA",3,IF(T13="MEDIA",2,IF(T13="BAJA",1,0)))</f>
        <v>1</v>
      </c>
      <c r="V13" s="92" t="s">
        <v>118</v>
      </c>
      <c r="W13" s="17" t="s">
        <v>120</v>
      </c>
      <c r="X13" s="45">
        <f t="shared" si="1"/>
        <v>3</v>
      </c>
      <c r="Y13" s="92" t="s">
        <v>119</v>
      </c>
      <c r="Z13" s="45">
        <f t="shared" ref="Z13:Z32" si="2">O13*U13*X13</f>
        <v>3</v>
      </c>
      <c r="AA13" s="54" t="str">
        <f t="shared" ref="AA13:AA32" si="3">IF(Z13&gt;=12,"ALTA", IF(AND(Z13&gt;=1,Z13&lt;=4), "BAJA",IF(AND(Z13&gt;=5,Z13&lt;=10), "MEDIA","")))</f>
        <v>BAJA</v>
      </c>
      <c r="AB13" s="22">
        <v>2</v>
      </c>
    </row>
    <row r="14" spans="1:28" s="7" customFormat="1" ht="212.25" customHeight="1" x14ac:dyDescent="0.2">
      <c r="A14" s="23">
        <f>COUNTIF($AA$11:AA14,"ALTA")</f>
        <v>0</v>
      </c>
      <c r="B14" s="27">
        <f>VLOOKUP(AB14,'01-Inventario de Activos'!$A$12:$L$33,2,FALSE)</f>
        <v>3</v>
      </c>
      <c r="C14" s="25" t="str">
        <f>VLOOKUP(AB14,'01-Inventario de Activos'!$A$12:$L$33,3,FALSE)</f>
        <v>Informe de Plan de mejoramiento CGR (Suscripción y avance)
(111500-0103)</v>
      </c>
      <c r="D14" s="25" t="str">
        <f>VLOOKUP(AB14,'01-Inventario de Activos'!$A$12:$L$33,4,FALSE)</f>
        <v>Es la información que contiene el conjunto de las acciones correctivas y/o preventivas que debe adelantar la Universidad en un período determinado, para dar cumplimiento a la obligación de subsanar y corregir las causas administrativas que dieron origen a los hallazgos identificados por la Contraloría General de la República, como resultado del ejercicio del proceso auditor. 
(Resolucion CGR 7350 de 2013)
(SIRECI MODALIDAD M-3 - Plan de mejoramiento - 1115-F02 - Informe Revisión de avance del plan de mejoramiento)</v>
      </c>
      <c r="E14" s="28" t="s">
        <v>107</v>
      </c>
      <c r="F14" s="43"/>
      <c r="G14" s="25" t="str">
        <f>VLOOKUP(AB14,'01-Inventario de Activos'!$A$12:$L$33,8,FALSE)</f>
        <v>Control Interno</v>
      </c>
      <c r="H14" s="25" t="str">
        <f>VLOOKUP(AB14,'01-Inventario de Activos'!$A$12:$L$33,7,FALSE)</f>
        <v>Control Interno</v>
      </c>
      <c r="I14" s="25" t="str">
        <f>VLOOKUP(AB14,'01-Inventario de Activos'!$A$12:$L$33,10,FALSE)</f>
        <v>NA</v>
      </c>
      <c r="J14" s="25" t="str">
        <f>VLOOKUP(AB14,'01-Inventario de Activos'!$A$12:$L$33,11,FALSE)</f>
        <v>Aplicativo SIRECI (CGR)
Página Web OCI: http://www.utp.edu.co/controlinterno/informes/129/informes-plan-de-mejoramiento</v>
      </c>
      <c r="K14" s="25" t="str">
        <f>VLOOKUP(AB14,'01-Inventario de Activos'!$A$12:$L$33,12,FALSE)</f>
        <v>NA</v>
      </c>
      <c r="L14" s="28" t="s">
        <v>108</v>
      </c>
      <c r="M14" s="68" t="s">
        <v>121</v>
      </c>
      <c r="N14" s="11" t="s">
        <v>110</v>
      </c>
      <c r="O14" s="44">
        <f t="shared" ref="O14:O32" si="4">IF(N14="RESERVADA",5,IF(N14="PÚBLICA",1,IF(N14="CLASIFICADA",3,0)))</f>
        <v>1</v>
      </c>
      <c r="P14" s="11" t="s">
        <v>122</v>
      </c>
      <c r="Q14" s="91">
        <v>42656</v>
      </c>
      <c r="R14" s="17" t="s">
        <v>111</v>
      </c>
      <c r="S14" s="11" t="s">
        <v>111</v>
      </c>
      <c r="T14" s="11" t="s">
        <v>114</v>
      </c>
      <c r="U14" s="44">
        <f>IF(T14="ALTA",3,IF(T14="MEDIA",2,IF(T14="BAJA",1,0)))</f>
        <v>2</v>
      </c>
      <c r="V14" s="92" t="s">
        <v>118</v>
      </c>
      <c r="W14" s="17" t="s">
        <v>120</v>
      </c>
      <c r="X14" s="45">
        <f t="shared" si="1"/>
        <v>3</v>
      </c>
      <c r="Y14" s="92" t="s">
        <v>119</v>
      </c>
      <c r="Z14" s="45">
        <f t="shared" si="2"/>
        <v>6</v>
      </c>
      <c r="AA14" s="54" t="str">
        <f t="shared" si="3"/>
        <v>MEDIA</v>
      </c>
      <c r="AB14" s="22">
        <v>3</v>
      </c>
    </row>
    <row r="15" spans="1:28" s="7" customFormat="1" ht="172.5" customHeight="1" x14ac:dyDescent="0.2">
      <c r="A15" s="23">
        <f>COUNTIF($AA$11:AA15,"ALTA")</f>
        <v>0</v>
      </c>
      <c r="B15" s="27">
        <f>VLOOKUP(AB15,'01-Inventario de Activos'!$A$12:$L$33,2,FALSE)</f>
        <v>4</v>
      </c>
      <c r="C15" s="25" t="str">
        <f>VLOOKUP(AB15,'01-Inventario de Activos'!$A$12:$L$33,3,FALSE)</f>
        <v>Informe de Evaluación anual al Sistema de Control Interno
(111500-0148)</v>
      </c>
      <c r="D15" s="25" t="str">
        <f>VLOOKUP(AB15,'01-Inventario de Activos'!$A$12:$L$33,4,FALSE)</f>
        <v>Es la información que debe presentar la Universidad al Departamento Administrativo de la Función Pública sobre contiene el estado del sistema de control interno. (Decreto 1027 de 2007)</v>
      </c>
      <c r="E15" s="28" t="s">
        <v>107</v>
      </c>
      <c r="F15" s="43"/>
      <c r="G15" s="25" t="str">
        <f>VLOOKUP(AB15,'01-Inventario de Activos'!$A$12:$L$33,8,FALSE)</f>
        <v>Control Interno</v>
      </c>
      <c r="H15" s="25" t="str">
        <f>VLOOKUP(AB15,'01-Inventario de Activos'!$A$12:$L$33,7,FALSE)</f>
        <v>Control Interno</v>
      </c>
      <c r="I15" s="25" t="str">
        <f>VLOOKUP(AB15,'01-Inventario de Activos'!$A$12:$L$33,10,FALSE)</f>
        <v>NA</v>
      </c>
      <c r="J15" s="25" t="str">
        <f>VLOOKUP(AB15,'01-Inventario de Activos'!$A$12:$L$33,11,FALSE)</f>
        <v>Aplicativo MIPG - DAFP:  http://www.funcionpublica.gov.co/web/mipg/visualizacion-resultados-consolidados
Página Web OCI: http://www.utp.edu.co/controlinterno/sci/17/informes</v>
      </c>
      <c r="K15" s="25" t="str">
        <f>VLOOKUP(AB15,'01-Inventario de Activos'!$A$12:$L$33,12,FALSE)</f>
        <v>NA</v>
      </c>
      <c r="L15" s="28" t="s">
        <v>123</v>
      </c>
      <c r="M15" s="72" t="s">
        <v>177</v>
      </c>
      <c r="N15" s="11" t="s">
        <v>110</v>
      </c>
      <c r="O15" s="45">
        <f t="shared" si="4"/>
        <v>1</v>
      </c>
      <c r="P15" s="11" t="s">
        <v>124</v>
      </c>
      <c r="Q15" s="91">
        <v>42656</v>
      </c>
      <c r="R15" s="17" t="s">
        <v>111</v>
      </c>
      <c r="S15" s="11" t="s">
        <v>111</v>
      </c>
      <c r="T15" s="11" t="s">
        <v>113</v>
      </c>
      <c r="U15" s="45">
        <f t="shared" ref="U15:U24" si="5">IF(T15="ALTA",3,IF(T15="MEDIA",2,IF(T15="BAJA",1,0)))</f>
        <v>1</v>
      </c>
      <c r="V15" s="92" t="s">
        <v>125</v>
      </c>
      <c r="W15" s="17" t="s">
        <v>120</v>
      </c>
      <c r="X15" s="45">
        <f t="shared" si="1"/>
        <v>3</v>
      </c>
      <c r="Y15" s="92" t="s">
        <v>119</v>
      </c>
      <c r="Z15" s="45">
        <f t="shared" si="2"/>
        <v>3</v>
      </c>
      <c r="AA15" s="54" t="str">
        <f t="shared" si="3"/>
        <v>BAJA</v>
      </c>
      <c r="AB15" s="22">
        <v>4</v>
      </c>
    </row>
    <row r="16" spans="1:28" s="7" customFormat="1" ht="126.75" customHeight="1" x14ac:dyDescent="0.2">
      <c r="A16" s="23">
        <f>COUNTIF($AA$11:AA16,"ALTA")</f>
        <v>0</v>
      </c>
      <c r="B16" s="27">
        <f>VLOOKUP(AB16,'01-Inventario de Activos'!$A$12:$L$33,2,FALSE)</f>
        <v>5</v>
      </c>
      <c r="C16" s="25" t="str">
        <f>VLOOKUP(AB16,'01-Inventario de Activos'!$A$12:$L$33,3,FALSE)</f>
        <v>Informe de Evaluación anual del control Interno contable
(111500-0148)</v>
      </c>
      <c r="D16" s="25" t="str">
        <f>VLOOKUP(AB16,'01-Inventario de Activos'!$A$12:$L$33,4,FALSE)</f>
        <v>Es la información que debe presentar la Universidad a la Contaduría General de la Nación que  contiene el estado del control interno contable. (Decreto 1027 de 2007)</v>
      </c>
      <c r="E16" s="28" t="s">
        <v>107</v>
      </c>
      <c r="F16" s="43"/>
      <c r="G16" s="25" t="str">
        <f>VLOOKUP(AB16,'01-Inventario de Activos'!$A$12:$L$33,8,FALSE)</f>
        <v>Control Interno</v>
      </c>
      <c r="H16" s="25" t="str">
        <f>VLOOKUP(AB16,'01-Inventario de Activos'!$A$12:$L$33,7,FALSE)</f>
        <v>Control Interno</v>
      </c>
      <c r="I16" s="25" t="str">
        <f>VLOOKUP(AB16,'01-Inventario de Activos'!$A$12:$L$33,10,FALSE)</f>
        <v>Archivo de Gestión Control Interno
Archivo Central Gestión Documental</v>
      </c>
      <c r="J16" s="25" t="str">
        <f>VLOOKUP(AB16,'01-Inventario de Activos'!$A$12:$L$33,11,FALSE)</f>
        <v>Aplicativo CHIP (CGN)
Página Web OCI: http://www.utp.edu.co/controlinterno/sci/17/informes</v>
      </c>
      <c r="K16" s="25" t="str">
        <f>VLOOKUP(AB16,'01-Inventario de Activos'!$A$12:$L$33,12,FALSE)</f>
        <v>NA</v>
      </c>
      <c r="L16" s="28" t="s">
        <v>179</v>
      </c>
      <c r="M16" s="72" t="s">
        <v>126</v>
      </c>
      <c r="N16" s="11" t="s">
        <v>110</v>
      </c>
      <c r="O16" s="45">
        <f t="shared" si="4"/>
        <v>1</v>
      </c>
      <c r="P16" s="11" t="s">
        <v>127</v>
      </c>
      <c r="Q16" s="91">
        <v>42656</v>
      </c>
      <c r="R16" s="17" t="s">
        <v>111</v>
      </c>
      <c r="S16" s="11" t="s">
        <v>111</v>
      </c>
      <c r="T16" s="11" t="s">
        <v>113</v>
      </c>
      <c r="U16" s="45">
        <f t="shared" si="5"/>
        <v>1</v>
      </c>
      <c r="V16" s="92" t="s">
        <v>128</v>
      </c>
      <c r="W16" s="17" t="s">
        <v>120</v>
      </c>
      <c r="X16" s="45">
        <f t="shared" si="1"/>
        <v>3</v>
      </c>
      <c r="Y16" s="92" t="s">
        <v>119</v>
      </c>
      <c r="Z16" s="45">
        <f t="shared" si="2"/>
        <v>3</v>
      </c>
      <c r="AA16" s="54" t="str">
        <f t="shared" si="3"/>
        <v>BAJA</v>
      </c>
      <c r="AB16" s="22">
        <v>5</v>
      </c>
    </row>
    <row r="17" spans="1:28" s="7" customFormat="1" ht="126.75" customHeight="1" x14ac:dyDescent="0.2">
      <c r="A17" s="23">
        <f>COUNTIF($AA$11:AA17,"ALTA")</f>
        <v>0</v>
      </c>
      <c r="B17" s="27">
        <f>VLOOKUP(AB17,'01-Inventario de Activos'!$A$12:$L$33,2,FALSE)</f>
        <v>6</v>
      </c>
      <c r="C17" s="25" t="str">
        <f>VLOOKUP(AB17,'01-Inventario de Activos'!$A$12:$L$33,3,FALSE)</f>
        <v>Certificación Ekogui
(111500-0148)</v>
      </c>
      <c r="D17" s="25" t="str">
        <f>VLOOKUP(AB17,'01-Inventario de Activos'!$A$12:$L$33,4,FALSE)</f>
        <v>Certificación emitida por control Interno sobre el cumplimiento de las del sistema Ekogui de la ANDJE</v>
      </c>
      <c r="E17" s="28" t="s">
        <v>107</v>
      </c>
      <c r="F17" s="43"/>
      <c r="G17" s="25" t="str">
        <f>VLOOKUP(AB17,'01-Inventario de Activos'!$A$12:$L$33,8,FALSE)</f>
        <v>Control Interno</v>
      </c>
      <c r="H17" s="25" t="str">
        <f>VLOOKUP(AB17,'01-Inventario de Activos'!$A$12:$L$33,7,FALSE)</f>
        <v>Control Interno</v>
      </c>
      <c r="I17" s="25" t="str">
        <f>VLOOKUP(AB17,'01-Inventario de Activos'!$A$12:$L$33,10,FALSE)</f>
        <v>Archivo de Gestión Control Interno
Archivo Central Gestión Documental</v>
      </c>
      <c r="J17" s="25" t="str">
        <f>VLOOKUP(AB17,'01-Inventario de Activos'!$A$12:$L$33,11,FALSE)</f>
        <v>Computadores de  Control Interno
Página Web OCI: https://www.utp.edu.co/controlinterno/normas/211/certificacion-ekogui</v>
      </c>
      <c r="K17" s="25" t="str">
        <f>VLOOKUP(AB17,'01-Inventario de Activos'!$A$12:$L$33,12,FALSE)</f>
        <v>NA</v>
      </c>
      <c r="L17" s="28" t="s">
        <v>179</v>
      </c>
      <c r="M17" s="68" t="s">
        <v>129</v>
      </c>
      <c r="N17" s="11" t="s">
        <v>110</v>
      </c>
      <c r="O17" s="31">
        <f t="shared" si="4"/>
        <v>1</v>
      </c>
      <c r="P17" s="11" t="s">
        <v>130</v>
      </c>
      <c r="Q17" s="91">
        <v>42656</v>
      </c>
      <c r="R17" s="17" t="s">
        <v>111</v>
      </c>
      <c r="S17" s="11" t="s">
        <v>111</v>
      </c>
      <c r="T17" s="11" t="s">
        <v>113</v>
      </c>
      <c r="U17" s="31">
        <f t="shared" si="5"/>
        <v>1</v>
      </c>
      <c r="V17" s="92" t="s">
        <v>131</v>
      </c>
      <c r="W17" s="17" t="s">
        <v>120</v>
      </c>
      <c r="X17" s="31">
        <f t="shared" si="1"/>
        <v>3</v>
      </c>
      <c r="Y17" s="92" t="s">
        <v>119</v>
      </c>
      <c r="Z17" s="31">
        <f t="shared" si="2"/>
        <v>3</v>
      </c>
      <c r="AA17" s="14" t="str">
        <f t="shared" si="3"/>
        <v>BAJA</v>
      </c>
      <c r="AB17" s="22">
        <v>6</v>
      </c>
    </row>
    <row r="18" spans="1:28" s="7" customFormat="1" ht="126.75" customHeight="1" x14ac:dyDescent="0.2">
      <c r="A18" s="23">
        <f>COUNTIF($AA$11:AA18,"ALTA")</f>
        <v>0</v>
      </c>
      <c r="B18" s="27">
        <f>VLOOKUP(AB18,'01-Inventario de Activos'!$A$12:$L$33,2,FALSE)</f>
        <v>7</v>
      </c>
      <c r="C18" s="25" t="str">
        <f>VLOOKUP(AB18,'01-Inventario de Activos'!$A$12:$L$33,3,FALSE)</f>
        <v>Informe cumplimiento de licencia  software 
(111500-0148)</v>
      </c>
      <c r="D18" s="25" t="str">
        <f>VLOOKUP(AB18,'01-Inventario de Activos'!$A$12:$L$33,4,FALSE)</f>
        <v>Informe emitido por control interno sobre el cumplimiento  de las normas en materia de derecho de autor sobre programas de computador (software) que debe ser enviado a la Dirección Nacional de Derechos de autor</v>
      </c>
      <c r="E18" s="28" t="s">
        <v>107</v>
      </c>
      <c r="F18" s="43"/>
      <c r="G18" s="25" t="str">
        <f>VLOOKUP(AB18,'01-Inventario de Activos'!$A$12:$L$33,8,FALSE)</f>
        <v>Control Interno</v>
      </c>
      <c r="H18" s="25" t="str">
        <f>VLOOKUP(AB18,'01-Inventario de Activos'!$A$12:$L$33,7,FALSE)</f>
        <v>Control Interno</v>
      </c>
      <c r="I18" s="25" t="str">
        <f>VLOOKUP(AB18,'01-Inventario de Activos'!$A$12:$L$33,10,FALSE)</f>
        <v>Archivo de Gestión Control Interno
Archivo Central Gestión Documental</v>
      </c>
      <c r="J18" s="25" t="str">
        <f>VLOOKUP(AB18,'01-Inventario de Activos'!$A$12:$L$33,11,FALSE)</f>
        <v>Computadores de  Control Interno
Página Web OCI: https://www.utp.edu.co/controlinterno/informes/135/software</v>
      </c>
      <c r="K18" s="25" t="str">
        <f>VLOOKUP(AB18,'01-Inventario de Activos'!$A$12:$L$33,12,FALSE)</f>
        <v>NA</v>
      </c>
      <c r="L18" s="28" t="s">
        <v>179</v>
      </c>
      <c r="M18" s="68" t="s">
        <v>132</v>
      </c>
      <c r="N18" s="11" t="s">
        <v>110</v>
      </c>
      <c r="O18" s="31">
        <f t="shared" si="4"/>
        <v>1</v>
      </c>
      <c r="P18" s="11" t="s">
        <v>133</v>
      </c>
      <c r="Q18" s="91">
        <v>42656</v>
      </c>
      <c r="R18" s="17" t="s">
        <v>111</v>
      </c>
      <c r="S18" s="11" t="s">
        <v>111</v>
      </c>
      <c r="T18" s="11" t="s">
        <v>113</v>
      </c>
      <c r="U18" s="31">
        <f t="shared" si="5"/>
        <v>1</v>
      </c>
      <c r="V18" s="92" t="s">
        <v>134</v>
      </c>
      <c r="W18" s="17" t="s">
        <v>120</v>
      </c>
      <c r="X18" s="31">
        <f t="shared" si="1"/>
        <v>3</v>
      </c>
      <c r="Y18" s="92" t="s">
        <v>119</v>
      </c>
      <c r="Z18" s="31">
        <f t="shared" si="2"/>
        <v>3</v>
      </c>
      <c r="AA18" s="14" t="str">
        <f t="shared" si="3"/>
        <v>BAJA</v>
      </c>
      <c r="AB18" s="22">
        <v>7</v>
      </c>
    </row>
    <row r="19" spans="1:28" s="7" customFormat="1" ht="126.75" customHeight="1" x14ac:dyDescent="0.2">
      <c r="A19" s="23">
        <f>COUNTIF($AA$11:AA19,"ALTA")</f>
        <v>0</v>
      </c>
      <c r="B19" s="27">
        <f>VLOOKUP(AB19,'01-Inventario de Activos'!$A$12:$L$33,2,FALSE)</f>
        <v>8</v>
      </c>
      <c r="C19" s="25" t="str">
        <f>VLOOKUP(AB19,'01-Inventario de Activos'!$A$12:$L$33,3,FALSE)</f>
        <v>Informe de PQRS
(111500-0148)</v>
      </c>
      <c r="D19" s="25" t="str">
        <f>VLOOKUP(AB19,'01-Inventario de Activos'!$A$12:$L$33,4,FALSE)</f>
        <v>Informe emitido por control interno sobre el funcionamiento del sistema PQRS, con el fin de verificar que  la atención se preste de acuerdo
con las normas legales vigente.</v>
      </c>
      <c r="E19" s="28" t="s">
        <v>107</v>
      </c>
      <c r="F19" s="30"/>
      <c r="G19" s="25" t="str">
        <f>VLOOKUP(AB19,'01-Inventario de Activos'!$A$12:$L$33,8,FALSE)</f>
        <v>Control Interno</v>
      </c>
      <c r="H19" s="25" t="str">
        <f>VLOOKUP(AB19,'01-Inventario de Activos'!$A$12:$L$33,7,FALSE)</f>
        <v>Control Interno</v>
      </c>
      <c r="I19" s="25" t="str">
        <f>VLOOKUP(AB19,'01-Inventario de Activos'!$A$12:$L$33,10,FALSE)</f>
        <v>Archivo de Gestión Control Interno
Archivo Central Gestión Documental</v>
      </c>
      <c r="J19" s="25" t="str">
        <f>VLOOKUP(AB19,'01-Inventario de Activos'!$A$12:$L$33,11,FALSE)</f>
        <v>Computadores de  Control Interno
Página Web OCI: http://www.utp.edu.co/controlinterno/informes/205/seguimiento-al-sistema-pqr</v>
      </c>
      <c r="K19" s="25" t="str">
        <f>VLOOKUP(AB19,'01-Inventario de Activos'!$A$12:$L$33,12,FALSE)</f>
        <v>NA</v>
      </c>
      <c r="L19" s="28" t="s">
        <v>179</v>
      </c>
      <c r="M19" s="68" t="s">
        <v>135</v>
      </c>
      <c r="N19" s="11" t="s">
        <v>110</v>
      </c>
      <c r="O19" s="31">
        <f t="shared" si="4"/>
        <v>1</v>
      </c>
      <c r="P19" s="11" t="s">
        <v>136</v>
      </c>
      <c r="Q19" s="91">
        <v>42656</v>
      </c>
      <c r="R19" s="17" t="s">
        <v>111</v>
      </c>
      <c r="S19" s="11" t="s">
        <v>111</v>
      </c>
      <c r="T19" s="11" t="s">
        <v>113</v>
      </c>
      <c r="U19" s="31">
        <f t="shared" si="5"/>
        <v>1</v>
      </c>
      <c r="V19" s="92" t="s">
        <v>137</v>
      </c>
      <c r="W19" s="17" t="s">
        <v>120</v>
      </c>
      <c r="X19" s="31">
        <f t="shared" si="1"/>
        <v>3</v>
      </c>
      <c r="Y19" s="92" t="s">
        <v>119</v>
      </c>
      <c r="Z19" s="31">
        <f t="shared" si="2"/>
        <v>3</v>
      </c>
      <c r="AA19" s="14" t="str">
        <f t="shared" si="3"/>
        <v>BAJA</v>
      </c>
      <c r="AB19" s="22">
        <v>8</v>
      </c>
    </row>
    <row r="20" spans="1:28" s="7" customFormat="1" ht="126.75" customHeight="1" x14ac:dyDescent="0.2">
      <c r="A20" s="23">
        <f>COUNTIF($AA$11:AA20,"ALTA")</f>
        <v>0</v>
      </c>
      <c r="B20" s="27">
        <f>VLOOKUP(AB20,'01-Inventario de Activos'!$A$12:$L$33,2,FALSE)</f>
        <v>9</v>
      </c>
      <c r="C20" s="25" t="str">
        <f>VLOOKUP(AB20,'01-Inventario de Activos'!$A$12:$L$33,3,FALSE)</f>
        <v>Informe de Austeridad y eficiencia en el gasto público
(111500-0148)</v>
      </c>
      <c r="D20" s="25" t="str">
        <f>VLOOKUP(AB20,'01-Inventario de Activos'!$A$12:$L$33,4,FALSE)</f>
        <v>Informe emitido por control interno sobre el cumplimiento de las disposiciones establecidas por la Universidad en materia de austeridad y eficiencia en el gasto público.</v>
      </c>
      <c r="E20" s="28" t="s">
        <v>107</v>
      </c>
      <c r="F20" s="30"/>
      <c r="G20" s="25" t="str">
        <f>VLOOKUP(AB20,'01-Inventario de Activos'!$A$12:$L$33,8,FALSE)</f>
        <v>Control Interno</v>
      </c>
      <c r="H20" s="25" t="str">
        <f>VLOOKUP(AB20,'01-Inventario de Activos'!$A$12:$L$33,7,FALSE)</f>
        <v>Control Interno</v>
      </c>
      <c r="I20" s="25" t="str">
        <f>VLOOKUP(AB20,'01-Inventario de Activos'!$A$12:$L$33,10,FALSE)</f>
        <v>Archivo de Gestión Control Interno
Archivo Central Gestión Documental</v>
      </c>
      <c r="J20" s="25" t="str">
        <f>VLOOKUP(AB20,'01-Inventario de Activos'!$A$12:$L$33,11,FALSE)</f>
        <v>Computadores de  Control Interno
Página Web OCI: http://www.utp.edu.co/controlinterno/informes/29/austeridad</v>
      </c>
      <c r="K20" s="25" t="str">
        <f>VLOOKUP(AB20,'01-Inventario de Activos'!$A$12:$L$33,12,FALSE)</f>
        <v>NA</v>
      </c>
      <c r="L20" s="28" t="s">
        <v>178</v>
      </c>
      <c r="M20" s="68" t="s">
        <v>138</v>
      </c>
      <c r="N20" s="17" t="s">
        <v>110</v>
      </c>
      <c r="O20" s="31">
        <f t="shared" si="4"/>
        <v>1</v>
      </c>
      <c r="P20" s="11" t="s">
        <v>139</v>
      </c>
      <c r="Q20" s="91">
        <v>42656</v>
      </c>
      <c r="R20" s="17" t="s">
        <v>111</v>
      </c>
      <c r="S20" s="11" t="s">
        <v>111</v>
      </c>
      <c r="T20" s="17" t="s">
        <v>113</v>
      </c>
      <c r="U20" s="31">
        <f t="shared" si="5"/>
        <v>1</v>
      </c>
      <c r="V20" s="92" t="s">
        <v>137</v>
      </c>
      <c r="W20" s="17" t="s">
        <v>120</v>
      </c>
      <c r="X20" s="31">
        <f t="shared" si="1"/>
        <v>3</v>
      </c>
      <c r="Y20" s="92" t="s">
        <v>119</v>
      </c>
      <c r="Z20" s="31">
        <f t="shared" si="2"/>
        <v>3</v>
      </c>
      <c r="AA20" s="14" t="str">
        <f t="shared" si="3"/>
        <v>BAJA</v>
      </c>
      <c r="AB20" s="22">
        <v>9</v>
      </c>
    </row>
    <row r="21" spans="1:28" s="7" customFormat="1" ht="126.75" customHeight="1" x14ac:dyDescent="0.2">
      <c r="A21" s="23">
        <f>COUNTIF($AA$11:AA21,"ALTA")</f>
        <v>0</v>
      </c>
      <c r="B21" s="27">
        <f>VLOOKUP(AB21,'01-Inventario de Activos'!$A$12:$L$33,2,FALSE)</f>
        <v>10</v>
      </c>
      <c r="C21" s="25" t="str">
        <f>VLOOKUP(AB21,'01-Inventario de Activos'!$A$12:$L$33,3,FALSE)</f>
        <v>Informe de Plan de Atención al Ciudadano y Transparencia Organizacional
(111500-0148)</v>
      </c>
      <c r="D21" s="25" t="str">
        <f>VLOOKUP(AB21,'01-Inventario de Activos'!$A$12:$L$33,4,FALSE)</f>
        <v>Informe emitido por Control Interno para  evaluar el cumplimiento de las  actividades establecidas en el Plan Anticorrupción y de Atención al Ciudadano (PACTO UTP)</v>
      </c>
      <c r="E21" s="28" t="s">
        <v>107</v>
      </c>
      <c r="F21" s="30"/>
      <c r="G21" s="25" t="str">
        <f>VLOOKUP(AB21,'01-Inventario de Activos'!$A$12:$L$33,8,FALSE)</f>
        <v>Control Interno</v>
      </c>
      <c r="H21" s="25" t="str">
        <f>VLOOKUP(AB21,'01-Inventario de Activos'!$A$12:$L$33,7,FALSE)</f>
        <v>Control Interno</v>
      </c>
      <c r="I21" s="25" t="str">
        <f>VLOOKUP(AB21,'01-Inventario de Activos'!$A$12:$L$33,10,FALSE)</f>
        <v>Archivo de Gestión Control Interno
Archivo Central Gestión Documental</v>
      </c>
      <c r="J21" s="25" t="str">
        <f>VLOOKUP(AB21,'01-Inventario de Activos'!$A$12:$L$33,11,FALSE)</f>
        <v>Computadores de  Control Interno
Página Web OCI: http://www.utp.edu.co/controlinterno/informes/203/seguimiento-pacto</v>
      </c>
      <c r="K21" s="25" t="str">
        <f>VLOOKUP(AB21,'01-Inventario de Activos'!$A$12:$L$33,12,FALSE)</f>
        <v>NA</v>
      </c>
      <c r="L21" s="28" t="s">
        <v>180</v>
      </c>
      <c r="M21" s="68" t="s">
        <v>140</v>
      </c>
      <c r="N21" s="11" t="s">
        <v>110</v>
      </c>
      <c r="O21" s="31">
        <f t="shared" si="4"/>
        <v>1</v>
      </c>
      <c r="P21" s="11" t="s">
        <v>141</v>
      </c>
      <c r="Q21" s="91">
        <v>42656</v>
      </c>
      <c r="R21" s="17" t="s">
        <v>111</v>
      </c>
      <c r="S21" s="11" t="s">
        <v>111</v>
      </c>
      <c r="T21" s="11" t="s">
        <v>113</v>
      </c>
      <c r="U21" s="31">
        <f t="shared" si="5"/>
        <v>1</v>
      </c>
      <c r="V21" s="92" t="s">
        <v>137</v>
      </c>
      <c r="W21" s="17" t="s">
        <v>120</v>
      </c>
      <c r="X21" s="31">
        <f t="shared" si="1"/>
        <v>3</v>
      </c>
      <c r="Y21" s="92" t="s">
        <v>119</v>
      </c>
      <c r="Z21" s="31">
        <f t="shared" si="2"/>
        <v>3</v>
      </c>
      <c r="AA21" s="14" t="str">
        <f t="shared" si="3"/>
        <v>BAJA</v>
      </c>
      <c r="AB21" s="22">
        <v>10</v>
      </c>
    </row>
    <row r="22" spans="1:28" s="7" customFormat="1" ht="126.75" customHeight="1" x14ac:dyDescent="0.2">
      <c r="A22" s="23">
        <f>COUNTIF($AA$11:AA22,"ALTA")</f>
        <v>0</v>
      </c>
      <c r="B22" s="27">
        <f>VLOOKUP(AB22,'01-Inventario de Activos'!$A$12:$L$33,2,FALSE)</f>
        <v>11</v>
      </c>
      <c r="C22" s="25" t="str">
        <f>VLOOKUP(AB22,'01-Inventario de Activos'!$A$12:$L$33,3,FALSE)</f>
        <v>Informe de evaluación de audiencia pública
(111500-0148)</v>
      </c>
      <c r="D22" s="25" t="str">
        <f>VLOOKUP(AB22,'01-Inventario de Activos'!$A$12:$L$33,4,FALSE)</f>
        <v>Informe emitido por Control Interno para  evaluar los estandares establecidos por la Universidad para la realización de la audiencia pública de rendición de cuentas a la ciudadanía (Informe - Evaluacion del proceso de rendición de cuenta a la ciudadanía 1115 - F14)</v>
      </c>
      <c r="E22" s="28" t="s">
        <v>107</v>
      </c>
      <c r="F22" s="30"/>
      <c r="G22" s="25" t="str">
        <f>VLOOKUP(AB22,'01-Inventario de Activos'!$A$12:$L$33,8,FALSE)</f>
        <v>Control Interno</v>
      </c>
      <c r="H22" s="25" t="str">
        <f>VLOOKUP(AB22,'01-Inventario de Activos'!$A$12:$L$33,7,FALSE)</f>
        <v>Control Interno</v>
      </c>
      <c r="I22" s="25" t="str">
        <f>VLOOKUP(AB22,'01-Inventario de Activos'!$A$12:$L$33,10,FALSE)</f>
        <v>Archivo de Gestión Control Interno
Archivo Central Gestión Documental</v>
      </c>
      <c r="J22" s="25" t="str">
        <f>VLOOKUP(AB22,'01-Inventario de Activos'!$A$12:$L$33,11,FALSE)</f>
        <v>Computadores de  Control Interno
Página Web OCI: http://www.utp.edu.co/controlinterno/informes/31/otros</v>
      </c>
      <c r="K22" s="25" t="str">
        <f>VLOOKUP(AB22,'01-Inventario de Activos'!$A$12:$L$33,12,FALSE)</f>
        <v>NA</v>
      </c>
      <c r="L22" s="28" t="s">
        <v>179</v>
      </c>
      <c r="M22" s="68" t="s">
        <v>140</v>
      </c>
      <c r="N22" s="17" t="s">
        <v>110</v>
      </c>
      <c r="O22" s="31">
        <f t="shared" si="4"/>
        <v>1</v>
      </c>
      <c r="P22" s="11" t="s">
        <v>142</v>
      </c>
      <c r="Q22" s="91">
        <v>42656</v>
      </c>
      <c r="R22" s="17" t="s">
        <v>111</v>
      </c>
      <c r="S22" s="11" t="s">
        <v>111</v>
      </c>
      <c r="T22" s="17" t="s">
        <v>113</v>
      </c>
      <c r="U22" s="31">
        <f t="shared" si="5"/>
        <v>1</v>
      </c>
      <c r="V22" s="92" t="s">
        <v>137</v>
      </c>
      <c r="W22" s="17" t="s">
        <v>120</v>
      </c>
      <c r="X22" s="31">
        <f t="shared" si="1"/>
        <v>3</v>
      </c>
      <c r="Y22" s="92" t="s">
        <v>119</v>
      </c>
      <c r="Z22" s="31">
        <f t="shared" si="2"/>
        <v>3</v>
      </c>
      <c r="AA22" s="14" t="str">
        <f t="shared" si="3"/>
        <v>BAJA</v>
      </c>
      <c r="AB22" s="22">
        <v>11</v>
      </c>
    </row>
    <row r="23" spans="1:28" s="7" customFormat="1" ht="126.75" customHeight="1" x14ac:dyDescent="0.2">
      <c r="A23" s="23">
        <f>COUNTIF($AA$11:AA23,"ALTA")</f>
        <v>0</v>
      </c>
      <c r="B23" s="27">
        <v>12</v>
      </c>
      <c r="C23" s="25" t="str">
        <f>VLOOKUP(AB23,'01-Inventario de Activos'!$A$12:$L$33,3,FALSE)</f>
        <v>Informe cuatrimestral sobre el estado de control interno
(111500-0148)</v>
      </c>
      <c r="D23" s="25" t="str">
        <f>VLOOKUP(AB23,'01-Inventario de Activos'!$A$12:$L$33,4,FALSE)</f>
        <v>Informes emitidos por Control Interno para evaluar el estado del sistema de control interno en la Universidad.</v>
      </c>
      <c r="E23" s="28" t="s">
        <v>107</v>
      </c>
      <c r="F23" s="30"/>
      <c r="G23" s="25" t="str">
        <f>VLOOKUP(AB23,'01-Inventario de Activos'!$A$12:$L$33,8,FALSE)</f>
        <v>Control Interno</v>
      </c>
      <c r="H23" s="25" t="str">
        <f>VLOOKUP(AB23,'01-Inventario de Activos'!$A$12:$L$33,7,FALSE)</f>
        <v>Control Interno</v>
      </c>
      <c r="I23" s="25" t="str">
        <f>VLOOKUP(AB23,'01-Inventario de Activos'!$A$12:$L$33,10,FALSE)</f>
        <v>Archivo de Gestión Control Interno
Archivo Central Gestión Documental</v>
      </c>
      <c r="J23" s="25" t="str">
        <f>VLOOKUP(AB23,'01-Inventario de Activos'!$A$12:$L$33,11,FALSE)</f>
        <v>Computadores de  Control Interno
Página Web OCI: http://www.utp.edu.co/controlinterno/informes/31/otros</v>
      </c>
      <c r="K23" s="25" t="str">
        <f>VLOOKUP(AB23,'01-Inventario de Activos'!$A$12:$L$33,12,FALSE)</f>
        <v>NA</v>
      </c>
      <c r="L23" s="28" t="s">
        <v>200</v>
      </c>
      <c r="M23" s="68" t="s">
        <v>140</v>
      </c>
      <c r="N23" s="11" t="s">
        <v>110</v>
      </c>
      <c r="O23" s="31">
        <f t="shared" si="4"/>
        <v>1</v>
      </c>
      <c r="P23" s="11" t="s">
        <v>201</v>
      </c>
      <c r="Q23" s="91">
        <v>43396</v>
      </c>
      <c r="R23" s="17" t="s">
        <v>111</v>
      </c>
      <c r="S23" s="11" t="s">
        <v>111</v>
      </c>
      <c r="T23" s="11" t="s">
        <v>113</v>
      </c>
      <c r="U23" s="31">
        <f t="shared" si="5"/>
        <v>1</v>
      </c>
      <c r="V23" s="92" t="s">
        <v>137</v>
      </c>
      <c r="W23" s="11" t="s">
        <v>120</v>
      </c>
      <c r="X23" s="31">
        <f t="shared" si="1"/>
        <v>3</v>
      </c>
      <c r="Y23" s="92" t="s">
        <v>119</v>
      </c>
      <c r="Z23" s="31">
        <f t="shared" si="2"/>
        <v>3</v>
      </c>
      <c r="AA23" s="14" t="str">
        <f t="shared" si="3"/>
        <v>BAJA</v>
      </c>
      <c r="AB23" s="22">
        <v>12</v>
      </c>
    </row>
    <row r="24" spans="1:28" s="7" customFormat="1" ht="126.75" customHeight="1" x14ac:dyDescent="0.2">
      <c r="A24" s="23">
        <f>COUNTIF($AA$11:AA24,"ALTA")</f>
        <v>0</v>
      </c>
      <c r="B24" s="27">
        <v>13</v>
      </c>
      <c r="C24" s="25" t="str">
        <f>VLOOKUP(AB24,'01-Inventario de Activos'!$A$12:$L$33,3,FALSE)</f>
        <v>Arqueos de caja menor
(111500-0148)</v>
      </c>
      <c r="D24" s="25" t="str">
        <f>VLOOKUP(AB24,'01-Inventario de Activos'!$A$12:$L$33,4,FALSE)</f>
        <v>Registros que contienen información sobre los Arqueos de Caja menor que debe realizar Control Interno a las cajas menores oficialmente constituidas en la Universidad (Arqueo de caja menor  1115-F01 y anexos)</v>
      </c>
      <c r="E24" s="28" t="s">
        <v>107</v>
      </c>
      <c r="F24" s="30"/>
      <c r="G24" s="25" t="str">
        <f>VLOOKUP(AB24,'01-Inventario de Activos'!$A$12:$L$33,8,FALSE)</f>
        <v>Control Interno</v>
      </c>
      <c r="H24" s="25" t="str">
        <f>VLOOKUP(AB24,'01-Inventario de Activos'!$A$12:$L$33,7,FALSE)</f>
        <v>Control Interno</v>
      </c>
      <c r="I24" s="25" t="str">
        <f>VLOOKUP(AB24,'01-Inventario de Activos'!$A$12:$L$33,10,FALSE)</f>
        <v>Archivo de Gestión Control Interno
Archivo Central Gestión Documental</v>
      </c>
      <c r="J24" s="25" t="str">
        <f>VLOOKUP(AB24,'01-Inventario de Activos'!$A$12:$L$33,11,FALSE)</f>
        <v>NA</v>
      </c>
      <c r="K24" s="25" t="str">
        <f>VLOOKUP(AB24,'01-Inventario de Activos'!$A$12:$L$33,12,FALSE)</f>
        <v>NA</v>
      </c>
      <c r="L24" s="28" t="s">
        <v>178</v>
      </c>
      <c r="M24" s="72" t="s">
        <v>154</v>
      </c>
      <c r="N24" s="11" t="s">
        <v>110</v>
      </c>
      <c r="O24" s="31">
        <f t="shared" si="4"/>
        <v>1</v>
      </c>
      <c r="P24" s="94" t="s">
        <v>51</v>
      </c>
      <c r="Q24" s="91">
        <v>43396</v>
      </c>
      <c r="R24" s="95" t="s">
        <v>146</v>
      </c>
      <c r="S24" s="11" t="s">
        <v>111</v>
      </c>
      <c r="T24" s="11" t="s">
        <v>120</v>
      </c>
      <c r="U24" s="31">
        <f t="shared" si="5"/>
        <v>3</v>
      </c>
      <c r="V24" s="92" t="s">
        <v>155</v>
      </c>
      <c r="W24" s="11" t="s">
        <v>120</v>
      </c>
      <c r="X24" s="31">
        <f t="shared" si="1"/>
        <v>3</v>
      </c>
      <c r="Y24" s="92" t="s">
        <v>115</v>
      </c>
      <c r="Z24" s="31">
        <f t="shared" si="2"/>
        <v>9</v>
      </c>
      <c r="AA24" s="14" t="str">
        <f t="shared" si="3"/>
        <v>MEDIA</v>
      </c>
      <c r="AB24" s="22">
        <v>13</v>
      </c>
    </row>
    <row r="25" spans="1:28" s="7" customFormat="1" ht="126.75" customHeight="1" x14ac:dyDescent="0.2">
      <c r="A25" s="23">
        <f>COUNTIF($AA$11:AA25,"ALTA")</f>
        <v>0</v>
      </c>
      <c r="B25" s="27">
        <v>14</v>
      </c>
      <c r="C25" s="25" t="str">
        <f>VLOOKUP(AB25,'01-Inventario de Activos'!$A$12:$L$33,3,FALSE)</f>
        <v>Programa de Auditoria de Control Interno
(111500-0148)</v>
      </c>
      <c r="D25" s="25" t="str">
        <f>VLOOKUP(AB25,'01-Inventario de Activos'!$A$12:$L$33,4,FALSE)</f>
        <v>Contiene la programación de las auditorias que se realizaran por control interno en una vigencia (Programa de Auditoria 1115-F11 y análisis de riesgos - Seguimiento a planes de mejoramiento concertados 1115-F15)</v>
      </c>
      <c r="E25" s="28" t="s">
        <v>107</v>
      </c>
      <c r="F25" s="30"/>
      <c r="G25" s="25" t="str">
        <f>VLOOKUP(AB25,'01-Inventario de Activos'!$A$12:$L$33,8,FALSE)</f>
        <v>Control Interno</v>
      </c>
      <c r="H25" s="25" t="str">
        <f>VLOOKUP(AB25,'01-Inventario de Activos'!$A$12:$L$33,7,FALSE)</f>
        <v>Control Interno</v>
      </c>
      <c r="I25" s="25" t="str">
        <f>VLOOKUP(AB25,'01-Inventario de Activos'!$A$12:$L$33,10,FALSE)</f>
        <v>NA</v>
      </c>
      <c r="J25" s="25" t="str">
        <f>VLOOKUP(AB25,'01-Inventario de Activos'!$A$12:$L$33,11,FALSE)</f>
        <v>Computadores de Control Interno
Página Web OCI: 
http://www.utp.edu.co/controlinterno/sin-categoria/3/planes</v>
      </c>
      <c r="K25" s="25" t="str">
        <f>VLOOKUP(AB25,'01-Inventario de Activos'!$A$12:$L$33,12,FALSE)</f>
        <v>NA</v>
      </c>
      <c r="L25" s="28" t="s">
        <v>182</v>
      </c>
      <c r="M25" s="68" t="s">
        <v>92</v>
      </c>
      <c r="N25" s="11" t="s">
        <v>110</v>
      </c>
      <c r="O25" s="31">
        <f t="shared" si="4"/>
        <v>1</v>
      </c>
      <c r="P25" s="11" t="s">
        <v>142</v>
      </c>
      <c r="Q25" s="91">
        <v>42656</v>
      </c>
      <c r="R25" s="11" t="s">
        <v>111</v>
      </c>
      <c r="S25" s="11" t="s">
        <v>111</v>
      </c>
      <c r="T25" s="11" t="s">
        <v>114</v>
      </c>
      <c r="U25" s="31">
        <f t="shared" si="0"/>
        <v>2</v>
      </c>
      <c r="V25" s="92" t="s">
        <v>153</v>
      </c>
      <c r="W25" s="11" t="s">
        <v>120</v>
      </c>
      <c r="X25" s="31">
        <f t="shared" si="1"/>
        <v>3</v>
      </c>
      <c r="Y25" s="92" t="s">
        <v>115</v>
      </c>
      <c r="Z25" s="31">
        <f t="shared" si="2"/>
        <v>6</v>
      </c>
      <c r="AA25" s="14" t="str">
        <f t="shared" si="3"/>
        <v>MEDIA</v>
      </c>
      <c r="AB25" s="22">
        <v>14</v>
      </c>
    </row>
    <row r="26" spans="1:28" s="7" customFormat="1" ht="126.75" customHeight="1" thickBot="1" x14ac:dyDescent="0.25">
      <c r="A26" s="23">
        <f>COUNTIF($AA$11:AA26,"ALTA")</f>
        <v>1</v>
      </c>
      <c r="B26" s="27">
        <v>15</v>
      </c>
      <c r="C26" s="25" t="str">
        <f>VLOOKUP(AB26,'01-Inventario de Activos'!$A$12:$L$33,3,FALSE)</f>
        <v>Carpetas de auditoria, evaluación y verificación 
(111500-0148)</v>
      </c>
      <c r="D26" s="25" t="str">
        <f>VLOOKUP(AB26,'01-Inventario de Activos'!$A$12:$L$33,4,FALSE)</f>
        <v>Son las carpetas que contienen los documentos soporte que evidencian  los procesos de auditoria, evaluación y verificación, así como las hojas de trabajo de Control Interno
(Hojas de trabajo - Planeación de auditoría 1115-F13)</v>
      </c>
      <c r="E26" s="28" t="s">
        <v>107</v>
      </c>
      <c r="F26" s="30"/>
      <c r="G26" s="25" t="str">
        <f>VLOOKUP(AB26,'01-Inventario de Activos'!$A$12:$L$33,8,FALSE)</f>
        <v>Control Interno</v>
      </c>
      <c r="H26" s="25" t="str">
        <f>VLOOKUP(AB26,'01-Inventario de Activos'!$A$12:$L$33,7,FALSE)</f>
        <v>Control Interno</v>
      </c>
      <c r="I26" s="25" t="str">
        <f>VLOOKUP(AB26,'01-Inventario de Activos'!$A$12:$L$33,10,FALSE)</f>
        <v>Archivo de Gestión Control Interno
Archivo Central Gestión Documental</v>
      </c>
      <c r="J26" s="25" t="s">
        <v>85</v>
      </c>
      <c r="K26" s="25" t="s">
        <v>51</v>
      </c>
      <c r="L26" s="28" t="s">
        <v>181</v>
      </c>
      <c r="M26" s="68" t="s">
        <v>143</v>
      </c>
      <c r="N26" s="11" t="s">
        <v>144</v>
      </c>
      <c r="O26" s="31">
        <f t="shared" si="4"/>
        <v>5</v>
      </c>
      <c r="P26" s="93" t="s">
        <v>145</v>
      </c>
      <c r="Q26" s="91">
        <v>42656</v>
      </c>
      <c r="R26" s="17" t="s">
        <v>146</v>
      </c>
      <c r="S26" s="11" t="s">
        <v>147</v>
      </c>
      <c r="T26" s="11" t="s">
        <v>120</v>
      </c>
      <c r="U26" s="31">
        <f t="shared" si="0"/>
        <v>3</v>
      </c>
      <c r="V26" s="92" t="s">
        <v>148</v>
      </c>
      <c r="W26" s="11" t="s">
        <v>113</v>
      </c>
      <c r="X26" s="31">
        <f t="shared" si="1"/>
        <v>1</v>
      </c>
      <c r="Y26" s="92" t="s">
        <v>115</v>
      </c>
      <c r="Z26" s="31">
        <f t="shared" si="2"/>
        <v>15</v>
      </c>
      <c r="AA26" s="14" t="str">
        <f t="shared" si="3"/>
        <v>ALTA</v>
      </c>
      <c r="AB26" s="22">
        <v>15</v>
      </c>
    </row>
    <row r="27" spans="1:28" s="7" customFormat="1" ht="126.75" customHeight="1" x14ac:dyDescent="0.2">
      <c r="A27" s="23">
        <f>COUNTIF($AA$11:AA27,"ALTA")</f>
        <v>1</v>
      </c>
      <c r="B27" s="27">
        <v>16</v>
      </c>
      <c r="C27" s="25" t="str">
        <f>VLOOKUP(AB27,'01-Inventario de Activos'!$A$12:$L$33,3,FALSE)</f>
        <v>Informes de auditorias internas, evaluación y verificación
(111500-0148)</v>
      </c>
      <c r="D27" s="25" t="str">
        <f>VLOOKUP(AB27,'01-Inventario de Activos'!$A$12:$L$33,4,FALSE)</f>
        <v>Informes de las  auditorias, evaluación y verificación que realiza la Oficina de Control interno a los procesos  de la Universidad 
(Informes de auditoria, verificación y evaluación -  Informe plan de mejora 1115-F01 - Seguimiento 1115-F03-02)</v>
      </c>
      <c r="E27" s="28" t="s">
        <v>107</v>
      </c>
      <c r="F27" s="30"/>
      <c r="G27" s="25" t="str">
        <f>VLOOKUP(AB27,'01-Inventario de Activos'!$A$12:$L$33,8,FALSE)</f>
        <v>Control Interno</v>
      </c>
      <c r="H27" s="25" t="str">
        <f>VLOOKUP(AB27,'01-Inventario de Activos'!$A$12:$L$33,7,FALSE)</f>
        <v>Control Interno</v>
      </c>
      <c r="I27" s="25" t="s">
        <v>65</v>
      </c>
      <c r="J27" s="25" t="s">
        <v>85</v>
      </c>
      <c r="K27" s="25" t="s">
        <v>51</v>
      </c>
      <c r="L27" s="28" t="s">
        <v>183</v>
      </c>
      <c r="M27" s="68" t="s">
        <v>154</v>
      </c>
      <c r="N27" s="11" t="s">
        <v>110</v>
      </c>
      <c r="O27" s="31">
        <f t="shared" si="4"/>
        <v>1</v>
      </c>
      <c r="P27" s="11" t="s">
        <v>142</v>
      </c>
      <c r="Q27" s="91">
        <v>42656</v>
      </c>
      <c r="R27" s="11" t="s">
        <v>111</v>
      </c>
      <c r="S27" s="11" t="s">
        <v>111</v>
      </c>
      <c r="T27" s="11" t="s">
        <v>120</v>
      </c>
      <c r="U27" s="31">
        <f t="shared" si="0"/>
        <v>3</v>
      </c>
      <c r="V27" s="92" t="s">
        <v>155</v>
      </c>
      <c r="W27" s="11" t="s">
        <v>114</v>
      </c>
      <c r="X27" s="31">
        <f t="shared" si="1"/>
        <v>2</v>
      </c>
      <c r="Y27" s="92" t="s">
        <v>115</v>
      </c>
      <c r="Z27" s="31">
        <f t="shared" si="2"/>
        <v>6</v>
      </c>
      <c r="AA27" s="14" t="str">
        <f t="shared" si="3"/>
        <v>MEDIA</v>
      </c>
      <c r="AB27" s="22">
        <v>16</v>
      </c>
    </row>
    <row r="28" spans="1:28" s="7" customFormat="1" ht="126.75" customHeight="1" x14ac:dyDescent="0.2">
      <c r="A28" s="23">
        <f>COUNTIF($AA$11:AA28,"ALTA")</f>
        <v>1</v>
      </c>
      <c r="B28" s="27">
        <v>17</v>
      </c>
      <c r="C28" s="25" t="str">
        <f>VLOOKUP(AB28,'01-Inventario de Activos'!$A$12:$L$33,3,FALSE)</f>
        <v>Fichas de auditoria</v>
      </c>
      <c r="D28" s="25" t="str">
        <f>VLOOKUP(AB28,'01-Inventario de Activos'!$A$12:$L$33,4,FALSE)</f>
        <v xml:space="preserve">Contiene el informe del resumen de las auditorias, evaluaciones y verificaciones que sobre un semestre realiza Control Interno  </v>
      </c>
      <c r="E28" s="28" t="s">
        <v>107</v>
      </c>
      <c r="F28" s="30"/>
      <c r="G28" s="25" t="str">
        <f>VLOOKUP(AB28,'01-Inventario de Activos'!$A$12:$L$33,8,FALSE)</f>
        <v>Control Interno</v>
      </c>
      <c r="H28" s="25" t="str">
        <f>VLOOKUP(AB28,'01-Inventario de Activos'!$A$12:$L$33,7,FALSE)</f>
        <v>Control Interno</v>
      </c>
      <c r="I28" s="25" t="str">
        <f>VLOOKUP(AB28,'01-Inventario de Activos'!$A$12:$L$33,10,FALSE)</f>
        <v>NA</v>
      </c>
      <c r="J28" s="25" t="str">
        <f>VLOOKUP(AB28,'01-Inventario de Activos'!$A$12:$L$33,11,FALSE)</f>
        <v>Página Web OCI: 
https://www.utp.edu.co/controlinterno/informes/206/informes-de-auditorias</v>
      </c>
      <c r="K28" s="25" t="str">
        <f>VLOOKUP(AB28,'01-Inventario de Activos'!$A$12:$L$33,12,FALSE)</f>
        <v>NA</v>
      </c>
      <c r="L28" s="28" t="s">
        <v>202</v>
      </c>
      <c r="M28" s="105" t="s">
        <v>192</v>
      </c>
      <c r="N28" s="11" t="s">
        <v>110</v>
      </c>
      <c r="O28" s="31">
        <f t="shared" si="4"/>
        <v>1</v>
      </c>
      <c r="P28" s="11" t="s">
        <v>201</v>
      </c>
      <c r="Q28" s="91">
        <v>43396</v>
      </c>
      <c r="R28" s="11" t="s">
        <v>111</v>
      </c>
      <c r="S28" s="11" t="s">
        <v>111</v>
      </c>
      <c r="T28" s="11" t="s">
        <v>113</v>
      </c>
      <c r="U28" s="31">
        <f t="shared" si="0"/>
        <v>1</v>
      </c>
      <c r="V28" s="92" t="s">
        <v>203</v>
      </c>
      <c r="W28" s="11" t="s">
        <v>120</v>
      </c>
      <c r="X28" s="31">
        <f t="shared" si="1"/>
        <v>3</v>
      </c>
      <c r="Y28" s="92" t="s">
        <v>119</v>
      </c>
      <c r="Z28" s="31">
        <f t="shared" si="2"/>
        <v>3</v>
      </c>
      <c r="AA28" s="14" t="str">
        <f t="shared" si="3"/>
        <v>BAJA</v>
      </c>
      <c r="AB28" s="22">
        <v>17</v>
      </c>
    </row>
    <row r="29" spans="1:28" s="7" customFormat="1" ht="139.5" customHeight="1" x14ac:dyDescent="0.2">
      <c r="A29" s="23">
        <f>COUNTIF($AA$11:AA29,"ALTA")</f>
        <v>2</v>
      </c>
      <c r="B29" s="27">
        <v>18</v>
      </c>
      <c r="C29" s="25" t="str">
        <f>VLOOKUP(AB29,'01-Inventario de Activos'!$A$12:$L$33,3,FALSE)</f>
        <v>Actas de Comité Institucional de Control Interno
(111500-0306)</v>
      </c>
      <c r="D29" s="25" t="str">
        <f>VLOOKUP(AB29,'01-Inventario de Activos'!$A$12:$L$33,4,FALSE)</f>
        <v>Son las actas donde se registran las decisiones de los miembros del Comité en relación con asuntos de Control Interno
 (Actas de Reunión 000-F02 y anexos)</v>
      </c>
      <c r="E29" s="28" t="s">
        <v>107</v>
      </c>
      <c r="F29" s="30"/>
      <c r="G29" s="25" t="str">
        <f>VLOOKUP(AB29,'01-Inventario de Activos'!$A$12:$L$33,8,FALSE)</f>
        <v>Control Interno</v>
      </c>
      <c r="H29" s="25" t="str">
        <f>VLOOKUP(AB29,'01-Inventario de Activos'!$A$12:$L$33,7,FALSE)</f>
        <v>Control Interno</v>
      </c>
      <c r="I29" s="25" t="s">
        <v>65</v>
      </c>
      <c r="J29" s="25" t="s">
        <v>174</v>
      </c>
      <c r="K29" s="25" t="s">
        <v>51</v>
      </c>
      <c r="L29" s="28" t="s">
        <v>178</v>
      </c>
      <c r="M29" s="72" t="s">
        <v>149</v>
      </c>
      <c r="N29" s="11" t="s">
        <v>144</v>
      </c>
      <c r="O29" s="31">
        <f t="shared" si="4"/>
        <v>5</v>
      </c>
      <c r="P29" s="94" t="s">
        <v>150</v>
      </c>
      <c r="Q29" s="91">
        <v>43396</v>
      </c>
      <c r="R29" s="95" t="s">
        <v>146</v>
      </c>
      <c r="S29" s="11" t="s">
        <v>151</v>
      </c>
      <c r="T29" s="11" t="s">
        <v>120</v>
      </c>
      <c r="U29" s="31">
        <f t="shared" si="0"/>
        <v>3</v>
      </c>
      <c r="V29" s="92" t="s">
        <v>152</v>
      </c>
      <c r="W29" s="11" t="s">
        <v>114</v>
      </c>
      <c r="X29" s="31">
        <f t="shared" si="1"/>
        <v>2</v>
      </c>
      <c r="Y29" s="92" t="s">
        <v>115</v>
      </c>
      <c r="Z29" s="31">
        <f t="shared" si="2"/>
        <v>30</v>
      </c>
      <c r="AA29" s="14" t="str">
        <f t="shared" si="3"/>
        <v>ALTA</v>
      </c>
      <c r="AB29" s="22">
        <v>18</v>
      </c>
    </row>
    <row r="30" spans="1:28" s="7" customFormat="1" ht="126.75" customHeight="1" x14ac:dyDescent="0.2">
      <c r="A30" s="23">
        <f>COUNTIF($AA$11:AA30,"ALTA")</f>
        <v>2</v>
      </c>
      <c r="B30" s="27">
        <v>19</v>
      </c>
      <c r="C30" s="25" t="str">
        <f>VLOOKUP(AB30,'01-Inventario de Activos'!$A$12:$L$33,3,FALSE)</f>
        <v>Programa de Cultura de Autocontrol
(111500-0227)</v>
      </c>
      <c r="D30" s="25" t="str">
        <f>VLOOKUP(AB30,'01-Inventario de Activos'!$A$12:$L$33,4,FALSE)</f>
        <v>Contiene la programación de las acciones de fomento de cultura de autocontrol que se realizaran por control interno en una vigencia.
(Programa anual de autocontrol 1115-F12)</v>
      </c>
      <c r="E30" s="28" t="s">
        <v>107</v>
      </c>
      <c r="F30" s="30"/>
      <c r="G30" s="25" t="str">
        <f>VLOOKUP(AB30,'01-Inventario de Activos'!$A$12:$L$33,8,FALSE)</f>
        <v>Control Interno</v>
      </c>
      <c r="H30" s="25" t="str">
        <f>VLOOKUP(AB30,'01-Inventario de Activos'!$A$12:$L$33,7,FALSE)</f>
        <v>Control Interno</v>
      </c>
      <c r="I30" s="25" t="s">
        <v>51</v>
      </c>
      <c r="J30" s="25" t="s">
        <v>175</v>
      </c>
      <c r="K30" s="25" t="s">
        <v>51</v>
      </c>
      <c r="L30" s="28" t="s">
        <v>184</v>
      </c>
      <c r="M30" s="68" t="s">
        <v>97</v>
      </c>
      <c r="N30" s="11" t="s">
        <v>110</v>
      </c>
      <c r="O30" s="31">
        <f t="shared" si="4"/>
        <v>1</v>
      </c>
      <c r="P30" s="11" t="s">
        <v>142</v>
      </c>
      <c r="Q30" s="91">
        <v>42656</v>
      </c>
      <c r="R30" s="11" t="s">
        <v>111</v>
      </c>
      <c r="S30" s="11" t="s">
        <v>111</v>
      </c>
      <c r="T30" s="11" t="s">
        <v>114</v>
      </c>
      <c r="U30" s="31">
        <f t="shared" si="0"/>
        <v>2</v>
      </c>
      <c r="V30" s="92" t="s">
        <v>153</v>
      </c>
      <c r="W30" s="11" t="s">
        <v>113</v>
      </c>
      <c r="X30" s="31">
        <f t="shared" si="1"/>
        <v>1</v>
      </c>
      <c r="Y30" s="92" t="s">
        <v>156</v>
      </c>
      <c r="Z30" s="31">
        <f t="shared" si="2"/>
        <v>2</v>
      </c>
      <c r="AA30" s="14" t="str">
        <f t="shared" si="3"/>
        <v>BAJA</v>
      </c>
      <c r="AB30" s="22">
        <v>19</v>
      </c>
    </row>
    <row r="31" spans="1:28" s="7" customFormat="1" ht="189" x14ac:dyDescent="0.2">
      <c r="A31" s="23">
        <f>COUNTIF($AA$11:AA31,"ALTA")</f>
        <v>2</v>
      </c>
      <c r="B31" s="27">
        <v>20</v>
      </c>
      <c r="C31" s="106" t="str">
        <f>VLOOKUP(AB31,'01-Inventario de Activos'!$A$12:$L$33,3,FALSE)</f>
        <v>Actas de reunión de Control Interno
(111500-0306)</v>
      </c>
      <c r="D31" s="106" t="str">
        <f>VLOOKUP(AB31,'01-Inventario de Activos'!$A$12:$L$33,4,FALSE)</f>
        <v>Actas de Reunión que se realizan al interior de la oficina de Control Interno de Gestión para realizar seguimiento a las actividades
 (Actas de Reunión 000-F02 y anexos)</v>
      </c>
      <c r="E31" s="107" t="s">
        <v>107</v>
      </c>
      <c r="F31" s="108"/>
      <c r="G31" s="106" t="str">
        <f>VLOOKUP(AB31,'01-Inventario de Activos'!$A$12:$L$33,8,FALSE)</f>
        <v>Control Interno</v>
      </c>
      <c r="H31" s="106" t="str">
        <f>VLOOKUP(AB31,'01-Inventario de Activos'!$A$12:$L$33,7,FALSE)</f>
        <v>Control Interno</v>
      </c>
      <c r="I31" s="106" t="s">
        <v>99</v>
      </c>
      <c r="J31" s="106" t="s">
        <v>51</v>
      </c>
      <c r="K31" s="106" t="s">
        <v>51</v>
      </c>
      <c r="L31" s="107" t="s">
        <v>157</v>
      </c>
      <c r="M31" s="68" t="s">
        <v>51</v>
      </c>
      <c r="N31" s="11" t="s">
        <v>144</v>
      </c>
      <c r="O31" s="31">
        <f t="shared" si="4"/>
        <v>5</v>
      </c>
      <c r="P31" s="109" t="s">
        <v>150</v>
      </c>
      <c r="Q31" s="91">
        <v>43396</v>
      </c>
      <c r="R31" s="11" t="s">
        <v>146</v>
      </c>
      <c r="S31" s="11" t="s">
        <v>151</v>
      </c>
      <c r="T31" s="11" t="s">
        <v>114</v>
      </c>
      <c r="U31" s="31">
        <f t="shared" si="0"/>
        <v>2</v>
      </c>
      <c r="V31" s="92" t="s">
        <v>158</v>
      </c>
      <c r="W31" s="11" t="s">
        <v>113</v>
      </c>
      <c r="X31" s="31">
        <f t="shared" si="1"/>
        <v>1</v>
      </c>
      <c r="Y31" s="92" t="s">
        <v>115</v>
      </c>
      <c r="Z31" s="31">
        <f t="shared" si="2"/>
        <v>10</v>
      </c>
      <c r="AA31" s="14" t="str">
        <f t="shared" si="3"/>
        <v>MEDIA</v>
      </c>
      <c r="AB31" s="22">
        <v>20</v>
      </c>
    </row>
    <row r="32" spans="1:28" s="7" customFormat="1" ht="141.75" x14ac:dyDescent="0.2">
      <c r="A32" s="111">
        <f>COUNTIF($AA$11:AA32,"ALTA")</f>
        <v>2</v>
      </c>
      <c r="B32" s="27">
        <v>21</v>
      </c>
      <c r="C32" s="106" t="str">
        <f>VLOOKUP(AB32,'01-Inventario de Activos'!$A$12:$L$33,3,FALSE)</f>
        <v>Comunicaciones generados por la oficina de Control Interno
(111500-0148)
(111500-0227)</v>
      </c>
      <c r="D32" s="106" t="str">
        <f>VLOOKUP(AB32,'01-Inventario de Activos'!$A$12:$L$33,4,FALSE)</f>
        <v>Oficios enviados por parte la Oficina de Control Interno para dar respuesta o solicitar información interna o externa</v>
      </c>
      <c r="E32" s="107" t="s">
        <v>107</v>
      </c>
      <c r="F32" s="108"/>
      <c r="G32" s="106" t="str">
        <f>VLOOKUP(AB32,'01-Inventario de Activos'!$A$12:$L$33,8,FALSE)</f>
        <v>Control Interno</v>
      </c>
      <c r="H32" s="106" t="str">
        <f>VLOOKUP(AB32,'01-Inventario de Activos'!$A$12:$L$33,7,FALSE)</f>
        <v>Control Interno</v>
      </c>
      <c r="I32" s="25" t="s">
        <v>65</v>
      </c>
      <c r="J32" s="25" t="s">
        <v>51</v>
      </c>
      <c r="K32" s="25" t="s">
        <v>51</v>
      </c>
      <c r="L32" s="28" t="s">
        <v>159</v>
      </c>
      <c r="M32" s="68" t="s">
        <v>51</v>
      </c>
      <c r="N32" s="11" t="s">
        <v>110</v>
      </c>
      <c r="O32" s="31">
        <f t="shared" si="4"/>
        <v>1</v>
      </c>
      <c r="P32" s="11" t="s">
        <v>111</v>
      </c>
      <c r="Q32" s="91">
        <v>42657</v>
      </c>
      <c r="R32" s="17" t="s">
        <v>111</v>
      </c>
      <c r="S32" s="11" t="s">
        <v>111</v>
      </c>
      <c r="T32" s="11" t="s">
        <v>113</v>
      </c>
      <c r="U32" s="31">
        <f t="shared" si="0"/>
        <v>1</v>
      </c>
      <c r="V32" s="92" t="s">
        <v>160</v>
      </c>
      <c r="W32" s="11" t="s">
        <v>113</v>
      </c>
      <c r="X32" s="31">
        <f t="shared" si="1"/>
        <v>1</v>
      </c>
      <c r="Y32" s="92" t="s">
        <v>115</v>
      </c>
      <c r="Z32" s="31">
        <f t="shared" si="2"/>
        <v>1</v>
      </c>
      <c r="AA32" s="14" t="str">
        <f t="shared" si="3"/>
        <v>BAJA</v>
      </c>
      <c r="AB32" s="22">
        <v>21</v>
      </c>
    </row>
    <row r="33" spans="1:28" s="112" customFormat="1" ht="152.25" customHeight="1" thickBot="1" x14ac:dyDescent="0.25">
      <c r="B33" s="120">
        <v>22</v>
      </c>
      <c r="C33" s="26" t="str">
        <f>VLOOKUP(AB33,'01-Inventario de Activos'!$A$12:$L$33,3,FALSE)</f>
        <v>Comunicaciones con documentos soporte de respuesta a requerimientos de Contraloría General de la República -CGR
(111500-0103)</v>
      </c>
      <c r="D33" s="26" t="str">
        <f>VLOOKUP(AB33,'01-Inventario de Activos'!$A$12:$L$33,4,FALSE)</f>
        <v>Son las carpetas que contienen los documentos recibidos y enviados en razón de un proceso (Auditoria, IP, Denuncia, PRF) de la CGR.</v>
      </c>
      <c r="E33" s="29" t="s">
        <v>107</v>
      </c>
      <c r="F33" s="110"/>
      <c r="G33" s="26" t="str">
        <f>VLOOKUP(AB33,'01-Inventario de Activos'!$A$12:$L$33,8,FALSE)</f>
        <v>Control Interno</v>
      </c>
      <c r="H33" s="26" t="str">
        <f>VLOOKUP(AB33,'01-Inventario de Activos'!$A$12:$L$33,7,FALSE)</f>
        <v>Control Interno</v>
      </c>
      <c r="I33" s="25" t="s">
        <v>65</v>
      </c>
      <c r="J33" s="25" t="s">
        <v>85</v>
      </c>
      <c r="K33" s="25" t="s">
        <v>51</v>
      </c>
      <c r="L33" s="29" t="s">
        <v>161</v>
      </c>
      <c r="M33" s="89" t="s">
        <v>143</v>
      </c>
      <c r="N33" s="88" t="s">
        <v>144</v>
      </c>
      <c r="O33" s="121">
        <f t="shared" ref="O33" si="6">IF(N33="RESERVADA",5,IF(N33="PÚBLICA",1,IF(N33="CLASIFICADA",3,0)))</f>
        <v>5</v>
      </c>
      <c r="P33" s="94" t="s">
        <v>150</v>
      </c>
      <c r="Q33" s="96">
        <v>43396</v>
      </c>
      <c r="R33" s="88" t="s">
        <v>187</v>
      </c>
      <c r="S33" s="41" t="s">
        <v>185</v>
      </c>
      <c r="T33" s="88" t="s">
        <v>120</v>
      </c>
      <c r="U33" s="121">
        <f t="shared" ref="U33" si="7">IF(T33="ALTA",3,IF(T33="MEDIA",2,IF(T33="BAJA",1,0)))</f>
        <v>3</v>
      </c>
      <c r="V33" s="97" t="s">
        <v>204</v>
      </c>
      <c r="W33" s="88" t="s">
        <v>113</v>
      </c>
      <c r="X33" s="121">
        <f t="shared" ref="X33" si="8">IF(W33="ALTA",3,IF(W33="MEDIA",2,IF(W33="BAJA",1,0)))</f>
        <v>1</v>
      </c>
      <c r="Y33" s="97" t="s">
        <v>115</v>
      </c>
      <c r="Z33" s="121">
        <f t="shared" ref="Z33" si="9">O33*U33*X33</f>
        <v>15</v>
      </c>
      <c r="AA33" s="122" t="str">
        <f t="shared" ref="AA33" si="10">IF(Z33&gt;=12,"ALTA", IF(AND(Z33&gt;=1,Z33&lt;=4), "BAJA",IF(AND(Z33&gt;=5,Z33&lt;=10), "MEDIA","")))</f>
        <v>ALTA</v>
      </c>
      <c r="AB33" s="113">
        <v>22</v>
      </c>
    </row>
    <row r="34" spans="1:28" s="112" customFormat="1" ht="15.75" x14ac:dyDescent="0.2">
      <c r="AB34" s="113"/>
    </row>
    <row r="35" spans="1:28" s="112" customFormat="1" ht="15.75" x14ac:dyDescent="0.2"/>
    <row r="36" spans="1:28" s="112" customFormat="1" ht="15.75" x14ac:dyDescent="0.2">
      <c r="D36" s="114"/>
      <c r="G36" s="115"/>
      <c r="H36" s="115"/>
      <c r="J36" s="114"/>
      <c r="K36" s="116"/>
      <c r="L36" s="114"/>
      <c r="M36" s="116"/>
      <c r="P36" s="117"/>
      <c r="Q36" s="118"/>
      <c r="R36" s="117"/>
      <c r="S36" s="117"/>
      <c r="V36" s="119"/>
      <c r="Y36" s="119"/>
    </row>
    <row r="37" spans="1:28" s="112" customFormat="1" ht="15.75" x14ac:dyDescent="0.2"/>
    <row r="38" spans="1:28" s="7" customFormat="1" ht="15.75" x14ac:dyDescent="0.2"/>
    <row r="39" spans="1:28" s="7" customFormat="1" ht="15.75" x14ac:dyDescent="0.2"/>
    <row r="40" spans="1:28" s="7" customFormat="1" ht="15.75" x14ac:dyDescent="0.2"/>
    <row r="41" spans="1:28" s="7" customFormat="1" ht="15.75" x14ac:dyDescent="0.2"/>
    <row r="42" spans="1:28" s="7" customFormat="1" ht="15.75" x14ac:dyDescent="0.2"/>
    <row r="43" spans="1:28" ht="15.75" x14ac:dyDescent="0.2">
      <c r="A43" s="7"/>
    </row>
    <row r="44" spans="1:28" ht="15.75" x14ac:dyDescent="0.2">
      <c r="A44" s="7"/>
    </row>
  </sheetData>
  <sheetProtection formatCells="0" formatColumns="0" formatRows="0" insertColumns="0"/>
  <dataConsolidate/>
  <mergeCells count="26">
    <mergeCell ref="Z7:AA7"/>
    <mergeCell ref="D10:D11"/>
    <mergeCell ref="L10:L11"/>
    <mergeCell ref="W7:Y7"/>
    <mergeCell ref="I9:M9"/>
    <mergeCell ref="N7:V7"/>
    <mergeCell ref="L7:M7"/>
    <mergeCell ref="N10:S10"/>
    <mergeCell ref="E10:E11"/>
    <mergeCell ref="N9:AA9"/>
    <mergeCell ref="B9:F9"/>
    <mergeCell ref="G9:H9"/>
    <mergeCell ref="M10:M11"/>
    <mergeCell ref="H10:H11"/>
    <mergeCell ref="Z10:AA10"/>
    <mergeCell ref="B10:B11"/>
    <mergeCell ref="T10:V10"/>
    <mergeCell ref="W10:Y10"/>
    <mergeCell ref="C10:C11"/>
    <mergeCell ref="I10:K10"/>
    <mergeCell ref="B2:W2"/>
    <mergeCell ref="B4:W4"/>
    <mergeCell ref="D7:K7"/>
    <mergeCell ref="F10:F11"/>
    <mergeCell ref="G10:G11"/>
    <mergeCell ref="B7:C7"/>
  </mergeCells>
  <conditionalFormatting sqref="N12:N33">
    <cfRule type="containsText" dxfId="14" priority="1038" operator="containsText" text="CLASIFICADA">
      <formula>NOT(ISERROR(SEARCH("CLASIFICADA",N12)))</formula>
    </cfRule>
    <cfRule type="containsText" dxfId="13" priority="1042" operator="containsText" text="RESERVADA">
      <formula>NOT(ISERROR(SEARCH("RESERVADA",N12)))</formula>
    </cfRule>
    <cfRule type="containsText" dxfId="12" priority="1044" operator="containsText" text="PÚBLICA">
      <formula>NOT(ISERROR(SEARCH("PÚBLICA",N12)))</formula>
    </cfRule>
  </conditionalFormatting>
  <conditionalFormatting sqref="X12:X33 U12:U33">
    <cfRule type="cellIs" dxfId="11" priority="1032" operator="equal">
      <formula>1</formula>
    </cfRule>
    <cfRule type="cellIs" dxfId="10" priority="1033" operator="equal">
      <formula>2</formula>
    </cfRule>
    <cfRule type="cellIs" dxfId="9" priority="1034" operator="equal">
      <formula>3</formula>
    </cfRule>
  </conditionalFormatting>
  <conditionalFormatting sqref="Z12:Z33">
    <cfRule type="cellIs" dxfId="8" priority="1020" operator="between">
      <formula>5</formula>
      <formula>10</formula>
    </cfRule>
    <cfRule type="cellIs" dxfId="7" priority="1021" operator="greaterThanOrEqual">
      <formula>12</formula>
    </cfRule>
    <cfRule type="cellIs" dxfId="6" priority="1022" operator="between">
      <formula>1</formula>
      <formula>4</formula>
    </cfRule>
  </conditionalFormatting>
  <conditionalFormatting sqref="O12:O33">
    <cfRule type="cellIs" dxfId="5" priority="1" operator="equal">
      <formula>3</formula>
    </cfRule>
    <cfRule type="cellIs" dxfId="4" priority="1036" operator="equal">
      <formula>1</formula>
    </cfRule>
    <cfRule type="cellIs" dxfId="3" priority="1037" operator="equal">
      <formula>5</formula>
    </cfRule>
  </conditionalFormatting>
  <conditionalFormatting sqref="AA12:AA33 T12:T33 W12:W33">
    <cfRule type="containsText" dxfId="2" priority="1031" operator="containsText" text="MEDIA">
      <formula>NOT(ISERROR(SEARCH("MEDIA",T12)))</formula>
    </cfRule>
    <cfRule type="containsText" dxfId="1" priority="1049" operator="containsText" text="ALTA">
      <formula>NOT(ISERROR(SEARCH("ALTA",T12)))</formula>
    </cfRule>
    <cfRule type="containsText" dxfId="0" priority="1050" operator="containsText" text="BAJA">
      <formula>NOT(ISERROR(SEARCH("BAJA",T12)))</formula>
    </cfRule>
  </conditionalFormatting>
  <dataValidations xWindow="1354" yWindow="233" count="24">
    <dataValidation allowBlank="1" showInputMessage="1" showErrorMessage="1" promptTitle="DESCRIPCIÓN INTEGRIDAD" prompt="Define porque el activo es catalogado en el respectivo nivel de integridad_x000a_." sqref="V12:V33"/>
    <dataValidation allowBlank="1" showInputMessage="1" showErrorMessage="1" promptTitle="DESCRIPCIÓN DISPONIBILIDAD" prompt="Define porque el activo es catalogado en el respectivo nivel de disponibilidad." sqref="Y12:Y33"/>
    <dataValidation allowBlank="1" showInputMessage="1" showErrorMessage="1" promptTitle="DESCRIPCIÓN CONFIDENCIALIDAD" prompt="Indicar porque el activo es Reservado o Clasificado.Teniendo encuenta: _x000a_* OBJETIVO LEGÍTIMO: Art. 18 y 19 Ley 1712/2014._x000a_* FUNDAMENTO CONSTITUCIONAL O LEGAL: Norma, Art., Inciso o parrafo que la ampara_x000a_* FUNDAMENTO JURÍDICO: Norma o fundamento jurídico_x000a_ " sqref="P12:P33"/>
    <dataValidation type="list" allowBlank="1" showInputMessage="1" showErrorMessage="1" errorTitle="CELDA DE SELECCIÓN" error="Seleccione una opción de la lista desplegable" promptTitle="NIVEL DE INTEGRIDAD" prompt="INTEGRIDAD: propiedad de salvaguardar la exactitud y estado completo de los activos de información._x000a__x000a_Determine el Nivel: Alta, Media y Baja" sqref="T12:T33">
      <formula1>"ALTA, MEDIA, BAJA"</formula1>
    </dataValidation>
    <dataValidation allowBlank="1" showInputMessage="1" showErrorMessage="1" promptTitle="VALOR" prompt="Corresponde a la calificación dada al activo de información, luego de evaluar sus propiedades." sqref="Z12:Z33"/>
    <dataValidation type="list" allowBlank="1" showInputMessage="1" showErrorMessage="1" errorTitle="CELDA DE SELECCIÓN" error="Seleccione una opción de la lista desplegable" promptTitle="NIVEL DE CONFIDENCIALIDAD" prompt="CONFIDENCIALIDAD: determina que la información no esté disponible ni sea revelada a individuos o procesos no autorizados._x000a__x000a_Determine el nivel:Reservada, Clasificada, Pública" sqref="N12:N33">
      <formula1>"RESERVADA, CLASIFICADA, PÚBLICA"</formula1>
    </dataValidation>
    <dataValidation allowBlank="1" showInputMessage="1" showErrorMessage="1" errorTitle="CELDA FORMULA" error="No modificar" promptTitle="CRITICIDAD DEL ACTIVO" prompt="Corresponde a la calificación dada al activo de información, luego de evaluar sus propiedades._x000a__x000a_Determine el Nivel de Criticidad: Alta, Media y Baja" sqref="AA12:AA33"/>
    <dataValidation type="list" allowBlank="1" showInputMessage="1" showErrorMessage="1" errorTitle="CELDA DE SELECCIÓN" error="Seleccione una opción de la lista desplegable" promptTitle="NIVEL DE DISPONIBILIDAD" prompt="DISPONIBILIDAD: Propiedad de que la información sea accesible y utilizable por solicitud de una entidad autorizado._x000a__x000a_Determine el Nivel: Alta, Media y Baja" sqref="W12:W33">
      <formula1>"ALTA, MEDIA, BAJA"</formula1>
    </dataValidation>
    <dataValidation allowBlank="1" showInputMessage="1" showErrorMessage="1" errorTitle="CELDA DE SELECCIÓN" error="Seleccione una opción de la lista desplegable." promptTitle="TIPO" prompt="Defina el Tipo de activo: Software, Conocimiento,  Servicio, Hardware, Otros." sqref="A12:A32"/>
    <dataValidation allowBlank="1" showInputMessage="1" showErrorMessage="1" promptTitle="ID" prompt="No. consecutivo" sqref="B12:B33"/>
    <dataValidation allowBlank="1" showInputMessage="1" showErrorMessage="1" promptTitle="NOMBRE DEL ACTIVO DE INFORMACIÓN" prompt="Nombre de identificación dado por el proceso  al activo de información." sqref="C12:C33"/>
    <dataValidation allowBlank="1" showInputMessage="1" showErrorMessage="1" promptTitle="DESCRIPCIÓN DEL ACTIVO" prompt="Detallar el activo de información. Puede incluir observaciones que se requieran para dar mayor claridad sobre el mismo." sqref="D12:D33"/>
    <dataValidation allowBlank="1" showInputMessage="1" showErrorMessage="1" promptTitle="IDIOMA DEL ACTIVO DE INFORAMCIÓN" prompt="Establece el idioma, lengua o dialecto en se encuentra la información" sqref="E12:E33"/>
    <dataValidation allowBlank="1" showInputMessage="1" showErrorMessage="1" promptTitle="CUSTODIO" prompt="Corresponde al cargo que salvaguarda el activo de infromación en su Confidencialidad, Integridad y Disponibilidad" sqref="G12:G33"/>
    <dataValidation allowBlank="1" showInputMessage="1" showErrorMessage="1" promptTitle="PROPIETARIO" prompt="Nombre del Área que tiene la responsabilidad de definir los accesos, permisos,  requisitos de salvaguarda y demás  controles que debe tener el activo de información._x000a_" sqref="H12:H33"/>
    <dataValidation allowBlank="1" showInputMessage="1" showErrorMessage="1" promptTitle="UBICACIÓN FISICA" prompt="Determina el lugar físico donde se almacena el activo de información" sqref="I12:I33"/>
    <dataValidation allowBlank="1" showInputMessage="1" showErrorMessage="1" promptTitle="UBICACIÓN DIGITAL" prompt="Determina la infraestructura tecnológica donde se almacena el activo de información" sqref="J12:J33"/>
    <dataValidation allowBlank="1" showInputMessage="1" showErrorMessage="1" promptTitle="UBICACIÓN CONOCIMIENTO" prompt="Determina el Nombre del Cargo que conoce el activo de información" sqref="K12:K33"/>
    <dataValidation allowBlank="1" showInputMessage="1" showErrorMessage="1" promptTitle="FORMATO" prompt="Identifica la forma, tamaño o modo en la que e presenta la inforamción o se permite su visualización o consulta, ejemplo: Hoja de cálculo (Excel), imagen (jpg), video (MPEG,AVI), Documento de Texto (Word), Aobe Acrobat (PDF), entre otros." sqref="L12:L33"/>
    <dataValidation allowBlank="1" showInputMessage="1" showErrorMessage="1" promptTitle="INF. PUBLICADA O DISPONIBLE" prompt="Indica si la información está publicada o disponible para ser solicitada, señalando donde está publicada o donde se puede consultar o solicitar." sqref="M12:M33"/>
    <dataValidation allowBlank="1" showInputMessage="1" showErrorMessage="1" promptTitle="FECHA DE CALIFICACIÓN" prompt="La fecha de calificación de la información como Reservada o Clasificada. (Fecha que se hace la clasificación)_x000a__x000a_" sqref="Q12:Q33"/>
    <dataValidation allowBlank="1" showInputMessage="1" showErrorMessage="1" promptTitle="TIEMPO DE CLASIFICACIÓN" prompt="Tiempo que cobija la clasificación de la información como Reservada o Clasificada._x000a__x000a_El tiempo se cuenta a partir de la fecha de generación._x000a_Tiempo Máximo: 15 años" sqref="S12:S33"/>
    <dataValidation allowBlank="1" showInputMessage="1" showErrorMessage="1" promptTitle="FECHA DE GENERACIÓN DEL ACTIVO" prompt="Identifica el momento de la creación de la información._x000a__x000a_* Fecha de identificación del activo de información en la Tabla de Retención._x000a__x000a_* Fecha desde que se inicio a generar el activo de información." sqref="F12:F33"/>
    <dataValidation allowBlank="1" showInputMessage="1" showErrorMessage="1" promptTitle="EXCEPCIÓN TOTAL O PARCIAL" prompt="Define la protección completa del activo de información o parcial de la información contenida, la cual genera una versión pública que mantenga la reserva o clasificación únicamente de la parte a proteger." sqref="R12:R33"/>
  </dataValidations>
  <pageMargins left="0.75" right="0.75" top="1" bottom="1" header="0.5" footer="0.5"/>
  <pageSetup paperSize="9" fitToWidth="0" orientation="landscape" horizontalDpi="300" verticalDpi="300" r:id="rId1"/>
  <headerFooter alignWithMargins="0"/>
  <ignoredErrors>
    <ignoredError sqref="Z14:Z32 Z12 Z13 AA23:AA32 AA18:AA22 AA13:AA17" unlockedFormula="1"/>
    <ignoredError sqref="B14:B22 B12 B13 C13:C21 D13:D22 G12:G32 I12:I26 J12:J25 H12:H32 J28 I28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01-Inventario de Activos</vt:lpstr>
      <vt:lpstr>02-Clasific. Activos Inform.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Jhonnier</dc:creator>
  <cp:lastModifiedBy>Usuario UTP</cp:lastModifiedBy>
  <cp:lastPrinted>2015-03-03T21:06:59Z</cp:lastPrinted>
  <dcterms:created xsi:type="dcterms:W3CDTF">2012-08-09T21:00:51Z</dcterms:created>
  <dcterms:modified xsi:type="dcterms:W3CDTF">2018-11-08T20:25:57Z</dcterms:modified>
</cp:coreProperties>
</file>