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8800" windowHeight="12330" tabRatio="916" activeTab="1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2" i="1"/>
  <c r="U12" i="1"/>
  <c r="O12" i="1"/>
  <c r="Z12" i="1" l="1"/>
  <c r="AA12" i="1" s="1"/>
  <c r="U16" i="1"/>
  <c r="U17" i="1"/>
  <c r="U18" i="1"/>
  <c r="U19" i="1"/>
  <c r="U20" i="1"/>
  <c r="U21" i="1"/>
  <c r="U22" i="1"/>
  <c r="U23" i="1"/>
  <c r="U2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Z37" i="1" s="1"/>
  <c r="AA37" i="1" s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Z53" i="1" s="1"/>
  <c r="AA53" i="1" s="1"/>
  <c r="O54" i="1"/>
  <c r="O55" i="1"/>
  <c r="O56" i="1"/>
  <c r="O57" i="1"/>
  <c r="O58" i="1"/>
  <c r="A12" i="8"/>
  <c r="O15" i="1"/>
  <c r="U15" i="1"/>
  <c r="X18" i="1"/>
  <c r="X19" i="1"/>
  <c r="X20" i="1"/>
  <c r="X21" i="1"/>
  <c r="X22" i="1"/>
  <c r="O14" i="1"/>
  <c r="U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N7" i="1"/>
  <c r="X13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U25" i="1"/>
  <c r="Z25" i="1" s="1"/>
  <c r="AA25" i="1" s="1"/>
  <c r="U26" i="1"/>
  <c r="U27" i="1"/>
  <c r="Z27" i="1" s="1"/>
  <c r="AA27" i="1" s="1"/>
  <c r="U28" i="1"/>
  <c r="U29" i="1"/>
  <c r="U30" i="1"/>
  <c r="U31" i="1"/>
  <c r="Z31" i="1" s="1"/>
  <c r="AA31" i="1" s="1"/>
  <c r="U32" i="1"/>
  <c r="U33" i="1"/>
  <c r="U34" i="1"/>
  <c r="U35" i="1"/>
  <c r="Z35" i="1" s="1"/>
  <c r="AA35" i="1" s="1"/>
  <c r="U36" i="1"/>
  <c r="U37" i="1"/>
  <c r="U38" i="1"/>
  <c r="U39" i="1"/>
  <c r="U40" i="1"/>
  <c r="U41" i="1"/>
  <c r="U42" i="1"/>
  <c r="U43" i="1"/>
  <c r="Z43" i="1" s="1"/>
  <c r="AA43" i="1" s="1"/>
  <c r="U44" i="1"/>
  <c r="U45" i="1"/>
  <c r="U46" i="1"/>
  <c r="U47" i="1"/>
  <c r="Z47" i="1" s="1"/>
  <c r="AA47" i="1" s="1"/>
  <c r="U48" i="1"/>
  <c r="U49" i="1"/>
  <c r="U50" i="1"/>
  <c r="U51" i="1"/>
  <c r="Z51" i="1"/>
  <c r="AA51" i="1" s="1"/>
  <c r="U52" i="1"/>
  <c r="U53" i="1"/>
  <c r="U54" i="1"/>
  <c r="U55" i="1"/>
  <c r="O13" i="1"/>
  <c r="U56" i="1"/>
  <c r="X56" i="1"/>
  <c r="O59" i="1"/>
  <c r="O60" i="1"/>
  <c r="Z60" i="1" s="1"/>
  <c r="AA60" i="1" s="1"/>
  <c r="O61" i="1"/>
  <c r="X57" i="1"/>
  <c r="X58" i="1"/>
  <c r="X59" i="1"/>
  <c r="U57" i="1"/>
  <c r="U58" i="1"/>
  <c r="U59" i="1"/>
  <c r="U60" i="1"/>
  <c r="U61" i="1"/>
  <c r="Z61" i="1" s="1"/>
  <c r="AA61" i="1" s="1"/>
  <c r="X60" i="1"/>
  <c r="X61" i="1"/>
  <c r="Z52" i="1"/>
  <c r="AA52" i="1" s="1"/>
  <c r="Z41" i="1" l="1"/>
  <c r="AA41" i="1" s="1"/>
  <c r="Z33" i="1"/>
  <c r="AA33" i="1" s="1"/>
  <c r="Z29" i="1"/>
  <c r="AA29" i="1" s="1"/>
  <c r="Z59" i="1"/>
  <c r="AA59" i="1" s="1"/>
  <c r="Z19" i="1"/>
  <c r="AA19" i="1" s="1"/>
  <c r="Z21" i="1"/>
  <c r="AA21" i="1" s="1"/>
  <c r="Z16" i="1"/>
  <c r="AA16" i="1" s="1"/>
  <c r="Z17" i="1"/>
  <c r="AA17" i="1" s="1"/>
  <c r="Z15" i="1"/>
  <c r="AA15" i="1" s="1"/>
  <c r="Z36" i="1"/>
  <c r="AA36" i="1" s="1"/>
  <c r="Z57" i="1"/>
  <c r="AA57" i="1" s="1"/>
  <c r="Z40" i="1"/>
  <c r="AA40" i="1" s="1"/>
  <c r="Z32" i="1"/>
  <c r="AA32" i="1" s="1"/>
  <c r="Z14" i="1"/>
  <c r="AA14" i="1" s="1"/>
  <c r="Z58" i="1"/>
  <c r="AA58" i="1" s="1"/>
  <c r="Z56" i="1"/>
  <c r="AA56" i="1" s="1"/>
  <c r="Z48" i="1"/>
  <c r="AA48" i="1" s="1"/>
  <c r="Z24" i="1"/>
  <c r="AA24" i="1" s="1"/>
  <c r="Z39" i="1"/>
  <c r="AA39" i="1" s="1"/>
  <c r="Z49" i="1"/>
  <c r="AA49" i="1" s="1"/>
  <c r="Z45" i="1"/>
  <c r="AA45" i="1" s="1"/>
  <c r="Z22" i="1"/>
  <c r="AA22" i="1" s="1"/>
  <c r="Z23" i="1"/>
  <c r="AA23" i="1" s="1"/>
  <c r="Z55" i="1"/>
  <c r="AA55" i="1" s="1"/>
  <c r="Z26" i="1"/>
  <c r="AA26" i="1" s="1"/>
  <c r="H20" i="1"/>
  <c r="H57" i="1"/>
  <c r="G12" i="1"/>
  <c r="G40" i="1"/>
  <c r="B54" i="1"/>
  <c r="K26" i="1"/>
  <c r="K54" i="1"/>
  <c r="I13" i="1"/>
  <c r="C26" i="1"/>
  <c r="J30" i="1"/>
  <c r="G44" i="1"/>
  <c r="C37" i="1"/>
  <c r="K27" i="1"/>
  <c r="B56" i="1"/>
  <c r="C42" i="1"/>
  <c r="I22" i="1"/>
  <c r="C59" i="1"/>
  <c r="J56" i="1"/>
  <c r="I28" i="1"/>
  <c r="I31" i="1"/>
  <c r="K49" i="1"/>
  <c r="K12" i="1"/>
  <c r="G18" i="1"/>
  <c r="B26" i="1"/>
  <c r="D58" i="1"/>
  <c r="B51" i="1"/>
  <c r="C17" i="1"/>
  <c r="D37" i="1"/>
  <c r="K36" i="1"/>
  <c r="J43" i="1"/>
  <c r="B12" i="1"/>
  <c r="G30" i="1"/>
  <c r="H12" i="1"/>
  <c r="D12" i="1"/>
  <c r="C58" i="1"/>
  <c r="D26" i="1"/>
  <c r="B31" i="1"/>
  <c r="D32" i="1"/>
  <c r="D15" i="1"/>
  <c r="I53" i="1"/>
  <c r="J23" i="1"/>
  <c r="C12" i="1"/>
  <c r="G27" i="1"/>
  <c r="A64" i="8"/>
  <c r="B32" i="1"/>
  <c r="B30" i="1"/>
  <c r="B14" i="1"/>
  <c r="C46" i="1"/>
  <c r="C30" i="1"/>
  <c r="C14" i="1"/>
  <c r="D34" i="1"/>
  <c r="I38" i="1"/>
  <c r="J28" i="1"/>
  <c r="B57" i="1"/>
  <c r="B35" i="1"/>
  <c r="B15" i="1"/>
  <c r="C43" i="1"/>
  <c r="C21" i="1"/>
  <c r="D44" i="1"/>
  <c r="I34" i="1"/>
  <c r="K42" i="1"/>
  <c r="D43" i="1"/>
  <c r="D21" i="1"/>
  <c r="I36" i="1"/>
  <c r="J42" i="1"/>
  <c r="K48" i="1"/>
  <c r="I57" i="1"/>
  <c r="I37" i="1"/>
  <c r="I15" i="1"/>
  <c r="J49" i="1"/>
  <c r="J27" i="1"/>
  <c r="K55" i="1"/>
  <c r="K33" i="1"/>
  <c r="G31" i="1"/>
  <c r="G26" i="1"/>
  <c r="G32" i="1"/>
  <c r="G25" i="1"/>
  <c r="G37" i="1"/>
  <c r="H52" i="1"/>
  <c r="H46" i="1"/>
  <c r="H53" i="1"/>
  <c r="H54" i="1"/>
  <c r="H35" i="1"/>
  <c r="H55" i="1"/>
  <c r="H34" i="1"/>
  <c r="B48" i="1"/>
  <c r="B46" i="1"/>
  <c r="B22" i="1"/>
  <c r="C54" i="1"/>
  <c r="C38" i="1"/>
  <c r="C22" i="1"/>
  <c r="D50" i="1"/>
  <c r="D18" i="1"/>
  <c r="J60" i="1"/>
  <c r="K30" i="1"/>
  <c r="B47" i="1"/>
  <c r="B25" i="1"/>
  <c r="C53" i="1"/>
  <c r="C33" i="1"/>
  <c r="D61" i="1"/>
  <c r="D20" i="1"/>
  <c r="J40" i="1"/>
  <c r="D53" i="1"/>
  <c r="D31" i="1"/>
  <c r="I60" i="1"/>
  <c r="I16" i="1"/>
  <c r="J18" i="1"/>
  <c r="K28" i="1"/>
  <c r="I47" i="1"/>
  <c r="I25" i="1"/>
  <c r="J59" i="1"/>
  <c r="J39" i="1"/>
  <c r="J17" i="1"/>
  <c r="K43" i="1"/>
  <c r="K23" i="1"/>
  <c r="G17" i="1"/>
  <c r="G61" i="1"/>
  <c r="G39" i="1"/>
  <c r="G51" i="1"/>
  <c r="H45" i="1"/>
  <c r="H48" i="1"/>
  <c r="H60" i="1"/>
  <c r="H25" i="1"/>
  <c r="H16" i="1"/>
  <c r="B40" i="1"/>
  <c r="B38" i="1"/>
  <c r="B18" i="1"/>
  <c r="C50" i="1"/>
  <c r="C34" i="1"/>
  <c r="C18" i="1"/>
  <c r="D42" i="1"/>
  <c r="I54" i="1"/>
  <c r="J44" i="1"/>
  <c r="K14" i="1"/>
  <c r="B41" i="1"/>
  <c r="B19" i="1"/>
  <c r="C49" i="1"/>
  <c r="C27" i="1"/>
  <c r="D52" i="1"/>
  <c r="I58" i="1"/>
  <c r="J16" i="1"/>
  <c r="D47" i="1"/>
  <c r="D27" i="1"/>
  <c r="I48" i="1"/>
  <c r="J50" i="1"/>
  <c r="K60" i="1"/>
  <c r="K16" i="1"/>
  <c r="I41" i="1"/>
  <c r="I21" i="1"/>
  <c r="J55" i="1"/>
  <c r="J33" i="1"/>
  <c r="K59" i="1"/>
  <c r="K39" i="1"/>
  <c r="K17" i="1"/>
  <c r="G20" i="1"/>
  <c r="G29" i="1"/>
  <c r="G14" i="1"/>
  <c r="G38" i="1"/>
  <c r="H26" i="1"/>
  <c r="H49" i="1"/>
  <c r="H59" i="1"/>
  <c r="H56" i="1"/>
  <c r="J13" i="1"/>
  <c r="Z13" i="1"/>
  <c r="AA13" i="1" s="1"/>
  <c r="Z54" i="1"/>
  <c r="AA54" i="1" s="1"/>
  <c r="Z50" i="1"/>
  <c r="AA50" i="1" s="1"/>
  <c r="Z46" i="1"/>
  <c r="AA46" i="1" s="1"/>
  <c r="Z42" i="1"/>
  <c r="AA42" i="1" s="1"/>
  <c r="Z38" i="1"/>
  <c r="AA38" i="1" s="1"/>
  <c r="Z34" i="1"/>
  <c r="AA34" i="1" s="1"/>
  <c r="Z30" i="1"/>
  <c r="AA30" i="1" s="1"/>
  <c r="Z18" i="1"/>
  <c r="AA18" i="1" s="1"/>
  <c r="Z44" i="1"/>
  <c r="AA44" i="1" s="1"/>
  <c r="Z28" i="1"/>
  <c r="AA28" i="1" s="1"/>
  <c r="Z20" i="1"/>
  <c r="AA20" i="1" s="1"/>
  <c r="K18" i="1"/>
  <c r="H36" i="1"/>
  <c r="H44" i="1"/>
  <c r="H41" i="1"/>
  <c r="H15" i="1"/>
  <c r="H28" i="1"/>
  <c r="H33" i="1"/>
  <c r="H23" i="1"/>
  <c r="H61" i="1"/>
  <c r="G56" i="1"/>
  <c r="G35" i="1"/>
  <c r="G60" i="1"/>
  <c r="G46" i="1"/>
  <c r="G16" i="1"/>
  <c r="G45" i="1"/>
  <c r="G43" i="1"/>
  <c r="G52" i="1"/>
  <c r="G15" i="1"/>
  <c r="K15" i="1"/>
  <c r="K25" i="1"/>
  <c r="K35" i="1"/>
  <c r="K47" i="1"/>
  <c r="K57" i="1"/>
  <c r="J19" i="1"/>
  <c r="J31" i="1"/>
  <c r="J41" i="1"/>
  <c r="J51" i="1"/>
  <c r="I23" i="1"/>
  <c r="I33" i="1"/>
  <c r="I45" i="1"/>
  <c r="I55" i="1"/>
  <c r="K20" i="1"/>
  <c r="K44" i="1"/>
  <c r="J14" i="1"/>
  <c r="J34" i="1"/>
  <c r="J58" i="1"/>
  <c r="I32" i="1"/>
  <c r="I52" i="1"/>
  <c r="D19" i="1"/>
  <c r="D29" i="1"/>
  <c r="D39" i="1"/>
  <c r="D51" i="1"/>
  <c r="K34" i="1"/>
  <c r="J24" i="1"/>
  <c r="I26" i="1"/>
  <c r="D16" i="1"/>
  <c r="D36" i="1"/>
  <c r="D59" i="1"/>
  <c r="C19" i="1"/>
  <c r="C29" i="1"/>
  <c r="C41" i="1"/>
  <c r="C51" i="1"/>
  <c r="C61" i="1"/>
  <c r="B23" i="1"/>
  <c r="B33" i="1"/>
  <c r="B43" i="1"/>
  <c r="B55" i="1"/>
  <c r="K22" i="1"/>
  <c r="J20" i="1"/>
  <c r="J52" i="1"/>
  <c r="I30" i="1"/>
  <c r="D14" i="1"/>
  <c r="D30" i="1"/>
  <c r="D46" i="1"/>
  <c r="D60" i="1"/>
  <c r="C20" i="1"/>
  <c r="C28" i="1"/>
  <c r="C36" i="1"/>
  <c r="C44" i="1"/>
  <c r="C52" i="1"/>
  <c r="C60" i="1"/>
  <c r="B20" i="1"/>
  <c r="B28" i="1"/>
  <c r="B42" i="1"/>
  <c r="B58" i="1"/>
  <c r="B44" i="1"/>
  <c r="B60" i="1"/>
  <c r="H31" i="1"/>
  <c r="H21" i="1"/>
  <c r="B52" i="1"/>
  <c r="B36" i="1"/>
  <c r="B50" i="1"/>
  <c r="B34" i="1"/>
  <c r="B24" i="1"/>
  <c r="B16" i="1"/>
  <c r="C56" i="1"/>
  <c r="C48" i="1"/>
  <c r="C40" i="1"/>
  <c r="C32" i="1"/>
  <c r="C24" i="1"/>
  <c r="C16" i="1"/>
  <c r="D54" i="1"/>
  <c r="D38" i="1"/>
  <c r="D22" i="1"/>
  <c r="I46" i="1"/>
  <c r="I14" i="1"/>
  <c r="J36" i="1"/>
  <c r="K46" i="1"/>
  <c r="B59" i="1"/>
  <c r="B49" i="1"/>
  <c r="B39" i="1"/>
  <c r="B27" i="1"/>
  <c r="B17" i="1"/>
  <c r="C57" i="1"/>
  <c r="C45" i="1"/>
  <c r="C35" i="1"/>
  <c r="C25" i="1"/>
  <c r="C13" i="1"/>
  <c r="D48" i="1"/>
  <c r="D28" i="1"/>
  <c r="I42" i="1"/>
  <c r="J48" i="1"/>
  <c r="K58" i="1"/>
  <c r="D55" i="1"/>
  <c r="D45" i="1"/>
  <c r="D35" i="1"/>
  <c r="D23" i="1"/>
  <c r="D13" i="1"/>
  <c r="I44" i="1"/>
  <c r="I20" i="1"/>
  <c r="J46" i="1"/>
  <c r="J26" i="1"/>
  <c r="K52" i="1"/>
  <c r="K32" i="1"/>
  <c r="I61" i="1"/>
  <c r="I49" i="1"/>
  <c r="I39" i="1"/>
  <c r="I29" i="1"/>
  <c r="I17" i="1"/>
  <c r="J57" i="1"/>
  <c r="J47" i="1"/>
  <c r="J35" i="1"/>
  <c r="J25" i="1"/>
  <c r="J15" i="1"/>
  <c r="K51" i="1"/>
  <c r="K41" i="1"/>
  <c r="K31" i="1"/>
  <c r="K19" i="1"/>
  <c r="I12" i="1"/>
  <c r="G34" i="1"/>
  <c r="G33" i="1"/>
  <c r="G58" i="1"/>
  <c r="G54" i="1"/>
  <c r="G48" i="1"/>
  <c r="G55" i="1"/>
  <c r="G57" i="1"/>
  <c r="G42" i="1"/>
  <c r="G53" i="1"/>
  <c r="G24" i="1"/>
  <c r="H58" i="1"/>
  <c r="H24" i="1"/>
  <c r="H14" i="1"/>
  <c r="H43" i="1"/>
  <c r="H18" i="1"/>
  <c r="H47" i="1"/>
  <c r="H38" i="1"/>
  <c r="H51" i="1"/>
  <c r="H13" i="1"/>
  <c r="H40" i="1"/>
  <c r="H19" i="1"/>
  <c r="H22" i="1"/>
  <c r="H32" i="1"/>
  <c r="H50" i="1"/>
  <c r="H37" i="1"/>
  <c r="H27" i="1"/>
  <c r="H30" i="1"/>
  <c r="H17" i="1"/>
  <c r="H39" i="1"/>
  <c r="H42" i="1"/>
  <c r="H29" i="1"/>
  <c r="G21" i="1"/>
  <c r="G19" i="1"/>
  <c r="G28" i="1"/>
  <c r="G41" i="1"/>
  <c r="G23" i="1"/>
  <c r="G50" i="1"/>
  <c r="G13" i="1"/>
  <c r="G22" i="1"/>
  <c r="G59" i="1"/>
  <c r="G36" i="1"/>
  <c r="G49" i="1"/>
  <c r="G47" i="1"/>
  <c r="J12" i="1"/>
  <c r="K13" i="1"/>
  <c r="K21" i="1"/>
  <c r="K29" i="1"/>
  <c r="K37" i="1"/>
  <c r="K45" i="1"/>
  <c r="K53" i="1"/>
  <c r="K61" i="1"/>
  <c r="J21" i="1"/>
  <c r="J29" i="1"/>
  <c r="J37" i="1"/>
  <c r="J45" i="1"/>
  <c r="J53" i="1"/>
  <c r="J61" i="1"/>
  <c r="I19" i="1"/>
  <c r="I27" i="1"/>
  <c r="I35" i="1"/>
  <c r="I43" i="1"/>
  <c r="I51" i="1"/>
  <c r="I59" i="1"/>
  <c r="K24" i="1"/>
  <c r="K40" i="1"/>
  <c r="K56" i="1"/>
  <c r="J22" i="1"/>
  <c r="J38" i="1"/>
  <c r="J54" i="1"/>
  <c r="I24" i="1"/>
  <c r="I40" i="1"/>
  <c r="I56" i="1"/>
  <c r="D17" i="1"/>
  <c r="D25" i="1"/>
  <c r="D33" i="1"/>
  <c r="D41" i="1"/>
  <c r="D49" i="1"/>
  <c r="D57" i="1"/>
  <c r="K50" i="1"/>
  <c r="J32" i="1"/>
  <c r="I18" i="1"/>
  <c r="I50" i="1"/>
  <c r="D24" i="1"/>
  <c r="D40" i="1"/>
  <c r="D56" i="1"/>
  <c r="C15" i="1"/>
  <c r="C23" i="1"/>
  <c r="C31" i="1"/>
  <c r="C39" i="1"/>
  <c r="C47" i="1"/>
  <c r="C55" i="1"/>
  <c r="B13" i="1"/>
  <c r="B21" i="1"/>
  <c r="B29" i="1"/>
  <c r="B37" i="1"/>
  <c r="B45" i="1"/>
  <c r="B53" i="1"/>
  <c r="B61" i="1"/>
  <c r="K38" i="1"/>
  <c r="A15" i="1" l="1"/>
  <c r="A36" i="1"/>
  <c r="A13" i="1"/>
  <c r="A14" i="1"/>
  <c r="A23" i="1"/>
  <c r="A12" i="1"/>
  <c r="A18" i="1"/>
  <c r="A33" i="1"/>
  <c r="A49" i="1"/>
  <c r="A58" i="1"/>
  <c r="A29" i="1"/>
  <c r="A31" i="1"/>
  <c r="A20" i="1"/>
  <c r="A21" i="1"/>
  <c r="A59" i="1"/>
  <c r="A55" i="1"/>
  <c r="A19" i="1"/>
  <c r="A44" i="1"/>
  <c r="A35" i="1"/>
  <c r="A17" i="1"/>
  <c r="A24" i="1"/>
  <c r="A45" i="1"/>
  <c r="A38" i="1"/>
  <c r="A57" i="1"/>
  <c r="A37" i="1"/>
  <c r="A47" i="1"/>
  <c r="A25" i="1"/>
  <c r="A52" i="1"/>
  <c r="A22" i="1"/>
  <c r="A39" i="1"/>
  <c r="A61" i="1"/>
  <c r="A54" i="1"/>
  <c r="A28" i="1"/>
  <c r="A40" i="1"/>
  <c r="A32" i="1"/>
  <c r="A53" i="1"/>
  <c r="A27" i="1"/>
  <c r="A60" i="1"/>
  <c r="A41" i="1"/>
  <c r="A26" i="1"/>
  <c r="A50" i="1"/>
  <c r="A16" i="1"/>
  <c r="A56" i="1"/>
  <c r="A42" i="1"/>
  <c r="A46" i="1"/>
  <c r="A48" i="1"/>
  <c r="A34" i="1"/>
  <c r="A51" i="1"/>
  <c r="A43" i="1"/>
  <c r="A30" i="1"/>
  <c r="A64" i="1" l="1"/>
</calcChain>
</file>

<file path=xl/sharedStrings.xml><?xml version="1.0" encoding="utf-8"?>
<sst xmlns="http://schemas.openxmlformats.org/spreadsheetml/2006/main" count="336" uniqueCount="140">
  <si>
    <t>CONFIDENCIALIDAD</t>
  </si>
  <si>
    <t>INTEGRIDAD</t>
  </si>
  <si>
    <t>DISPONIBILIDAD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</si>
  <si>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</si>
  <si>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</si>
  <si>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</si>
  <si>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</si>
  <si>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</si>
  <si>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</si>
  <si>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</si>
  <si>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</si>
  <si>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</si>
  <si>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SUBPROCESO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</si>
  <si>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</si>
  <si>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</si>
  <si>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</si>
  <si>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</si>
  <si>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</si>
  <si>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</si>
  <si>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</si>
  <si>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</si>
  <si>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</si>
  <si>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</si>
  <si>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</si>
  <si>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</si>
  <si>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</si>
  <si>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</si>
  <si>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</si>
  <si>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</si>
  <si>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</si>
  <si>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</si>
  <si>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</si>
  <si>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</si>
  <si>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</si>
  <si>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</si>
  <si>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</si>
  <si>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</si>
  <si>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</si>
  <si>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</si>
  <si>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</si>
  <si>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>2016-04-18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</si>
  <si>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</si>
  <si>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</si>
  <si>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</si>
  <si>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</si>
  <si>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</si>
  <si>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</si>
  <si>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Español </t>
  </si>
  <si>
    <t>PÚBLICA</t>
  </si>
  <si>
    <t>BAJA</t>
  </si>
  <si>
    <t>Información de actividades de extensión</t>
  </si>
  <si>
    <t>Sistema de Información donde se registran las actividades de extensión realizadas por parte de los docentes y administrativos de la UTP</t>
  </si>
  <si>
    <t>Software</t>
  </si>
  <si>
    <t>Administración Institucional de la Extensión Universitaria</t>
  </si>
  <si>
    <t xml:space="preserve">Vicerrectoría de Investigaciones, Innovación y Extensión </t>
  </si>
  <si>
    <t>Profesional y personal de apoyo de Extensión</t>
  </si>
  <si>
    <t>X</t>
  </si>
  <si>
    <t xml:space="preserve">Convocatorias Vicerrectoría de Investigaciones, Innovación y Extensión. </t>
  </si>
  <si>
    <t xml:space="preserve">Términos de referencia de las convocatorias, propuestas presentadas , evaluación, actas de comité, publicación de resultados, acuerdos de confidencialidad, actas de propiedad intelectual, etc. </t>
  </si>
  <si>
    <t>Información</t>
  </si>
  <si>
    <t>Vicerrectoría de Investigaciones, Innovación y Extensión /Administración Institucional de la Extensión Universitaria</t>
  </si>
  <si>
    <t>Todo el personal  de la VIIE</t>
  </si>
  <si>
    <t>Convenios y contratos de actividades de Investigación, Innovación y Extensión.</t>
  </si>
  <si>
    <t>Diferentes convenios que se realizan para la articulación Universidad, Empresa Estado y Sociedad Civil.</t>
  </si>
  <si>
    <t xml:space="preserve">Documentación Prácticas Universitarias </t>
  </si>
  <si>
    <t xml:space="preserve">Se cuenta con una serie de documentos, formatos e instructivos que permiten el desarrollo del proceso. </t>
  </si>
  <si>
    <t xml:space="preserve">Personal Practicas Universitarias. </t>
  </si>
  <si>
    <t xml:space="preserve">Actas de Reunión </t>
  </si>
  <si>
    <t xml:space="preserve">Relatoria de las reuniones de los diferentes Comites de la Vicerrectoría de Investigaciones, Innovación y Extensión: Investigaciones, Extensión, Editorial, Revistas, Bioética, Propiedad Intelectual, Gestión Tecnológica, etc. </t>
  </si>
  <si>
    <t xml:space="preserve">Todo el personal  de la VIIE y comunidad en general. </t>
  </si>
  <si>
    <t xml:space="preserve">Aplicativo Prácticas </t>
  </si>
  <si>
    <t>El aplicativo se encuentra diseñado para la creación de ofertas de práctica, vinculación de estudiantes a las diferentes Organizaciones, creación de empresas, validación de asistencia del taller de preparación de prácticas universitarias, evaluación de estudiantes por parte de los empresarios y docentes, verificación de paz y salvo, estado de las recomendaciones por parte de los directores de los diferentes programas académicos, entre otros.</t>
  </si>
  <si>
    <t xml:space="preserve">Vicerrectoría de Investigaciones, Innovación y Extensión/ Prácticas universitarias </t>
  </si>
  <si>
    <t>Personal Practicas Universitarias  y  empresarios.</t>
  </si>
  <si>
    <t>Software de Investigaciones</t>
  </si>
  <si>
    <t>Sistema de información donde se encuentra registrada los datos de Grupos, Semilleros, Proyectos, entre otros.</t>
  </si>
  <si>
    <t>Administración Institucional de la Investigación</t>
  </si>
  <si>
    <t>Vicerrectoría de Investigaciones, Innovación y Extensión /Administración Institucional de la Investigación</t>
  </si>
  <si>
    <t>Personal VIIE</t>
  </si>
  <si>
    <t>Contratos de cesión de derechos</t>
  </si>
  <si>
    <t>Documento por medio del cual se ceden los derechos de propiedad intelectual a un tercero.</t>
  </si>
  <si>
    <t>Vicerrectoría de Investigaciones, Innovación y Extensión/ Propiedad Intelectual</t>
  </si>
  <si>
    <t>Profesional de Propiedad Intelectual - Auxiliar Administrativa</t>
  </si>
  <si>
    <t>Documentación de patentes</t>
  </si>
  <si>
    <t>Soportes requeridos para poder solicitar ante la SIC una patente.</t>
  </si>
  <si>
    <t>Propiedad Intelectual</t>
  </si>
  <si>
    <t xml:space="preserve">Documentación Levantamiento capacidades tecnológicas </t>
  </si>
  <si>
    <t>Informes Finales de Proyectos de VIIE</t>
  </si>
  <si>
    <t>Informes de los proyectos financiados interna o externamente, como también de los proyectos sin financiación.</t>
  </si>
  <si>
    <t>Informe histórico de gasto de presupuesto de la VIIE</t>
  </si>
  <si>
    <t>Información historica de la ejecución presupuestald e los recursos asignados a la Vicerrectoría</t>
  </si>
  <si>
    <t>Profesional de extensión y de investigaciones.</t>
  </si>
  <si>
    <t>Programación historica de necesidades</t>
  </si>
  <si>
    <t>Información de la proyeccción de necesidades presupuestales de la Vicerrectoría, futuras e historicas</t>
  </si>
  <si>
    <t>Presupuesto</t>
  </si>
  <si>
    <t>Técnico Administrativo Proyectos</t>
  </si>
  <si>
    <t>Informe cumplimiento contratistas de la Vicerrectoría</t>
  </si>
  <si>
    <t>Documento y soportes del cumplimiento de la contratación de los contratistas de la Vicerrectoría.</t>
  </si>
  <si>
    <t>Personal Apoyo VIIE</t>
  </si>
  <si>
    <t>Ejecución presupuestal VIIE</t>
  </si>
  <si>
    <t xml:space="preserve">Solicitudes y soportes de la ejecución presupuestal de la VIIE. </t>
  </si>
  <si>
    <t>Profesional de Investigación.</t>
  </si>
  <si>
    <t>Marta Leonor Marulanda Ángel</t>
  </si>
  <si>
    <t>Vicerrectoría de Investigaciones, Innovación y Extensión</t>
  </si>
  <si>
    <t>Español Ingles</t>
  </si>
  <si>
    <t>Español</t>
  </si>
  <si>
    <t xml:space="preserve">Español /Ingles </t>
  </si>
  <si>
    <t>CLASIFICADA</t>
  </si>
  <si>
    <t>Documento de Texto</t>
  </si>
  <si>
    <t>Art 18 de la ley 1712 del 2014</t>
  </si>
  <si>
    <t xml:space="preserve">Parcial </t>
  </si>
  <si>
    <t xml:space="preserve">15 años </t>
  </si>
  <si>
    <t>Los términos de referencia son modificables cada año según las sugerencias o recomendaciones realizadas por parte de los miembros del Comité</t>
  </si>
  <si>
    <t>Los términos de referencia son solo utilizados en el período de tiempo de la convocatoria.</t>
  </si>
  <si>
    <t>Art 6 de la Ley 1712 del 2014</t>
  </si>
  <si>
    <t>NA</t>
  </si>
  <si>
    <t>ALTA</t>
  </si>
  <si>
    <t xml:space="preserve">Se requiere contar con los convenios de manera completa, para poder hacer el seguimiento o trazabilidad </t>
  </si>
  <si>
    <t xml:space="preserve">Los convenios no son requeridos de manera continua. </t>
  </si>
  <si>
    <t>Excel/word y Físico</t>
  </si>
  <si>
    <t>Porque se debe responder ante las autoridades competentes cuando solicitan la información</t>
  </si>
  <si>
    <t>La información es compartida únicamente cuando es solicitada</t>
  </si>
  <si>
    <t>Word, PDF</t>
  </si>
  <si>
    <t>https://www.utp.edu.co/vicerrectoria/investigaciones/</t>
  </si>
  <si>
    <t xml:space="preserve">Las actas se publican en su última versión en la página de la vicerrectoría. </t>
  </si>
  <si>
    <t>No es un activo que se requiera con frecuencia, sino en momentos puntuales</t>
  </si>
  <si>
    <t>Art 18 Ley 1712 de 2012</t>
  </si>
  <si>
    <t>El convenio se encuentra en físico, se tienen varias copias (Gestión de la Contratación, Oficina de Prácticas, Empresas, Estudiantes)</t>
  </si>
  <si>
    <t xml:space="preserve">Excel </t>
  </si>
  <si>
    <t>El documento se encuentra en físico, no se puede modificar y se encuentra en el archivo de la Vicerrectoría según lo establecido</t>
  </si>
  <si>
    <t>Son documentos que no se requieren con tanta frecuencia.</t>
  </si>
  <si>
    <t xml:space="preserve">Formatos e instrumentos utilizados para el levantamiento de  capacidades tecnológicas. </t>
  </si>
  <si>
    <t xml:space="preserve">El documento se encuentra en físico. </t>
  </si>
  <si>
    <t>Excel, Word, PDF</t>
  </si>
  <si>
    <t>Excel</t>
  </si>
  <si>
    <t xml:space="preserve">El documento se encuentra en físico y digital. </t>
  </si>
  <si>
    <t xml:space="preserve">La información se encuentra digital. </t>
  </si>
  <si>
    <t xml:space="preserve">Las capacidades de los grupos es información pública y de interés general, pero no se requieren con tanta periodicidad. </t>
  </si>
  <si>
    <t xml:space="preserve">Los informes de los proyectos de investigación se publican en muchos casos a través de libros o artículos, pero los documentos que reposan en la Vicerrectoría no son consultarios de manera constante. </t>
  </si>
  <si>
    <t xml:space="preserve">Información que no se requeire con tanta frecuencia.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</si>
</sst>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42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47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2</xdr:col>
      <xdr:colOff>1253452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835423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opLeftCell="B26" zoomScale="90" zoomScaleNormal="90" zoomScalePageLayoutView="90" workbookViewId="0">
      <selection activeCell="B27" sqref="A27:XFD61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27" style="1" customWidth="1"/>
    <col min="4" max="4" width="26.28515625" style="1" customWidth="1"/>
    <col min="5" max="5" width="14.85546875" style="28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91" t="s">
        <v>3</v>
      </c>
      <c r="C1" s="91"/>
      <c r="D1" s="91"/>
      <c r="E1" s="91"/>
      <c r="F1" s="91"/>
      <c r="G1" s="91"/>
      <c r="H1" s="91"/>
      <c r="I1" s="91"/>
      <c r="J1" s="91"/>
      <c r="K1" s="65" t="s">
        <v>37</v>
      </c>
      <c r="L1" s="66" t="s">
        <v>46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7"/>
      <c r="F2" s="4"/>
      <c r="G2" s="4"/>
      <c r="H2" s="4"/>
      <c r="I2" s="4"/>
      <c r="J2" s="4"/>
      <c r="K2" s="67" t="s">
        <v>38</v>
      </c>
      <c r="L2" s="68">
        <v>1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67" t="s">
        <v>39</v>
      </c>
      <c r="L3" s="69" t="s">
        <v>40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0" t="s">
        <v>41</v>
      </c>
      <c r="L4" s="71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87" t="s">
        <v>4</v>
      </c>
      <c r="C7" s="88"/>
      <c r="D7" s="92" t="s">
        <v>103</v>
      </c>
      <c r="E7" s="93"/>
      <c r="F7" s="94"/>
      <c r="G7" s="54" t="s">
        <v>10</v>
      </c>
      <c r="H7" s="93" t="s">
        <v>102</v>
      </c>
      <c r="I7" s="94"/>
      <c r="J7" s="89" t="s">
        <v>16</v>
      </c>
      <c r="K7" s="90"/>
      <c r="L7" s="72">
        <v>43434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7" t="s">
        <v>42</v>
      </c>
      <c r="C9" s="98"/>
      <c r="D9" s="98"/>
      <c r="E9" s="98"/>
      <c r="F9" s="98"/>
      <c r="G9" s="108" t="s">
        <v>43</v>
      </c>
      <c r="H9" s="109"/>
      <c r="I9" s="110"/>
      <c r="J9" s="111" t="s">
        <v>44</v>
      </c>
      <c r="K9" s="112"/>
      <c r="L9" s="113"/>
    </row>
    <row r="10" spans="1:22" s="7" customFormat="1" ht="15.75" customHeight="1" x14ac:dyDescent="0.2">
      <c r="A10" s="24"/>
      <c r="B10" s="103" t="s">
        <v>11</v>
      </c>
      <c r="C10" s="95" t="s">
        <v>13</v>
      </c>
      <c r="D10" s="106" t="s">
        <v>6</v>
      </c>
      <c r="E10" s="106" t="s">
        <v>36</v>
      </c>
      <c r="F10" s="106" t="s">
        <v>12</v>
      </c>
      <c r="G10" s="99" t="s">
        <v>14</v>
      </c>
      <c r="H10" s="99" t="s">
        <v>20</v>
      </c>
      <c r="I10" s="101" t="s">
        <v>19</v>
      </c>
      <c r="J10" s="95" t="s">
        <v>32</v>
      </c>
      <c r="K10" s="95"/>
      <c r="L10" s="96"/>
    </row>
    <row r="11" spans="1:22" s="7" customFormat="1" ht="16.5" thickBot="1" x14ac:dyDescent="0.25">
      <c r="A11" s="25"/>
      <c r="B11" s="104"/>
      <c r="C11" s="105"/>
      <c r="D11" s="107"/>
      <c r="E11" s="107"/>
      <c r="F11" s="107"/>
      <c r="G11" s="100"/>
      <c r="H11" s="100"/>
      <c r="I11" s="102"/>
      <c r="J11" s="50" t="s">
        <v>23</v>
      </c>
      <c r="K11" s="51" t="s">
        <v>24</v>
      </c>
      <c r="L11" s="53" t="s">
        <v>25</v>
      </c>
    </row>
    <row r="12" spans="1:22" s="7" customFormat="1" ht="95.25" thickBot="1" x14ac:dyDescent="0.25">
      <c r="A12" s="33">
        <f>COUNTIF($E$10:E12,"Información")</f>
        <v>0</v>
      </c>
      <c r="B12" s="76">
        <v>1</v>
      </c>
      <c r="C12" s="77" t="s">
        <v>50</v>
      </c>
      <c r="D12" s="77" t="s">
        <v>51</v>
      </c>
      <c r="E12" s="78" t="s">
        <v>52</v>
      </c>
      <c r="F12" s="78" t="s">
        <v>53</v>
      </c>
      <c r="G12" s="79" t="s">
        <v>54</v>
      </c>
      <c r="H12" s="79" t="s">
        <v>54</v>
      </c>
      <c r="I12" s="79" t="s">
        <v>55</v>
      </c>
      <c r="J12" s="79"/>
      <c r="K12" s="79" t="s">
        <v>56</v>
      </c>
      <c r="L12" s="80"/>
    </row>
    <row r="13" spans="1:22" s="7" customFormat="1" ht="79.5" customHeight="1" thickBot="1" x14ac:dyDescent="0.25">
      <c r="A13" s="33">
        <f>COUNTIF($E$10:E13,"Información")</f>
        <v>1</v>
      </c>
      <c r="B13" s="76">
        <v>2</v>
      </c>
      <c r="C13" s="15" t="s">
        <v>57</v>
      </c>
      <c r="D13" s="15" t="s">
        <v>58</v>
      </c>
      <c r="E13" s="81" t="s">
        <v>59</v>
      </c>
      <c r="F13" s="17" t="s">
        <v>54</v>
      </c>
      <c r="G13" s="17" t="s">
        <v>54</v>
      </c>
      <c r="H13" s="17" t="s">
        <v>60</v>
      </c>
      <c r="I13" s="17" t="s">
        <v>61</v>
      </c>
      <c r="J13" s="17" t="s">
        <v>56</v>
      </c>
      <c r="K13" s="17" t="s">
        <v>56</v>
      </c>
      <c r="L13" s="31"/>
    </row>
    <row r="14" spans="1:22" s="7" customFormat="1" ht="79.5" thickBot="1" x14ac:dyDescent="0.25">
      <c r="A14" s="33">
        <f>COUNTIF($E$10:E14,"Información")</f>
        <v>2</v>
      </c>
      <c r="B14" s="76">
        <v>3</v>
      </c>
      <c r="C14" s="15" t="s">
        <v>62</v>
      </c>
      <c r="D14" s="15" t="s">
        <v>63</v>
      </c>
      <c r="E14" s="81" t="s">
        <v>59</v>
      </c>
      <c r="F14" s="17" t="s">
        <v>54</v>
      </c>
      <c r="G14" s="17" t="s">
        <v>54</v>
      </c>
      <c r="H14" s="17" t="s">
        <v>54</v>
      </c>
      <c r="I14" s="17" t="s">
        <v>61</v>
      </c>
      <c r="J14" s="17" t="s">
        <v>56</v>
      </c>
      <c r="K14" s="17" t="s">
        <v>56</v>
      </c>
      <c r="L14" s="31"/>
    </row>
    <row r="15" spans="1:22" s="7" customFormat="1" ht="63.75" thickBot="1" x14ac:dyDescent="0.25">
      <c r="A15" s="33">
        <f>COUNTIF($E$10:E15,"Información")</f>
        <v>3</v>
      </c>
      <c r="B15" s="76">
        <v>4</v>
      </c>
      <c r="C15" s="15" t="s">
        <v>64</v>
      </c>
      <c r="D15" s="15" t="s">
        <v>65</v>
      </c>
      <c r="E15" s="81" t="s">
        <v>59</v>
      </c>
      <c r="F15" s="17" t="s">
        <v>53</v>
      </c>
      <c r="G15" s="17" t="s">
        <v>54</v>
      </c>
      <c r="H15" s="17" t="s">
        <v>53</v>
      </c>
      <c r="I15" s="17" t="s">
        <v>66</v>
      </c>
      <c r="J15" s="17" t="s">
        <v>56</v>
      </c>
      <c r="K15" s="17" t="s">
        <v>56</v>
      </c>
      <c r="L15" s="31"/>
    </row>
    <row r="16" spans="1:22" s="7" customFormat="1" ht="158.25" thickBot="1" x14ac:dyDescent="0.25">
      <c r="A16" s="33">
        <f>COUNTIF($E$10:E16,"Información")</f>
        <v>4</v>
      </c>
      <c r="B16" s="76">
        <v>5</v>
      </c>
      <c r="C16" s="15" t="s">
        <v>67</v>
      </c>
      <c r="D16" s="15" t="s">
        <v>68</v>
      </c>
      <c r="E16" s="81" t="s">
        <v>59</v>
      </c>
      <c r="F16" s="17" t="s">
        <v>54</v>
      </c>
      <c r="G16" s="17" t="s">
        <v>54</v>
      </c>
      <c r="H16" s="17" t="s">
        <v>54</v>
      </c>
      <c r="I16" s="17" t="s">
        <v>69</v>
      </c>
      <c r="J16" s="17" t="s">
        <v>56</v>
      </c>
      <c r="K16" s="17" t="s">
        <v>56</v>
      </c>
      <c r="L16" s="31"/>
    </row>
    <row r="17" spans="1:12" s="7" customFormat="1" ht="284.25" thickBot="1" x14ac:dyDescent="0.25">
      <c r="A17" s="33">
        <f>COUNTIF($E$10:E17,"Información")</f>
        <v>4</v>
      </c>
      <c r="B17" s="76">
        <v>6</v>
      </c>
      <c r="C17" s="15" t="s">
        <v>70</v>
      </c>
      <c r="D17" s="15" t="s">
        <v>71</v>
      </c>
      <c r="E17" s="81" t="s">
        <v>52</v>
      </c>
      <c r="F17" s="17" t="s">
        <v>53</v>
      </c>
      <c r="G17" s="17" t="s">
        <v>54</v>
      </c>
      <c r="H17" s="17" t="s">
        <v>72</v>
      </c>
      <c r="I17" s="17" t="s">
        <v>73</v>
      </c>
      <c r="J17" s="17"/>
      <c r="K17" s="17" t="s">
        <v>56</v>
      </c>
      <c r="L17" s="31"/>
    </row>
    <row r="18" spans="1:12" s="7" customFormat="1" ht="111" thickBot="1" x14ac:dyDescent="0.25">
      <c r="A18" s="33">
        <f>COUNTIF($E$10:E18,"Información")</f>
        <v>4</v>
      </c>
      <c r="B18" s="76">
        <v>7</v>
      </c>
      <c r="C18" s="15" t="s">
        <v>74</v>
      </c>
      <c r="D18" s="15" t="s">
        <v>75</v>
      </c>
      <c r="E18" s="81" t="s">
        <v>52</v>
      </c>
      <c r="F18" s="81" t="s">
        <v>76</v>
      </c>
      <c r="G18" s="58" t="s">
        <v>54</v>
      </c>
      <c r="H18" s="81" t="s">
        <v>77</v>
      </c>
      <c r="I18" s="17" t="s">
        <v>78</v>
      </c>
      <c r="J18" s="17"/>
      <c r="K18" s="17" t="s">
        <v>56</v>
      </c>
      <c r="L18" s="31"/>
    </row>
    <row r="19" spans="1:12" s="7" customFormat="1" ht="95.25" thickBot="1" x14ac:dyDescent="0.25">
      <c r="A19" s="33">
        <f>COUNTIF($E$10:E19,"Información")</f>
        <v>5</v>
      </c>
      <c r="B19" s="76">
        <v>8</v>
      </c>
      <c r="C19" s="15" t="s">
        <v>79</v>
      </c>
      <c r="D19" s="15" t="s">
        <v>80</v>
      </c>
      <c r="E19" s="81" t="s">
        <v>59</v>
      </c>
      <c r="F19" s="81" t="s">
        <v>76</v>
      </c>
      <c r="G19" s="17" t="s">
        <v>54</v>
      </c>
      <c r="H19" s="17" t="s">
        <v>81</v>
      </c>
      <c r="I19" s="17" t="s">
        <v>82</v>
      </c>
      <c r="J19" s="17" t="s">
        <v>56</v>
      </c>
      <c r="K19" s="17" t="s">
        <v>56</v>
      </c>
      <c r="L19" s="31"/>
    </row>
    <row r="20" spans="1:12" s="7" customFormat="1" ht="79.5" thickBot="1" x14ac:dyDescent="0.25">
      <c r="A20" s="33">
        <f>COUNTIF($E$10:E20,"Información")</f>
        <v>6</v>
      </c>
      <c r="B20" s="76">
        <v>9</v>
      </c>
      <c r="C20" s="15" t="s">
        <v>83</v>
      </c>
      <c r="D20" s="15" t="s">
        <v>84</v>
      </c>
      <c r="E20" s="81" t="s">
        <v>59</v>
      </c>
      <c r="F20" s="81" t="s">
        <v>76</v>
      </c>
      <c r="G20" s="17" t="s">
        <v>54</v>
      </c>
      <c r="H20" s="17" t="s">
        <v>85</v>
      </c>
      <c r="I20" s="17" t="s">
        <v>82</v>
      </c>
      <c r="J20" s="17" t="s">
        <v>56</v>
      </c>
      <c r="K20" s="17" t="s">
        <v>56</v>
      </c>
      <c r="L20" s="31"/>
    </row>
    <row r="21" spans="1:12" s="7" customFormat="1" ht="63.75" thickBot="1" x14ac:dyDescent="0.25">
      <c r="A21" s="33">
        <f>COUNTIF($E$10:E21,"Información")</f>
        <v>7</v>
      </c>
      <c r="B21" s="76">
        <v>10</v>
      </c>
      <c r="C21" s="15" t="s">
        <v>86</v>
      </c>
      <c r="D21" s="15" t="s">
        <v>131</v>
      </c>
      <c r="E21" s="81" t="s">
        <v>59</v>
      </c>
      <c r="F21" s="17" t="s">
        <v>54</v>
      </c>
      <c r="G21" s="17" t="s">
        <v>54</v>
      </c>
      <c r="H21" s="17" t="s">
        <v>54</v>
      </c>
      <c r="I21" s="17" t="s">
        <v>78</v>
      </c>
      <c r="J21" s="17" t="s">
        <v>56</v>
      </c>
      <c r="K21" s="17" t="s">
        <v>56</v>
      </c>
      <c r="L21" s="31"/>
    </row>
    <row r="22" spans="1:12" s="7" customFormat="1" ht="79.5" thickBot="1" x14ac:dyDescent="0.25">
      <c r="A22" s="33">
        <f>COUNTIF($E$10:E22,"Información")</f>
        <v>8</v>
      </c>
      <c r="B22" s="76">
        <v>11</v>
      </c>
      <c r="C22" s="15" t="s">
        <v>87</v>
      </c>
      <c r="D22" s="15" t="s">
        <v>88</v>
      </c>
      <c r="E22" s="81" t="s">
        <v>59</v>
      </c>
      <c r="F22" s="17" t="s">
        <v>54</v>
      </c>
      <c r="G22" s="17" t="s">
        <v>54</v>
      </c>
      <c r="H22" s="17" t="s">
        <v>54</v>
      </c>
      <c r="I22" s="17" t="s">
        <v>78</v>
      </c>
      <c r="J22" s="17" t="s">
        <v>56</v>
      </c>
      <c r="K22" s="17" t="s">
        <v>56</v>
      </c>
      <c r="L22" s="31"/>
    </row>
    <row r="23" spans="1:12" s="7" customFormat="1" ht="63.75" thickBot="1" x14ac:dyDescent="0.25">
      <c r="A23" s="33">
        <f>COUNTIF($E$10:E23,"Información")</f>
        <v>9</v>
      </c>
      <c r="B23" s="76">
        <v>12</v>
      </c>
      <c r="C23" s="15" t="s">
        <v>89</v>
      </c>
      <c r="D23" s="15" t="s">
        <v>90</v>
      </c>
      <c r="E23" s="81" t="s">
        <v>59</v>
      </c>
      <c r="F23" s="17" t="s">
        <v>54</v>
      </c>
      <c r="G23" s="17" t="s">
        <v>54</v>
      </c>
      <c r="H23" s="17" t="s">
        <v>54</v>
      </c>
      <c r="I23" s="17" t="s">
        <v>91</v>
      </c>
      <c r="J23" s="17"/>
      <c r="K23" s="17" t="s">
        <v>56</v>
      </c>
      <c r="L23" s="31"/>
    </row>
    <row r="24" spans="1:12" s="7" customFormat="1" ht="95.25" thickBot="1" x14ac:dyDescent="0.25">
      <c r="A24" s="33">
        <f>COUNTIF($E$10:E24,"Información")</f>
        <v>10</v>
      </c>
      <c r="B24" s="76">
        <v>13</v>
      </c>
      <c r="C24" s="15" t="s">
        <v>92</v>
      </c>
      <c r="D24" s="15" t="s">
        <v>93</v>
      </c>
      <c r="E24" s="81" t="s">
        <v>59</v>
      </c>
      <c r="F24" s="81" t="s">
        <v>76</v>
      </c>
      <c r="G24" s="17" t="s">
        <v>54</v>
      </c>
      <c r="H24" s="17" t="s">
        <v>94</v>
      </c>
      <c r="I24" s="17" t="s">
        <v>95</v>
      </c>
      <c r="J24" s="17"/>
      <c r="K24" s="17" t="s">
        <v>56</v>
      </c>
      <c r="L24" s="31"/>
    </row>
    <row r="25" spans="1:12" s="7" customFormat="1" ht="79.5" thickBot="1" x14ac:dyDescent="0.25">
      <c r="A25" s="33">
        <f>COUNTIF($E$10:E25,"Información")</f>
        <v>11</v>
      </c>
      <c r="B25" s="76">
        <v>14</v>
      </c>
      <c r="C25" s="15" t="s">
        <v>96</v>
      </c>
      <c r="D25" s="15" t="s">
        <v>97</v>
      </c>
      <c r="E25" s="81" t="s">
        <v>59</v>
      </c>
      <c r="F25" s="17" t="s">
        <v>54</v>
      </c>
      <c r="G25" s="17" t="s">
        <v>54</v>
      </c>
      <c r="H25" s="17" t="s">
        <v>54</v>
      </c>
      <c r="I25" s="17" t="s">
        <v>98</v>
      </c>
      <c r="J25" s="17" t="s">
        <v>56</v>
      </c>
      <c r="K25" s="17" t="s">
        <v>56</v>
      </c>
      <c r="L25" s="31"/>
    </row>
    <row r="26" spans="1:12" s="7" customFormat="1" ht="63.75" thickBot="1" x14ac:dyDescent="0.25">
      <c r="A26" s="33">
        <f>COUNTIF($E$10:E26,"Información")</f>
        <v>12</v>
      </c>
      <c r="B26" s="82">
        <v>15</v>
      </c>
      <c r="C26" s="19" t="s">
        <v>99</v>
      </c>
      <c r="D26" s="19" t="s">
        <v>100</v>
      </c>
      <c r="E26" s="83" t="s">
        <v>59</v>
      </c>
      <c r="F26" s="83" t="s">
        <v>76</v>
      </c>
      <c r="G26" s="21" t="s">
        <v>54</v>
      </c>
      <c r="H26" s="21" t="s">
        <v>54</v>
      </c>
      <c r="I26" s="21" t="s">
        <v>101</v>
      </c>
      <c r="J26" s="21" t="s">
        <v>56</v>
      </c>
      <c r="K26" s="21" t="s">
        <v>56</v>
      </c>
      <c r="L26" s="32"/>
    </row>
    <row r="27" spans="1:12" s="7" customFormat="1" ht="15.75" hidden="1" x14ac:dyDescent="0.2">
      <c r="A27" s="33">
        <f>COUNTIF($E$10:E27,"Información")</f>
        <v>12</v>
      </c>
      <c r="B27" s="11"/>
      <c r="C27" s="12"/>
      <c r="D27" s="12"/>
      <c r="E27" s="10"/>
      <c r="F27" s="60"/>
      <c r="G27" s="26"/>
      <c r="H27" s="26"/>
      <c r="I27" s="59"/>
      <c r="J27" s="59"/>
      <c r="K27" s="59"/>
      <c r="L27" s="59"/>
    </row>
    <row r="28" spans="1:12" s="7" customFormat="1" ht="15.75" hidden="1" x14ac:dyDescent="0.2">
      <c r="A28" s="33">
        <f>COUNTIF($E$10:E28,"Información")</f>
        <v>12</v>
      </c>
      <c r="B28" s="11"/>
      <c r="C28" s="12"/>
      <c r="D28" s="12"/>
      <c r="E28" s="10"/>
      <c r="F28" s="61"/>
      <c r="G28" s="26"/>
      <c r="H28" s="26"/>
      <c r="I28" s="58"/>
      <c r="J28" s="58"/>
      <c r="K28" s="58"/>
      <c r="L28" s="58"/>
    </row>
    <row r="29" spans="1:12" s="7" customFormat="1" ht="15.75" hidden="1" x14ac:dyDescent="0.2">
      <c r="A29" s="33">
        <f>COUNTIF($E$10:E29,"Información")</f>
        <v>12</v>
      </c>
      <c r="B29" s="11"/>
      <c r="C29" s="12"/>
      <c r="D29" s="12"/>
      <c r="E29" s="10"/>
      <c r="F29" s="13"/>
      <c r="G29" s="26"/>
      <c r="H29" s="26"/>
      <c r="I29" s="58"/>
      <c r="J29" s="58"/>
      <c r="K29" s="58"/>
      <c r="L29" s="58"/>
    </row>
    <row r="30" spans="1:12" s="7" customFormat="1" ht="15.75" hidden="1" x14ac:dyDescent="0.2">
      <c r="A30" s="33">
        <f>COUNTIF($E$10:E30,"Información")</f>
        <v>12</v>
      </c>
      <c r="B30" s="11"/>
      <c r="C30" s="12"/>
      <c r="D30" s="12"/>
      <c r="E30" s="10"/>
      <c r="F30" s="26"/>
      <c r="G30" s="26"/>
      <c r="H30" s="26"/>
      <c r="I30" s="58"/>
      <c r="J30" s="58"/>
      <c r="K30" s="58"/>
      <c r="L30" s="58"/>
    </row>
    <row r="31" spans="1:12" s="7" customFormat="1" ht="15.75" hidden="1" x14ac:dyDescent="0.2">
      <c r="A31" s="33">
        <f>COUNTIF($E$10:E31,"Información")</f>
        <v>12</v>
      </c>
      <c r="B31" s="11"/>
      <c r="C31" s="12"/>
      <c r="D31" s="12"/>
      <c r="E31" s="10"/>
      <c r="F31" s="26"/>
      <c r="G31" s="26"/>
      <c r="H31" s="26"/>
      <c r="I31" s="58"/>
      <c r="J31" s="58"/>
      <c r="K31" s="58"/>
      <c r="L31" s="58"/>
    </row>
    <row r="32" spans="1:12" s="7" customFormat="1" ht="15.75" hidden="1" x14ac:dyDescent="0.2">
      <c r="A32" s="33">
        <f>COUNTIF($E$10:E32,"Información")</f>
        <v>12</v>
      </c>
      <c r="B32" s="11"/>
      <c r="C32" s="12"/>
      <c r="D32" s="12"/>
      <c r="E32" s="10"/>
      <c r="F32" s="26"/>
      <c r="G32" s="26"/>
      <c r="H32" s="26"/>
      <c r="I32" s="58"/>
      <c r="J32" s="58"/>
      <c r="K32" s="58"/>
      <c r="L32" s="58"/>
    </row>
    <row r="33" spans="1:12" s="7" customFormat="1" ht="15.75" hidden="1" x14ac:dyDescent="0.2">
      <c r="A33" s="33">
        <f>COUNTIF($E$10:E33,"Información")</f>
        <v>12</v>
      </c>
      <c r="B33" s="11"/>
      <c r="C33" s="12"/>
      <c r="D33" s="12"/>
      <c r="E33" s="10"/>
      <c r="F33" s="26"/>
      <c r="G33" s="26"/>
      <c r="H33" s="26"/>
      <c r="I33" s="58"/>
      <c r="J33" s="58"/>
      <c r="K33" s="58"/>
      <c r="L33" s="58"/>
    </row>
    <row r="34" spans="1:12" s="7" customFormat="1" ht="15.75" hidden="1" x14ac:dyDescent="0.2">
      <c r="A34" s="33">
        <f>COUNTIF($E$10:E34,"Información")</f>
        <v>12</v>
      </c>
      <c r="B34" s="11"/>
      <c r="C34" s="12"/>
      <c r="D34" s="12"/>
      <c r="E34" s="10"/>
      <c r="F34" s="26"/>
      <c r="G34" s="26"/>
      <c r="H34" s="26"/>
      <c r="I34" s="58"/>
      <c r="J34" s="58"/>
      <c r="K34" s="58"/>
      <c r="L34" s="58"/>
    </row>
    <row r="35" spans="1:12" s="7" customFormat="1" ht="15.75" hidden="1" x14ac:dyDescent="0.2">
      <c r="A35" s="33">
        <f>COUNTIF($E$10:E35,"Información")</f>
        <v>12</v>
      </c>
      <c r="B35" s="11"/>
      <c r="C35" s="12"/>
      <c r="D35" s="12"/>
      <c r="E35" s="10"/>
      <c r="F35" s="26"/>
      <c r="G35" s="26"/>
      <c r="H35" s="26"/>
      <c r="I35" s="58"/>
      <c r="J35" s="58"/>
      <c r="K35" s="58"/>
      <c r="L35" s="58"/>
    </row>
    <row r="36" spans="1:12" s="7" customFormat="1" ht="15.75" hidden="1" x14ac:dyDescent="0.2">
      <c r="A36" s="33">
        <f>COUNTIF($E$10:E36,"Información")</f>
        <v>12</v>
      </c>
      <c r="B36" s="11"/>
      <c r="C36" s="12"/>
      <c r="D36" s="12"/>
      <c r="E36" s="10"/>
      <c r="F36" s="26"/>
      <c r="G36" s="26"/>
      <c r="H36" s="26"/>
      <c r="I36" s="58"/>
      <c r="J36" s="58"/>
      <c r="K36" s="58"/>
      <c r="L36" s="58"/>
    </row>
    <row r="37" spans="1:12" s="7" customFormat="1" ht="15.75" hidden="1" x14ac:dyDescent="0.2">
      <c r="A37" s="33">
        <f>COUNTIF($E$10:E37,"Información")</f>
        <v>12</v>
      </c>
      <c r="B37" s="11"/>
      <c r="C37" s="12"/>
      <c r="D37" s="12"/>
      <c r="E37" s="10"/>
      <c r="F37" s="26"/>
      <c r="G37" s="26"/>
      <c r="H37" s="26"/>
      <c r="I37" s="58"/>
      <c r="J37" s="58"/>
      <c r="K37" s="58"/>
      <c r="L37" s="58"/>
    </row>
    <row r="38" spans="1:12" s="7" customFormat="1" ht="15.75" hidden="1" x14ac:dyDescent="0.2">
      <c r="A38" s="33">
        <f>COUNTIF($E$10:E38,"Información")</f>
        <v>12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0"/>
    </row>
    <row r="39" spans="1:12" s="7" customFormat="1" ht="15.75" hidden="1" x14ac:dyDescent="0.2">
      <c r="A39" s="33">
        <f>COUNTIF($E$10:E39,"Información")</f>
        <v>12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0"/>
    </row>
    <row r="40" spans="1:12" s="7" customFormat="1" ht="15.75" hidden="1" x14ac:dyDescent="0.2">
      <c r="A40" s="33">
        <f>COUNTIF($E$10:E40,"Información")</f>
        <v>12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0"/>
    </row>
    <row r="41" spans="1:12" s="7" customFormat="1" ht="15.75" hidden="1" x14ac:dyDescent="0.2">
      <c r="A41" s="33">
        <f>COUNTIF($E$10:E41,"Información")</f>
        <v>12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0"/>
    </row>
    <row r="42" spans="1:12" s="7" customFormat="1" ht="15.75" hidden="1" x14ac:dyDescent="0.2">
      <c r="A42" s="33">
        <f>COUNTIF($E$10:E42,"Información")</f>
        <v>12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0"/>
    </row>
    <row r="43" spans="1:12" s="7" customFormat="1" ht="15.75" hidden="1" x14ac:dyDescent="0.2">
      <c r="A43" s="33">
        <f>COUNTIF($E$10:E43,"Información")</f>
        <v>12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0"/>
    </row>
    <row r="44" spans="1:12" s="7" customFormat="1" ht="15.75" hidden="1" x14ac:dyDescent="0.2">
      <c r="A44" s="33">
        <f>COUNTIF($E$10:E44,"Información")</f>
        <v>12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0"/>
    </row>
    <row r="45" spans="1:12" s="7" customFormat="1" ht="15.75" hidden="1" x14ac:dyDescent="0.2">
      <c r="A45" s="33">
        <f>COUNTIF($E$10:E45,"Información")</f>
        <v>12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0"/>
    </row>
    <row r="46" spans="1:12" s="7" customFormat="1" ht="15.75" hidden="1" x14ac:dyDescent="0.2">
      <c r="A46" s="33">
        <f>COUNTIF($E$10:E46,"Información")</f>
        <v>12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0"/>
    </row>
    <row r="47" spans="1:12" s="7" customFormat="1" ht="15.75" hidden="1" x14ac:dyDescent="0.2">
      <c r="A47" s="33">
        <f>COUNTIF($E$10:E47,"Información")</f>
        <v>12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0"/>
    </row>
    <row r="48" spans="1:12" s="7" customFormat="1" ht="15.75" hidden="1" x14ac:dyDescent="0.2">
      <c r="A48" s="33">
        <f>COUNTIF($E$10:E48,"Información")</f>
        <v>12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0"/>
    </row>
    <row r="49" spans="1:12" s="7" customFormat="1" ht="15.75" hidden="1" x14ac:dyDescent="0.2">
      <c r="A49" s="33">
        <f>COUNTIF($E$10:E49,"Información")</f>
        <v>12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0"/>
    </row>
    <row r="50" spans="1:12" s="7" customFormat="1" ht="15.75" hidden="1" x14ac:dyDescent="0.2">
      <c r="A50" s="33">
        <f>COUNTIF($E$10:E50,"Información")</f>
        <v>12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0"/>
    </row>
    <row r="51" spans="1:12" s="7" customFormat="1" ht="15.75" hidden="1" x14ac:dyDescent="0.2">
      <c r="A51" s="33">
        <f>COUNTIF($E$10:E51,"Información")</f>
        <v>12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0"/>
    </row>
    <row r="52" spans="1:12" s="7" customFormat="1" ht="15.75" hidden="1" x14ac:dyDescent="0.2">
      <c r="A52" s="33">
        <f>COUNTIF($E$10:E52,"Información")</f>
        <v>12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0"/>
    </row>
    <row r="53" spans="1:12" s="7" customFormat="1" ht="15.75" hidden="1" x14ac:dyDescent="0.2">
      <c r="A53" s="33">
        <f>COUNTIF($E$10:E53,"Información")</f>
        <v>12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0"/>
    </row>
    <row r="54" spans="1:12" s="7" customFormat="1" ht="15.75" hidden="1" x14ac:dyDescent="0.2">
      <c r="A54" s="33">
        <f>COUNTIF($E$10:E54,"Información")</f>
        <v>12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0"/>
    </row>
    <row r="55" spans="1:12" s="7" customFormat="1" ht="15.75" hidden="1" x14ac:dyDescent="0.2">
      <c r="A55" s="33">
        <f>COUNTIF($E$10:E55,"Información")</f>
        <v>12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0"/>
    </row>
    <row r="56" spans="1:12" s="7" customFormat="1" ht="15.75" hidden="1" x14ac:dyDescent="0.2">
      <c r="A56" s="33">
        <f>COUNTIF($E$10:E56,"Información")</f>
        <v>12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1"/>
    </row>
    <row r="57" spans="1:12" s="7" customFormat="1" ht="15.75" hidden="1" x14ac:dyDescent="0.2">
      <c r="A57" s="33">
        <f>COUNTIF($E$10:E57,"Información")</f>
        <v>12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1"/>
    </row>
    <row r="58" spans="1:12" s="7" customFormat="1" ht="15.75" hidden="1" x14ac:dyDescent="0.2">
      <c r="A58" s="33">
        <f>COUNTIF($E$10:E58,"Información")</f>
        <v>12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1"/>
    </row>
    <row r="59" spans="1:12" s="7" customFormat="1" ht="15.75" hidden="1" x14ac:dyDescent="0.2">
      <c r="A59" s="33">
        <f>COUNTIF($E$10:E59,"Información")</f>
        <v>12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1"/>
    </row>
    <row r="60" spans="1:12" s="7" customFormat="1" ht="15.75" hidden="1" x14ac:dyDescent="0.2">
      <c r="A60" s="33">
        <f>COUNTIF($E$10:E60,"Información")</f>
        <v>12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1"/>
    </row>
    <row r="61" spans="1:12" s="7" customFormat="1" ht="16.5" hidden="1" thickBot="1" x14ac:dyDescent="0.25">
      <c r="A61" s="33">
        <f>COUNTIF($E$10:E61,"Información")</f>
        <v>12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2"/>
    </row>
    <row r="62" spans="1:12" s="7" customFormat="1" ht="15.75" x14ac:dyDescent="0.2">
      <c r="E62" s="29"/>
    </row>
    <row r="63" spans="1:12" s="7" customFormat="1" ht="15.75" x14ac:dyDescent="0.2">
      <c r="E63" s="29"/>
    </row>
    <row r="64" spans="1:12" s="7" customFormat="1" ht="15.75" x14ac:dyDescent="0.2">
      <c r="A64" s="7">
        <f>+COUNT(A12:A61)</f>
        <v>50</v>
      </c>
      <c r="E64" s="29"/>
    </row>
    <row r="65" spans="5:5" s="7" customFormat="1" ht="15.75" x14ac:dyDescent="0.2">
      <c r="E65" s="29"/>
    </row>
    <row r="66" spans="5:5" s="7" customFormat="1" ht="15.75" x14ac:dyDescent="0.2">
      <c r="E66" s="29"/>
    </row>
    <row r="67" spans="5:5" s="7" customFormat="1" ht="15.75" x14ac:dyDescent="0.2">
      <c r="E67" s="29"/>
    </row>
    <row r="68" spans="5:5" s="7" customFormat="1" ht="15.75" x14ac:dyDescent="0.2">
      <c r="E68" s="29"/>
    </row>
    <row r="69" spans="5:5" s="7" customFormat="1" ht="15.75" x14ac:dyDescent="0.2">
      <c r="E69" s="29"/>
    </row>
    <row r="70" spans="5:5" s="7" customFormat="1" ht="15.75" x14ac:dyDescent="0.2">
      <c r="E70" s="29"/>
    </row>
    <row r="71" spans="5:5" s="7" customFormat="1" ht="15.75" x14ac:dyDescent="0.2">
      <c r="E71" s="29"/>
    </row>
    <row r="72" spans="5:5" s="7" customFormat="1" ht="15.75" x14ac:dyDescent="0.2">
      <c r="E72" s="29"/>
    </row>
    <row r="73" spans="5:5" s="7" customFormat="1" ht="15.75" x14ac:dyDescent="0.2">
      <c r="E73" s="29"/>
    </row>
  </sheetData>
  <sheetProtection algorithmName="SHA-512" hashValue="PHxlpEbtLlH1ZZ0H6PBo/cklXbwSqc5abVToR5hLd5usPTrnuQSuqmA+7eoVtU/Jbi1mn6WSsE0KGD4J1ChcAg==" saltValue="o9fODHfC28K/4wpPqZtE8w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999" yWindow="475" count="13">
    <dataValidation allowBlank="1" showInputMessage="1" showErrorMessage="1" promptTitle="PERSONAL AUTORIZADO" prompt="Nombre del Cargo que puede acceder al activo de información" sqref="I12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2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B21" zoomScaleNormal="100" zoomScalePageLayoutView="96" workbookViewId="0">
      <selection activeCell="D73" sqref="D73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25" style="1" customWidth="1"/>
    <col min="4" max="4" width="33.140625" style="1" customWidth="1"/>
    <col min="5" max="5" width="8.1406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15.85546875" style="1" customWidth="1"/>
    <col min="14" max="14" width="12.4257812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23.42578125" style="2" customWidth="1"/>
    <col min="23" max="23" width="9.42578125" style="2" customWidth="1"/>
    <col min="24" max="24" width="2.42578125" style="2" hidden="1" customWidth="1"/>
    <col min="25" max="25" width="22.28515625" style="2" customWidth="1"/>
    <col min="26" max="26" width="7.1406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28" x14ac:dyDescent="0.2">
      <c r="Y1" s="65" t="s">
        <v>37</v>
      </c>
      <c r="AA1" s="66" t="s">
        <v>46</v>
      </c>
    </row>
    <row r="2" spans="1:28" ht="18.75" x14ac:dyDescent="0.2">
      <c r="B2" s="91" t="s">
        <v>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22"/>
      <c r="Y2" s="67" t="s">
        <v>38</v>
      </c>
      <c r="Z2" s="22"/>
      <c r="AA2" s="68">
        <v>1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7" t="s">
        <v>39</v>
      </c>
      <c r="AA3" s="69" t="s">
        <v>40</v>
      </c>
    </row>
    <row r="4" spans="1:28" ht="19.5" thickBot="1" x14ac:dyDescent="0.25">
      <c r="B4" s="91" t="s">
        <v>26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22"/>
      <c r="Y4" s="70" t="s">
        <v>41</v>
      </c>
      <c r="Z4" s="22"/>
      <c r="AA4" s="71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87" t="s">
        <v>4</v>
      </c>
      <c r="C7" s="120"/>
      <c r="D7" s="116" t="str">
        <f>+'01-Inventario de Activos'!D7</f>
        <v>Vicerrectoría de Investigaciones, Innovación y Extensión</v>
      </c>
      <c r="E7" s="117"/>
      <c r="F7" s="117"/>
      <c r="G7" s="117"/>
      <c r="H7" s="117"/>
      <c r="I7" s="117"/>
      <c r="J7" s="117"/>
      <c r="K7" s="117"/>
      <c r="L7" s="120" t="s">
        <v>10</v>
      </c>
      <c r="M7" s="120"/>
      <c r="N7" s="129" t="str">
        <f>+'01-Inventario de Activos'!H7</f>
        <v>Marta Leonor Marulanda Ángel</v>
      </c>
      <c r="O7" s="129"/>
      <c r="P7" s="129"/>
      <c r="Q7" s="129"/>
      <c r="R7" s="129"/>
      <c r="S7" s="129"/>
      <c r="T7" s="129"/>
      <c r="U7" s="129"/>
      <c r="V7" s="130"/>
      <c r="W7" s="125" t="s">
        <v>16</v>
      </c>
      <c r="X7" s="126"/>
      <c r="Y7" s="126"/>
      <c r="Z7" s="121">
        <v>43434</v>
      </c>
      <c r="AA7" s="122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47"/>
      <c r="B9" s="136" t="s">
        <v>15</v>
      </c>
      <c r="C9" s="137"/>
      <c r="D9" s="137"/>
      <c r="E9" s="137"/>
      <c r="F9" s="137"/>
      <c r="G9" s="136" t="s">
        <v>21</v>
      </c>
      <c r="H9" s="138"/>
      <c r="I9" s="127" t="s">
        <v>9</v>
      </c>
      <c r="J9" s="127"/>
      <c r="K9" s="127"/>
      <c r="L9" s="127"/>
      <c r="M9" s="128"/>
      <c r="N9" s="87" t="s">
        <v>5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88"/>
    </row>
    <row r="10" spans="1:28" s="7" customFormat="1" ht="28.5" customHeight="1" x14ac:dyDescent="0.2">
      <c r="A10" s="48"/>
      <c r="B10" s="141" t="s">
        <v>11</v>
      </c>
      <c r="C10" s="115" t="s">
        <v>13</v>
      </c>
      <c r="D10" s="115" t="s">
        <v>6</v>
      </c>
      <c r="E10" s="134" t="s">
        <v>27</v>
      </c>
      <c r="F10" s="118" t="s">
        <v>30</v>
      </c>
      <c r="G10" s="118" t="s">
        <v>20</v>
      </c>
      <c r="H10" s="118" t="s">
        <v>14</v>
      </c>
      <c r="I10" s="115" t="s">
        <v>32</v>
      </c>
      <c r="J10" s="115"/>
      <c r="K10" s="115"/>
      <c r="L10" s="123" t="s">
        <v>33</v>
      </c>
      <c r="M10" s="123" t="s">
        <v>28</v>
      </c>
      <c r="N10" s="131" t="s">
        <v>0</v>
      </c>
      <c r="O10" s="132"/>
      <c r="P10" s="132"/>
      <c r="Q10" s="132"/>
      <c r="R10" s="132"/>
      <c r="S10" s="133"/>
      <c r="T10" s="114" t="s">
        <v>1</v>
      </c>
      <c r="U10" s="114"/>
      <c r="V10" s="114"/>
      <c r="W10" s="114" t="s">
        <v>2</v>
      </c>
      <c r="X10" s="114"/>
      <c r="Y10" s="114"/>
      <c r="Z10" s="139" t="s">
        <v>8</v>
      </c>
      <c r="AA10" s="140"/>
    </row>
    <row r="11" spans="1:28" s="7" customFormat="1" ht="46.5" customHeight="1" thickBot="1" x14ac:dyDescent="0.25">
      <c r="A11" s="49"/>
      <c r="B11" s="104"/>
      <c r="C11" s="105"/>
      <c r="D11" s="105"/>
      <c r="E11" s="135"/>
      <c r="F11" s="119"/>
      <c r="G11" s="119"/>
      <c r="H11" s="119"/>
      <c r="I11" s="50" t="s">
        <v>31</v>
      </c>
      <c r="J11" s="51" t="s">
        <v>24</v>
      </c>
      <c r="K11" s="51" t="s">
        <v>25</v>
      </c>
      <c r="L11" s="124"/>
      <c r="M11" s="124"/>
      <c r="N11" s="50" t="s">
        <v>7</v>
      </c>
      <c r="O11" s="50" t="s">
        <v>17</v>
      </c>
      <c r="P11" s="50" t="s">
        <v>22</v>
      </c>
      <c r="Q11" s="55" t="s">
        <v>35</v>
      </c>
      <c r="R11" s="52" t="s">
        <v>34</v>
      </c>
      <c r="S11" s="55" t="s">
        <v>29</v>
      </c>
      <c r="T11" s="50" t="s">
        <v>7</v>
      </c>
      <c r="U11" s="36" t="s">
        <v>17</v>
      </c>
      <c r="V11" s="50" t="s">
        <v>22</v>
      </c>
      <c r="W11" s="50" t="s">
        <v>7</v>
      </c>
      <c r="X11" s="50" t="s">
        <v>17</v>
      </c>
      <c r="Y11" s="50" t="s">
        <v>22</v>
      </c>
      <c r="Z11" s="50" t="s">
        <v>18</v>
      </c>
      <c r="AA11" s="53" t="s">
        <v>7</v>
      </c>
    </row>
    <row r="12" spans="1:28" s="7" customFormat="1" ht="152.25" customHeight="1" x14ac:dyDescent="0.2">
      <c r="A12" s="35">
        <f>COUNTIF($AA$11:AA12,"ALTA")</f>
        <v>0</v>
      </c>
      <c r="B12" s="39">
        <f>VLOOKUP(AB12,'01-Inventario de Activos'!$A$12:$L$61,2,FALSE)</f>
        <v>2</v>
      </c>
      <c r="C12" s="37" t="str">
        <f>VLOOKUP(AB12,'01-Inventario de Activos'!$A$12:$L$61,3,FALSE)</f>
        <v xml:space="preserve">Convocatorias Vicerrectoría de Investigaciones, Innovación y Extensión. </v>
      </c>
      <c r="D12" s="37" t="str">
        <f>VLOOKUP(AB12,'01-Inventario de Activos'!$A$12:$L$61,4,FALSE)</f>
        <v xml:space="preserve">Términos de referencia de las convocatorias, propuestas presentadas , evaluación, actas de comité, publicación de resultados, acuerdos de confidencialidad, actas de propiedad intelectual, etc. </v>
      </c>
      <c r="E12" s="41" t="s">
        <v>47</v>
      </c>
      <c r="F12" s="62"/>
      <c r="G12" s="37" t="str">
        <f>VLOOKUP(AB12,'01-Inventario de Activos'!$A$12:$L$61,8,FALSE)</f>
        <v>Vicerrectoría de Investigaciones, Innovación y Extensión /Administración Institucional de la Extensión Universitaria</v>
      </c>
      <c r="H12" s="37" t="str">
        <f>VLOOKUP(AB12,'01-Inventario de Activos'!$A$12:$L$61,7,FALSE)</f>
        <v xml:space="preserve">Vicerrectoría de Investigaciones, Innovación y Extensión </v>
      </c>
      <c r="I12" s="37" t="str">
        <f>VLOOKUP(AB12,'01-Inventario de Activos'!$A$12:$L$61,10,FALSE)</f>
        <v>X</v>
      </c>
      <c r="J12" s="37" t="str">
        <f>VLOOKUP(AB12,'01-Inventario de Activos'!$A$12:$L$61,11,FALSE)</f>
        <v>X</v>
      </c>
      <c r="K12" s="37">
        <f>VLOOKUP(AB12,'01-Inventario de Activos'!$A$12:$L$61,12,FALSE)</f>
        <v>0</v>
      </c>
      <c r="L12" s="41" t="s">
        <v>108</v>
      </c>
      <c r="M12" s="41" t="s">
        <v>103</v>
      </c>
      <c r="N12" s="13" t="s">
        <v>107</v>
      </c>
      <c r="O12" s="74">
        <f t="shared" ref="O12" si="0">IF(N12="RESERVADA",5,IF(N12="PÚBLICA",1,IF(N12="CLASIFICADA",3,0)))</f>
        <v>3</v>
      </c>
      <c r="P12" s="13" t="s">
        <v>109</v>
      </c>
      <c r="Q12" s="75">
        <v>43279</v>
      </c>
      <c r="R12" s="26" t="s">
        <v>110</v>
      </c>
      <c r="S12" s="13" t="s">
        <v>111</v>
      </c>
      <c r="T12" s="13" t="s">
        <v>49</v>
      </c>
      <c r="U12" s="74">
        <f t="shared" ref="U12" si="1">IF(T12="ALTA",3,IF(T12="MEDIA",2,IF(T12="BAJA",1,0)))</f>
        <v>1</v>
      </c>
      <c r="V12" s="13" t="s">
        <v>112</v>
      </c>
      <c r="W12" s="26" t="s">
        <v>49</v>
      </c>
      <c r="X12" s="74">
        <f t="shared" ref="X12" si="2">IF(W12="ALTA",3,IF(W12="MEDIA",2,IF(W12="BAJA",1,0)))</f>
        <v>1</v>
      </c>
      <c r="Y12" s="17" t="s">
        <v>113</v>
      </c>
      <c r="Z12" s="74">
        <f t="shared" ref="Z12" si="3">O12*U12*X12</f>
        <v>3</v>
      </c>
      <c r="AA12" s="23" t="str">
        <f t="shared" ref="AA12:AA13" si="4">IF(Z12&gt;=12,"ALTA", IF(AND(Z12&gt;=1,Z12&lt;=4), "BAJA",IF(AND(Z12&gt;=5,Z12&lt;=10), "MEDIA","")))</f>
        <v>BAJA</v>
      </c>
      <c r="AB12" s="34">
        <v>1</v>
      </c>
    </row>
    <row r="13" spans="1:28" s="7" customFormat="1" ht="111" customHeight="1" x14ac:dyDescent="0.2">
      <c r="A13" s="35">
        <f>COUNTIF($AA$11:AA13,"ALTA")</f>
        <v>0</v>
      </c>
      <c r="B13" s="39">
        <f>VLOOKUP(AB13,'01-Inventario de Activos'!$A$12:$L$61,2,FALSE)</f>
        <v>3</v>
      </c>
      <c r="C13" s="37" t="str">
        <f>VLOOKUP(AB13,'01-Inventario de Activos'!$A$12:$L$61,3,FALSE)</f>
        <v>Convenios y contratos de actividades de Investigación, Innovación y Extensión.</v>
      </c>
      <c r="D13" s="37" t="str">
        <f>VLOOKUP(AB13,'01-Inventario de Activos'!$A$12:$L$61,4,FALSE)</f>
        <v>Diferentes convenios que se realizan para la articulación Universidad, Empresa Estado y Sociedad Civil.</v>
      </c>
      <c r="E13" s="44" t="s">
        <v>104</v>
      </c>
      <c r="F13" s="62"/>
      <c r="G13" s="37" t="str">
        <f>VLOOKUP(AB13,'01-Inventario de Activos'!$A$12:$L$61,8,FALSE)</f>
        <v xml:space="preserve">Vicerrectoría de Investigaciones, Innovación y Extensión </v>
      </c>
      <c r="H13" s="37" t="str">
        <f>VLOOKUP(AB13,'01-Inventario de Activos'!$A$12:$L$61,7,FALSE)</f>
        <v xml:space="preserve">Vicerrectoría de Investigaciones, Innovación y Extensión </v>
      </c>
      <c r="I13" s="37" t="str">
        <f>VLOOKUP(AB13,'01-Inventario de Activos'!$A$12:$L$61,10,FALSE)</f>
        <v>X</v>
      </c>
      <c r="J13" s="37" t="str">
        <f>VLOOKUP(AB13,'01-Inventario de Activos'!$A$12:$L$61,11,FALSE)</f>
        <v>X</v>
      </c>
      <c r="K13" s="37">
        <f>VLOOKUP(AB13,'01-Inventario de Activos'!$A$12:$L$61,12,FALSE)</f>
        <v>0</v>
      </c>
      <c r="L13" s="41" t="s">
        <v>108</v>
      </c>
      <c r="M13" s="41" t="s">
        <v>103</v>
      </c>
      <c r="N13" s="13" t="s">
        <v>48</v>
      </c>
      <c r="O13" s="64">
        <f>IF(N13="RESERVADA",5,IF(N13="PÚBLICA",1,IF(N13="CLASIFICADA",3,0)))</f>
        <v>1</v>
      </c>
      <c r="P13" s="13" t="s">
        <v>114</v>
      </c>
      <c r="Q13" s="75">
        <v>42620</v>
      </c>
      <c r="R13" s="26" t="s">
        <v>115</v>
      </c>
      <c r="S13" s="73" t="s">
        <v>111</v>
      </c>
      <c r="T13" s="13" t="s">
        <v>116</v>
      </c>
      <c r="U13" s="63">
        <f>IF(T13="ALTA",3,IF(T13="MEDIA",2,IF(T13="BAJA",1,0)))</f>
        <v>3</v>
      </c>
      <c r="V13" s="26" t="s">
        <v>117</v>
      </c>
      <c r="W13" s="26" t="s">
        <v>49</v>
      </c>
      <c r="X13" s="64">
        <f t="shared" ref="X13:X55" si="5">IF(W13="ALTA",3,IF(W13="MEDIA",2,IF(W13="BAJA",1,0)))</f>
        <v>1</v>
      </c>
      <c r="Y13" s="17" t="s">
        <v>118</v>
      </c>
      <c r="Z13" s="64">
        <f t="shared" ref="Z13:Z61" si="6">O13*U13*X13</f>
        <v>3</v>
      </c>
      <c r="AA13" s="23" t="str">
        <f t="shared" si="4"/>
        <v>BAJA</v>
      </c>
      <c r="AB13" s="34">
        <v>2</v>
      </c>
    </row>
    <row r="14" spans="1:28" s="7" customFormat="1" ht="91.5" customHeight="1" x14ac:dyDescent="0.2">
      <c r="A14" s="35">
        <f>COUNTIF($AA$11:AA14,"ALTA")</f>
        <v>0</v>
      </c>
      <c r="B14" s="39">
        <f>VLOOKUP(AB14,'01-Inventario de Activos'!$A$12:$L$61,2,FALSE)</f>
        <v>4</v>
      </c>
      <c r="C14" s="37" t="str">
        <f>VLOOKUP(AB14,'01-Inventario de Activos'!$A$12:$L$61,3,FALSE)</f>
        <v xml:space="preserve">Documentación Prácticas Universitarias </v>
      </c>
      <c r="D14" s="37" t="str">
        <f>VLOOKUP(AB14,'01-Inventario de Activos'!$A$12:$L$61,4,FALSE)</f>
        <v xml:space="preserve">Se cuenta con una serie de documentos, formatos e instructivos que permiten el desarrollo del proceso. </v>
      </c>
      <c r="E14" s="41" t="s">
        <v>105</v>
      </c>
      <c r="F14" s="62"/>
      <c r="G14" s="37" t="str">
        <f>VLOOKUP(AB14,'01-Inventario de Activos'!$A$12:$L$61,8,FALSE)</f>
        <v>Administración Institucional de la Extensión Universitaria</v>
      </c>
      <c r="H14" s="37" t="str">
        <f>VLOOKUP(AB14,'01-Inventario de Activos'!$A$12:$L$61,7,FALSE)</f>
        <v xml:space="preserve">Vicerrectoría de Investigaciones, Innovación y Extensión </v>
      </c>
      <c r="I14" s="37" t="str">
        <f>VLOOKUP(AB14,'01-Inventario de Activos'!$A$12:$L$61,10,FALSE)</f>
        <v>X</v>
      </c>
      <c r="J14" s="37" t="str">
        <f>VLOOKUP(AB14,'01-Inventario de Activos'!$A$12:$L$61,11,FALSE)</f>
        <v>X</v>
      </c>
      <c r="K14" s="37">
        <f>VLOOKUP(AB14,'01-Inventario de Activos'!$A$12:$L$61,12,FALSE)</f>
        <v>0</v>
      </c>
      <c r="L14" s="41" t="s">
        <v>119</v>
      </c>
      <c r="M14" s="41" t="s">
        <v>54</v>
      </c>
      <c r="N14" s="13" t="s">
        <v>48</v>
      </c>
      <c r="O14" s="63">
        <f t="shared" ref="O14:O58" si="7">IF(N14="RESERVADA",5,IF(N14="PÚBLICA",1,IF(N14="CLASIFICADA",3,0)))</f>
        <v>1</v>
      </c>
      <c r="P14" s="13" t="s">
        <v>114</v>
      </c>
      <c r="Q14" s="75">
        <v>42620</v>
      </c>
      <c r="R14" s="26" t="s">
        <v>115</v>
      </c>
      <c r="S14" s="13" t="s">
        <v>111</v>
      </c>
      <c r="T14" s="13" t="s">
        <v>116</v>
      </c>
      <c r="U14" s="63">
        <f>IF(T14="ALTA",3,IF(T14="MEDIA",2,IF(T14="BAJA",1,0)))</f>
        <v>3</v>
      </c>
      <c r="V14" s="13" t="s">
        <v>120</v>
      </c>
      <c r="W14" s="26" t="s">
        <v>49</v>
      </c>
      <c r="X14" s="74">
        <f t="shared" si="5"/>
        <v>1</v>
      </c>
      <c r="Y14" s="17" t="s">
        <v>121</v>
      </c>
      <c r="Z14" s="74">
        <f t="shared" si="6"/>
        <v>3</v>
      </c>
      <c r="AA14" s="23" t="str">
        <f t="shared" ref="AA14:AA17" si="8">IF(Z14&gt;=12,"ALTA", IF(AND(Z14&gt;=1,Z14&lt;=4), "BAJA",IF(AND(Z14&gt;=5,Z14&lt;=10), "MEDIA","")))</f>
        <v>BAJA</v>
      </c>
      <c r="AB14" s="34">
        <v>3</v>
      </c>
    </row>
    <row r="15" spans="1:28" s="7" customFormat="1" ht="104.25" customHeight="1" x14ac:dyDescent="0.2">
      <c r="A15" s="35">
        <f>COUNTIF($AA$11:AA15,"ALTA")</f>
        <v>0</v>
      </c>
      <c r="B15" s="39">
        <f>VLOOKUP(AB15,'01-Inventario de Activos'!$A$12:$L$61,2,FALSE)</f>
        <v>5</v>
      </c>
      <c r="C15" s="37" t="str">
        <f>VLOOKUP(AB15,'01-Inventario de Activos'!$A$12:$L$61,3,FALSE)</f>
        <v xml:space="preserve">Actas de Reunión </v>
      </c>
      <c r="D15" s="37" t="str">
        <f>VLOOKUP(AB15,'01-Inventario de Activos'!$A$12:$L$61,4,FALSE)</f>
        <v xml:space="preserve">Relatoria de las reuniones de los diferentes Comites de la Vicerrectoría de Investigaciones, Innovación y Extensión: Investigaciones, Extensión, Editorial, Revistas, Bioética, Propiedad Intelectual, Gestión Tecnológica, etc. </v>
      </c>
      <c r="E15" s="41" t="s">
        <v>105</v>
      </c>
      <c r="F15" s="62"/>
      <c r="G15" s="37" t="str">
        <f>VLOOKUP(AB15,'01-Inventario de Activos'!$A$12:$L$61,8,FALSE)</f>
        <v xml:space="preserve">Vicerrectoría de Investigaciones, Innovación y Extensión </v>
      </c>
      <c r="H15" s="37" t="str">
        <f>VLOOKUP(AB15,'01-Inventario de Activos'!$A$12:$L$61,7,FALSE)</f>
        <v xml:space="preserve">Vicerrectoría de Investigaciones, Innovación y Extensión </v>
      </c>
      <c r="I15" s="37" t="str">
        <f>VLOOKUP(AB15,'01-Inventario de Activos'!$A$12:$L$61,10,FALSE)</f>
        <v>X</v>
      </c>
      <c r="J15" s="37" t="str">
        <f>VLOOKUP(AB15,'01-Inventario de Activos'!$A$12:$L$61,11,FALSE)</f>
        <v>X</v>
      </c>
      <c r="K15" s="37">
        <f>VLOOKUP(AB15,'01-Inventario de Activos'!$A$12:$L$61,12,FALSE)</f>
        <v>0</v>
      </c>
      <c r="L15" s="41" t="s">
        <v>122</v>
      </c>
      <c r="M15" s="41" t="s">
        <v>123</v>
      </c>
      <c r="N15" s="13" t="s">
        <v>48</v>
      </c>
      <c r="O15" s="64">
        <f t="shared" si="7"/>
        <v>1</v>
      </c>
      <c r="P15" s="13" t="s">
        <v>114</v>
      </c>
      <c r="Q15" s="75">
        <v>42620</v>
      </c>
      <c r="R15" s="26" t="s">
        <v>115</v>
      </c>
      <c r="S15" s="73" t="s">
        <v>111</v>
      </c>
      <c r="T15" s="13" t="s">
        <v>49</v>
      </c>
      <c r="U15" s="64">
        <f t="shared" ref="U15:U24" si="9">IF(T15="ALTA",3,IF(T15="MEDIA",2,IF(T15="BAJA",1,0)))</f>
        <v>1</v>
      </c>
      <c r="V15" s="26" t="s">
        <v>124</v>
      </c>
      <c r="W15" s="26" t="s">
        <v>49</v>
      </c>
      <c r="X15" s="64">
        <f t="shared" ref="X15:X17" si="10">IF(W15="ALTA",3,IF(W15="MEDIA",2,IF(W15="BAJA",1,0)))</f>
        <v>1</v>
      </c>
      <c r="Y15" s="17" t="s">
        <v>125</v>
      </c>
      <c r="Z15" s="64">
        <f t="shared" ref="Z15:Z17" si="11">O15*U15*X15</f>
        <v>1</v>
      </c>
      <c r="AA15" s="23" t="str">
        <f t="shared" si="8"/>
        <v>BAJA</v>
      </c>
      <c r="AB15" s="34">
        <v>4</v>
      </c>
    </row>
    <row r="16" spans="1:28" s="7" customFormat="1" ht="72.75" customHeight="1" x14ac:dyDescent="0.2">
      <c r="A16" s="35">
        <f>COUNTIF($AA$11:AA16,"ALTA")</f>
        <v>0</v>
      </c>
      <c r="B16" s="39">
        <f>VLOOKUP(AB16,'01-Inventario de Activos'!$A$12:$L$61,2,FALSE)</f>
        <v>8</v>
      </c>
      <c r="C16" s="37" t="str">
        <f>VLOOKUP(AB16,'01-Inventario de Activos'!$A$12:$L$61,3,FALSE)</f>
        <v>Contratos de cesión de derechos</v>
      </c>
      <c r="D16" s="37" t="str">
        <f>VLOOKUP(AB16,'01-Inventario de Activos'!$A$12:$L$61,4,FALSE)</f>
        <v>Documento por medio del cual se ceden los derechos de propiedad intelectual a un tercero.</v>
      </c>
      <c r="E16" s="41" t="s">
        <v>105</v>
      </c>
      <c r="F16" s="62"/>
      <c r="G16" s="37" t="str">
        <f>VLOOKUP(AB16,'01-Inventario de Activos'!$A$12:$L$61,8,FALSE)</f>
        <v>Vicerrectoría de Investigaciones, Innovación y Extensión/ Propiedad Intelectual</v>
      </c>
      <c r="H16" s="37" t="str">
        <f>VLOOKUP(AB16,'01-Inventario de Activos'!$A$12:$L$61,7,FALSE)</f>
        <v xml:space="preserve">Vicerrectoría de Investigaciones, Innovación y Extensión </v>
      </c>
      <c r="I16" s="37" t="str">
        <f>VLOOKUP(AB16,'01-Inventario de Activos'!$A$12:$L$61,10,FALSE)</f>
        <v>X</v>
      </c>
      <c r="J16" s="37" t="str">
        <f>VLOOKUP(AB16,'01-Inventario de Activos'!$A$12:$L$61,11,FALSE)</f>
        <v>X</v>
      </c>
      <c r="K16" s="37">
        <f>VLOOKUP(AB16,'01-Inventario de Activos'!$A$12:$L$61,12,FALSE)</f>
        <v>0</v>
      </c>
      <c r="L16" s="84" t="s">
        <v>122</v>
      </c>
      <c r="M16" s="41" t="s">
        <v>54</v>
      </c>
      <c r="N16" s="13" t="s">
        <v>107</v>
      </c>
      <c r="O16" s="64">
        <f t="shared" si="7"/>
        <v>3</v>
      </c>
      <c r="P16" s="26" t="s">
        <v>126</v>
      </c>
      <c r="Q16" s="75">
        <v>43434</v>
      </c>
      <c r="R16" s="26" t="s">
        <v>115</v>
      </c>
      <c r="S16" s="73" t="s">
        <v>111</v>
      </c>
      <c r="T16" s="13" t="s">
        <v>49</v>
      </c>
      <c r="U16" s="64">
        <f t="shared" si="9"/>
        <v>1</v>
      </c>
      <c r="V16" s="26" t="s">
        <v>132</v>
      </c>
      <c r="W16" s="26" t="s">
        <v>49</v>
      </c>
      <c r="X16" s="74">
        <f t="shared" si="10"/>
        <v>1</v>
      </c>
      <c r="Y16" s="17" t="s">
        <v>125</v>
      </c>
      <c r="Z16" s="74">
        <f t="shared" si="11"/>
        <v>3</v>
      </c>
      <c r="AA16" s="23" t="str">
        <f t="shared" si="8"/>
        <v>BAJA</v>
      </c>
      <c r="AB16" s="34">
        <v>5</v>
      </c>
    </row>
    <row r="17" spans="1:28" s="7" customFormat="1" ht="141" customHeight="1" x14ac:dyDescent="0.2">
      <c r="A17" s="35">
        <f>COUNTIF($AA$11:AA17,"ALTA")</f>
        <v>0</v>
      </c>
      <c r="B17" s="39">
        <f>VLOOKUP(AB17,'01-Inventario de Activos'!$A$12:$L$61,2,FALSE)</f>
        <v>9</v>
      </c>
      <c r="C17" s="37" t="str">
        <f>VLOOKUP(AB17,'01-Inventario de Activos'!$A$12:$L$61,3,FALSE)</f>
        <v>Documentación de patentes</v>
      </c>
      <c r="D17" s="37" t="str">
        <f>VLOOKUP(AB17,'01-Inventario de Activos'!$A$12:$L$61,4,FALSE)</f>
        <v>Soportes requeridos para poder solicitar ante la SIC una patente.</v>
      </c>
      <c r="E17" s="41" t="s">
        <v>106</v>
      </c>
      <c r="F17" s="62"/>
      <c r="G17" s="37" t="str">
        <f>VLOOKUP(AB17,'01-Inventario de Activos'!$A$12:$L$61,8,FALSE)</f>
        <v>Propiedad Intelectual</v>
      </c>
      <c r="H17" s="37" t="str">
        <f>VLOOKUP(AB17,'01-Inventario de Activos'!$A$12:$L$61,7,FALSE)</f>
        <v xml:space="preserve">Vicerrectoría de Investigaciones, Innovación y Extensión </v>
      </c>
      <c r="I17" s="37" t="str">
        <f>VLOOKUP(AB17,'01-Inventario de Activos'!$A$12:$L$61,10,FALSE)</f>
        <v>X</v>
      </c>
      <c r="J17" s="37" t="str">
        <f>VLOOKUP(AB17,'01-Inventario de Activos'!$A$12:$L$61,11,FALSE)</f>
        <v>X</v>
      </c>
      <c r="K17" s="37">
        <f>VLOOKUP(AB17,'01-Inventario de Activos'!$A$12:$L$61,12,FALSE)</f>
        <v>0</v>
      </c>
      <c r="L17" s="84" t="s">
        <v>122</v>
      </c>
      <c r="M17" s="41" t="s">
        <v>54</v>
      </c>
      <c r="N17" s="13" t="s">
        <v>107</v>
      </c>
      <c r="O17" s="45">
        <f t="shared" si="7"/>
        <v>3</v>
      </c>
      <c r="P17" s="26" t="s">
        <v>126</v>
      </c>
      <c r="Q17" s="75">
        <v>43434</v>
      </c>
      <c r="R17" s="26" t="s">
        <v>115</v>
      </c>
      <c r="S17" s="73" t="s">
        <v>111</v>
      </c>
      <c r="T17" s="13" t="s">
        <v>49</v>
      </c>
      <c r="U17" s="45">
        <f t="shared" si="9"/>
        <v>1</v>
      </c>
      <c r="V17" s="26" t="s">
        <v>127</v>
      </c>
      <c r="W17" s="26" t="s">
        <v>49</v>
      </c>
      <c r="X17" s="64">
        <f t="shared" si="10"/>
        <v>1</v>
      </c>
      <c r="Y17" s="17" t="s">
        <v>127</v>
      </c>
      <c r="Z17" s="64">
        <f t="shared" si="11"/>
        <v>3</v>
      </c>
      <c r="AA17" s="23" t="str">
        <f t="shared" si="8"/>
        <v>BAJA</v>
      </c>
      <c r="AB17" s="34">
        <v>6</v>
      </c>
    </row>
    <row r="18" spans="1:28" s="7" customFormat="1" ht="75.75" customHeight="1" x14ac:dyDescent="0.2">
      <c r="A18" s="35">
        <f>COUNTIF($AA$11:AA18,"ALTA")</f>
        <v>0</v>
      </c>
      <c r="B18" s="39">
        <f>VLOOKUP(AB18,'01-Inventario de Activos'!$A$12:$L$61,2,FALSE)</f>
        <v>10</v>
      </c>
      <c r="C18" s="37" t="str">
        <f>VLOOKUP(AB18,'01-Inventario de Activos'!$A$12:$L$61,3,FALSE)</f>
        <v xml:space="preserve">Documentación Levantamiento capacidades tecnológicas </v>
      </c>
      <c r="D18" s="37" t="str">
        <f>VLOOKUP(AB18,'01-Inventario de Activos'!$A$12:$L$61,4,FALSE)</f>
        <v xml:space="preserve">Formatos e instrumentos utilizados para el levantamiento de  capacidades tecnológicas. </v>
      </c>
      <c r="E18" s="41" t="s">
        <v>105</v>
      </c>
      <c r="F18" s="62"/>
      <c r="G18" s="37" t="str">
        <f>VLOOKUP(AB18,'01-Inventario de Activos'!$A$12:$L$61,8,FALSE)</f>
        <v xml:space="preserve">Vicerrectoría de Investigaciones, Innovación y Extensión </v>
      </c>
      <c r="H18" s="37" t="str">
        <f>VLOOKUP(AB18,'01-Inventario de Activos'!$A$12:$L$61,7,FALSE)</f>
        <v xml:space="preserve">Vicerrectoría de Investigaciones, Innovación y Extensión </v>
      </c>
      <c r="I18" s="37" t="str">
        <f>VLOOKUP(AB18,'01-Inventario de Activos'!$A$12:$L$61,10,FALSE)</f>
        <v>X</v>
      </c>
      <c r="J18" s="37" t="str">
        <f>VLOOKUP(AB18,'01-Inventario de Activos'!$A$12:$L$61,11,FALSE)</f>
        <v>X</v>
      </c>
      <c r="K18" s="37">
        <f>VLOOKUP(AB18,'01-Inventario de Activos'!$A$12:$L$61,12,FALSE)</f>
        <v>0</v>
      </c>
      <c r="L18" s="84" t="s">
        <v>122</v>
      </c>
      <c r="M18" s="41" t="s">
        <v>54</v>
      </c>
      <c r="N18" s="13" t="s">
        <v>48</v>
      </c>
      <c r="O18" s="45">
        <f t="shared" si="7"/>
        <v>1</v>
      </c>
      <c r="P18" s="13" t="s">
        <v>114</v>
      </c>
      <c r="Q18" s="85">
        <v>43434</v>
      </c>
      <c r="R18" s="26" t="s">
        <v>115</v>
      </c>
      <c r="S18" s="73" t="s">
        <v>111</v>
      </c>
      <c r="T18" s="13" t="s">
        <v>49</v>
      </c>
      <c r="U18" s="45">
        <f t="shared" si="9"/>
        <v>1</v>
      </c>
      <c r="V18" s="86" t="s">
        <v>135</v>
      </c>
      <c r="W18" s="26" t="s">
        <v>49</v>
      </c>
      <c r="X18" s="45">
        <f t="shared" si="5"/>
        <v>1</v>
      </c>
      <c r="Y18" s="17" t="s">
        <v>137</v>
      </c>
      <c r="Z18" s="45">
        <f t="shared" si="6"/>
        <v>1</v>
      </c>
      <c r="AA18" s="23" t="str">
        <f t="shared" ref="AA18:AA61" si="12">IF(Z18&gt;=12,"ALTA", IF(AND(Z18&gt;=1,Z18&lt;=4), "BAJA",IF(AND(Z18&gt;=5,Z18&lt;=10), "MEDIA","")))</f>
        <v>BAJA</v>
      </c>
      <c r="AB18" s="34">
        <v>7</v>
      </c>
    </row>
    <row r="19" spans="1:28" s="7" customFormat="1" ht="86.25" customHeight="1" x14ac:dyDescent="0.2">
      <c r="A19" s="35">
        <f>COUNTIF($AA$11:AA19,"ALTA")</f>
        <v>0</v>
      </c>
      <c r="B19" s="39">
        <f>VLOOKUP(AB19,'01-Inventario de Activos'!$A$12:$L$61,2,FALSE)</f>
        <v>11</v>
      </c>
      <c r="C19" s="37" t="str">
        <f>VLOOKUP(AB19,'01-Inventario de Activos'!$A$12:$L$61,3,FALSE)</f>
        <v>Informes Finales de Proyectos de VIIE</v>
      </c>
      <c r="D19" s="37" t="str">
        <f>VLOOKUP(AB19,'01-Inventario de Activos'!$A$12:$L$61,4,FALSE)</f>
        <v>Informes de los proyectos financiados interna o externamente, como también de los proyectos sin financiación.</v>
      </c>
      <c r="E19" s="41" t="s">
        <v>105</v>
      </c>
      <c r="F19" s="44"/>
      <c r="G19" s="37" t="str">
        <f>VLOOKUP(AB19,'01-Inventario de Activos'!$A$12:$L$61,8,FALSE)</f>
        <v xml:space="preserve">Vicerrectoría de Investigaciones, Innovación y Extensión </v>
      </c>
      <c r="H19" s="37" t="str">
        <f>VLOOKUP(AB19,'01-Inventario de Activos'!$A$12:$L$61,7,FALSE)</f>
        <v xml:space="preserve">Vicerrectoría de Investigaciones, Innovación y Extensión </v>
      </c>
      <c r="I19" s="37" t="str">
        <f>VLOOKUP(AB19,'01-Inventario de Activos'!$A$12:$L$61,10,FALSE)</f>
        <v>X</v>
      </c>
      <c r="J19" s="37" t="str">
        <f>VLOOKUP(AB19,'01-Inventario de Activos'!$A$12:$L$61,11,FALSE)</f>
        <v>X</v>
      </c>
      <c r="K19" s="37">
        <f>VLOOKUP(AB19,'01-Inventario de Activos'!$A$12:$L$61,12,FALSE)</f>
        <v>0</v>
      </c>
      <c r="L19" s="84" t="s">
        <v>133</v>
      </c>
      <c r="M19" s="41" t="s">
        <v>54</v>
      </c>
      <c r="N19" s="13" t="s">
        <v>48</v>
      </c>
      <c r="O19" s="45">
        <f t="shared" si="7"/>
        <v>1</v>
      </c>
      <c r="P19" s="13" t="s">
        <v>114</v>
      </c>
      <c r="Q19" s="85">
        <v>43434</v>
      </c>
      <c r="R19" s="26" t="s">
        <v>115</v>
      </c>
      <c r="S19" s="73" t="s">
        <v>111</v>
      </c>
      <c r="T19" s="13" t="s">
        <v>49</v>
      </c>
      <c r="U19" s="45">
        <f t="shared" si="9"/>
        <v>1</v>
      </c>
      <c r="V19" s="86" t="s">
        <v>135</v>
      </c>
      <c r="W19" s="26" t="s">
        <v>49</v>
      </c>
      <c r="X19" s="45">
        <f t="shared" si="5"/>
        <v>1</v>
      </c>
      <c r="Y19" s="17" t="s">
        <v>138</v>
      </c>
      <c r="Z19" s="45">
        <f t="shared" si="6"/>
        <v>1</v>
      </c>
      <c r="AA19" s="23" t="str">
        <f t="shared" si="12"/>
        <v>BAJA</v>
      </c>
      <c r="AB19" s="34">
        <v>8</v>
      </c>
    </row>
    <row r="20" spans="1:28" s="7" customFormat="1" ht="63" customHeight="1" x14ac:dyDescent="0.2">
      <c r="A20" s="35">
        <f>COUNTIF($AA$11:AA20,"ALTA")</f>
        <v>0</v>
      </c>
      <c r="B20" s="39">
        <f>VLOOKUP(AB20,'01-Inventario de Activos'!$A$12:$L$61,2,FALSE)</f>
        <v>12</v>
      </c>
      <c r="C20" s="37" t="str">
        <f>VLOOKUP(AB20,'01-Inventario de Activos'!$A$12:$L$61,3,FALSE)</f>
        <v>Informe histórico de gasto de presupuesto de la VIIE</v>
      </c>
      <c r="D20" s="37" t="str">
        <f>VLOOKUP(AB20,'01-Inventario de Activos'!$A$12:$L$61,4,FALSE)</f>
        <v>Información historica de la ejecución presupuestald e los recursos asignados a la Vicerrectoría</v>
      </c>
      <c r="E20" s="41" t="s">
        <v>105</v>
      </c>
      <c r="F20" s="44"/>
      <c r="G20" s="37" t="str">
        <f>VLOOKUP(AB20,'01-Inventario de Activos'!$A$12:$L$61,8,FALSE)</f>
        <v xml:space="preserve">Vicerrectoría de Investigaciones, Innovación y Extensión </v>
      </c>
      <c r="H20" s="37" t="str">
        <f>VLOOKUP(AB20,'01-Inventario de Activos'!$A$12:$L$61,7,FALSE)</f>
        <v xml:space="preserve">Vicerrectoría de Investigaciones, Innovación y Extensión </v>
      </c>
      <c r="I20" s="37">
        <f>VLOOKUP(AB20,'01-Inventario de Activos'!$A$12:$L$61,10,FALSE)</f>
        <v>0</v>
      </c>
      <c r="J20" s="37" t="str">
        <f>VLOOKUP(AB20,'01-Inventario de Activos'!$A$12:$L$61,11,FALSE)</f>
        <v>X</v>
      </c>
      <c r="K20" s="37">
        <f>VLOOKUP(AB20,'01-Inventario de Activos'!$A$12:$L$61,12,FALSE)</f>
        <v>0</v>
      </c>
      <c r="L20" s="84" t="s">
        <v>128</v>
      </c>
      <c r="M20" s="41" t="s">
        <v>54</v>
      </c>
      <c r="N20" s="13" t="s">
        <v>48</v>
      </c>
      <c r="O20" s="45">
        <f t="shared" si="7"/>
        <v>1</v>
      </c>
      <c r="P20" s="13" t="s">
        <v>114</v>
      </c>
      <c r="Q20" s="85">
        <v>43434</v>
      </c>
      <c r="R20" s="26" t="s">
        <v>115</v>
      </c>
      <c r="S20" s="73" t="s">
        <v>111</v>
      </c>
      <c r="T20" s="13" t="s">
        <v>49</v>
      </c>
      <c r="U20" s="45">
        <f t="shared" si="9"/>
        <v>1</v>
      </c>
      <c r="V20" s="86" t="s">
        <v>136</v>
      </c>
      <c r="W20" s="26" t="s">
        <v>49</v>
      </c>
      <c r="X20" s="45">
        <f t="shared" si="5"/>
        <v>1</v>
      </c>
      <c r="Y20" s="17" t="s">
        <v>139</v>
      </c>
      <c r="Z20" s="45">
        <f t="shared" si="6"/>
        <v>1</v>
      </c>
      <c r="AA20" s="23" t="str">
        <f t="shared" si="12"/>
        <v>BAJA</v>
      </c>
      <c r="AB20" s="34">
        <v>9</v>
      </c>
    </row>
    <row r="21" spans="1:28" s="7" customFormat="1" ht="76.5" customHeight="1" x14ac:dyDescent="0.2">
      <c r="A21" s="35">
        <f>COUNTIF($AA$11:AA21,"ALTA")</f>
        <v>0</v>
      </c>
      <c r="B21" s="39">
        <f>VLOOKUP(AB21,'01-Inventario de Activos'!$A$12:$L$61,2,FALSE)</f>
        <v>13</v>
      </c>
      <c r="C21" s="37" t="str">
        <f>VLOOKUP(AB21,'01-Inventario de Activos'!$A$12:$L$61,3,FALSE)</f>
        <v>Programación historica de necesidades</v>
      </c>
      <c r="D21" s="37" t="str">
        <f>VLOOKUP(AB21,'01-Inventario de Activos'!$A$12:$L$61,4,FALSE)</f>
        <v>Información de la proyeccción de necesidades presupuestales de la Vicerrectoría, futuras e historicas</v>
      </c>
      <c r="E21" s="41" t="s">
        <v>105</v>
      </c>
      <c r="F21" s="44"/>
      <c r="G21" s="37" t="str">
        <f>VLOOKUP(AB21,'01-Inventario de Activos'!$A$12:$L$61,8,FALSE)</f>
        <v>Presupuesto</v>
      </c>
      <c r="H21" s="37" t="str">
        <f>VLOOKUP(AB21,'01-Inventario de Activos'!$A$12:$L$61,7,FALSE)</f>
        <v xml:space="preserve">Vicerrectoría de Investigaciones, Innovación y Extensión </v>
      </c>
      <c r="I21" s="37">
        <f>VLOOKUP(AB21,'01-Inventario de Activos'!$A$12:$L$61,10,FALSE)</f>
        <v>0</v>
      </c>
      <c r="J21" s="37" t="str">
        <f>VLOOKUP(AB21,'01-Inventario de Activos'!$A$12:$L$61,11,FALSE)</f>
        <v>X</v>
      </c>
      <c r="K21" s="37">
        <f>VLOOKUP(AB21,'01-Inventario de Activos'!$A$12:$L$61,12,FALSE)</f>
        <v>0</v>
      </c>
      <c r="L21" s="84" t="s">
        <v>134</v>
      </c>
      <c r="M21" s="41" t="s">
        <v>54</v>
      </c>
      <c r="N21" s="13" t="s">
        <v>48</v>
      </c>
      <c r="O21" s="45">
        <f t="shared" si="7"/>
        <v>1</v>
      </c>
      <c r="P21" s="13" t="s">
        <v>114</v>
      </c>
      <c r="Q21" s="85">
        <v>43434</v>
      </c>
      <c r="R21" s="26" t="s">
        <v>115</v>
      </c>
      <c r="S21" s="73" t="s">
        <v>111</v>
      </c>
      <c r="T21" s="13" t="s">
        <v>49</v>
      </c>
      <c r="U21" s="45">
        <f t="shared" si="9"/>
        <v>1</v>
      </c>
      <c r="V21" s="86" t="s">
        <v>136</v>
      </c>
      <c r="W21" s="26" t="s">
        <v>49</v>
      </c>
      <c r="X21" s="45">
        <f t="shared" si="5"/>
        <v>1</v>
      </c>
      <c r="Y21" s="17" t="s">
        <v>139</v>
      </c>
      <c r="Z21" s="45">
        <f t="shared" si="6"/>
        <v>1</v>
      </c>
      <c r="AA21" s="23" t="str">
        <f t="shared" si="12"/>
        <v>BAJA</v>
      </c>
      <c r="AB21" s="34">
        <v>10</v>
      </c>
    </row>
    <row r="22" spans="1:28" s="7" customFormat="1" ht="77.25" customHeight="1" x14ac:dyDescent="0.2">
      <c r="A22" s="35">
        <f>COUNTIF($AA$11:AA22,"ALTA")</f>
        <v>0</v>
      </c>
      <c r="B22" s="39">
        <f>VLOOKUP(AB22,'01-Inventario de Activos'!$A$12:$L$61,2,FALSE)</f>
        <v>14</v>
      </c>
      <c r="C22" s="37" t="str">
        <f>VLOOKUP(AB22,'01-Inventario de Activos'!$A$12:$L$61,3,FALSE)</f>
        <v>Informe cumplimiento contratistas de la Vicerrectoría</v>
      </c>
      <c r="D22" s="37" t="str">
        <f>VLOOKUP(AB22,'01-Inventario de Activos'!$A$12:$L$61,4,FALSE)</f>
        <v>Documento y soportes del cumplimiento de la contratación de los contratistas de la Vicerrectoría.</v>
      </c>
      <c r="E22" s="41" t="s">
        <v>105</v>
      </c>
      <c r="F22" s="44"/>
      <c r="G22" s="37" t="str">
        <f>VLOOKUP(AB22,'01-Inventario de Activos'!$A$12:$L$61,8,FALSE)</f>
        <v xml:space="preserve">Vicerrectoría de Investigaciones, Innovación y Extensión </v>
      </c>
      <c r="H22" s="37" t="str">
        <f>VLOOKUP(AB22,'01-Inventario de Activos'!$A$12:$L$61,7,FALSE)</f>
        <v xml:space="preserve">Vicerrectoría de Investigaciones, Innovación y Extensión </v>
      </c>
      <c r="I22" s="37" t="str">
        <f>VLOOKUP(AB22,'01-Inventario de Activos'!$A$12:$L$61,10,FALSE)</f>
        <v>X</v>
      </c>
      <c r="J22" s="37" t="str">
        <f>VLOOKUP(AB22,'01-Inventario de Activos'!$A$12:$L$61,11,FALSE)</f>
        <v>X</v>
      </c>
      <c r="K22" s="37">
        <f>VLOOKUP(AB22,'01-Inventario de Activos'!$A$12:$L$61,12,FALSE)</f>
        <v>0</v>
      </c>
      <c r="L22" s="84" t="s">
        <v>122</v>
      </c>
      <c r="M22" s="41" t="s">
        <v>54</v>
      </c>
      <c r="N22" s="13" t="s">
        <v>48</v>
      </c>
      <c r="O22" s="45">
        <f t="shared" si="7"/>
        <v>1</v>
      </c>
      <c r="P22" s="13" t="s">
        <v>114</v>
      </c>
      <c r="Q22" s="85">
        <v>43434</v>
      </c>
      <c r="R22" s="26" t="s">
        <v>115</v>
      </c>
      <c r="S22" s="73" t="s">
        <v>111</v>
      </c>
      <c r="T22" s="13" t="s">
        <v>49</v>
      </c>
      <c r="U22" s="45">
        <f t="shared" si="9"/>
        <v>1</v>
      </c>
      <c r="V22" s="86" t="s">
        <v>135</v>
      </c>
      <c r="W22" s="26" t="s">
        <v>49</v>
      </c>
      <c r="X22" s="45">
        <f t="shared" si="5"/>
        <v>1</v>
      </c>
      <c r="Y22" s="17" t="s">
        <v>139</v>
      </c>
      <c r="Z22" s="45">
        <f t="shared" si="6"/>
        <v>1</v>
      </c>
      <c r="AA22" s="23" t="str">
        <f t="shared" si="12"/>
        <v>BAJA</v>
      </c>
      <c r="AB22" s="34">
        <v>11</v>
      </c>
    </row>
    <row r="23" spans="1:28" s="7" customFormat="1" ht="78" customHeight="1" x14ac:dyDescent="0.2">
      <c r="A23" s="35">
        <f>COUNTIF($AA$11:AA23,"ALTA")</f>
        <v>0</v>
      </c>
      <c r="B23" s="39">
        <f>VLOOKUP(AB23,'01-Inventario de Activos'!$A$12:$L$61,2,FALSE)</f>
        <v>15</v>
      </c>
      <c r="C23" s="37" t="str">
        <f>VLOOKUP(AB23,'01-Inventario de Activos'!$A$12:$L$61,3,FALSE)</f>
        <v>Ejecución presupuestal VIIE</v>
      </c>
      <c r="D23" s="37" t="str">
        <f>VLOOKUP(AB23,'01-Inventario de Activos'!$A$12:$L$61,4,FALSE)</f>
        <v xml:space="preserve">Solicitudes y soportes de la ejecución presupuestal de la VIIE. </v>
      </c>
      <c r="E23" s="41" t="s">
        <v>105</v>
      </c>
      <c r="F23" s="44"/>
      <c r="G23" s="37" t="str">
        <f>VLOOKUP(AB23,'01-Inventario de Activos'!$A$12:$L$61,8,FALSE)</f>
        <v xml:space="preserve">Vicerrectoría de Investigaciones, Innovación y Extensión </v>
      </c>
      <c r="H23" s="37" t="str">
        <f>VLOOKUP(AB23,'01-Inventario de Activos'!$A$12:$L$61,7,FALSE)</f>
        <v xml:space="preserve">Vicerrectoría de Investigaciones, Innovación y Extensión </v>
      </c>
      <c r="I23" s="37" t="str">
        <f>VLOOKUP(AB23,'01-Inventario de Activos'!$A$12:$L$61,10,FALSE)</f>
        <v>X</v>
      </c>
      <c r="J23" s="37" t="str">
        <f>VLOOKUP(AB23,'01-Inventario de Activos'!$A$12:$L$61,11,FALSE)</f>
        <v>X</v>
      </c>
      <c r="K23" s="37">
        <f>VLOOKUP(AB23,'01-Inventario de Activos'!$A$12:$L$61,12,FALSE)</f>
        <v>0</v>
      </c>
      <c r="L23" s="84" t="s">
        <v>128</v>
      </c>
      <c r="M23" s="41" t="s">
        <v>54</v>
      </c>
      <c r="N23" s="13" t="s">
        <v>48</v>
      </c>
      <c r="O23" s="45">
        <f t="shared" si="7"/>
        <v>1</v>
      </c>
      <c r="P23" s="13" t="s">
        <v>114</v>
      </c>
      <c r="Q23" s="75">
        <v>43434</v>
      </c>
      <c r="R23" s="26" t="s">
        <v>115</v>
      </c>
      <c r="S23" s="13" t="s">
        <v>111</v>
      </c>
      <c r="T23" s="13" t="s">
        <v>49</v>
      </c>
      <c r="U23" s="45">
        <f t="shared" si="9"/>
        <v>1</v>
      </c>
      <c r="V23" s="13" t="s">
        <v>129</v>
      </c>
      <c r="W23" s="13" t="s">
        <v>49</v>
      </c>
      <c r="X23" s="45">
        <f t="shared" si="5"/>
        <v>1</v>
      </c>
      <c r="Y23" s="17" t="s">
        <v>130</v>
      </c>
      <c r="Z23" s="45">
        <f t="shared" si="6"/>
        <v>1</v>
      </c>
      <c r="AA23" s="23" t="str">
        <f t="shared" si="12"/>
        <v>BAJA</v>
      </c>
      <c r="AB23" s="34">
        <v>12</v>
      </c>
    </row>
    <row r="24" spans="1:28" s="7" customFormat="1" ht="15.75" hidden="1" x14ac:dyDescent="0.2">
      <c r="A24" s="35">
        <f>COUNTIF($AA$11:AA24,"ALTA")</f>
        <v>0</v>
      </c>
      <c r="B24" s="39" t="e">
        <f>VLOOKUP(AB24,'01-Inventario de Activos'!$A$12:$L$61,2,FALSE)</f>
        <v>#N/A</v>
      </c>
      <c r="C24" s="37" t="e">
        <f>VLOOKUP(AB24,'01-Inventario de Activos'!$A$12:$L$61,3,FALSE)</f>
        <v>#N/A</v>
      </c>
      <c r="D24" s="37" t="e">
        <f>VLOOKUP(AB24,'01-Inventario de Activos'!$A$12:$L$61,4,FALSE)</f>
        <v>#N/A</v>
      </c>
      <c r="E24" s="41"/>
      <c r="F24" s="44"/>
      <c r="G24" s="37" t="e">
        <f>VLOOKUP(AB24,'01-Inventario de Activos'!$A$12:$L$61,8,FALSE)</f>
        <v>#N/A</v>
      </c>
      <c r="H24" s="37" t="e">
        <f>VLOOKUP(AB24,'01-Inventario de Activos'!$A$12:$L$61,7,FALSE)</f>
        <v>#N/A</v>
      </c>
      <c r="I24" s="37" t="e">
        <f>VLOOKUP(AB24,'01-Inventario de Activos'!$A$12:$L$61,10,FALSE)</f>
        <v>#N/A</v>
      </c>
      <c r="J24" s="37" t="e">
        <f>VLOOKUP(AB24,'01-Inventario de Activos'!$A$12:$L$61,11,FALSE)</f>
        <v>#N/A</v>
      </c>
      <c r="K24" s="37" t="e">
        <f>VLOOKUP(AB24,'01-Inventario de Activos'!$A$12:$L$61,12,FALSE)</f>
        <v>#N/A</v>
      </c>
      <c r="L24" s="41"/>
      <c r="M24" s="41"/>
      <c r="N24" s="13"/>
      <c r="O24" s="45">
        <f t="shared" si="7"/>
        <v>0</v>
      </c>
      <c r="P24" s="13"/>
      <c r="Q24" s="13"/>
      <c r="R24" s="26"/>
      <c r="S24" s="13"/>
      <c r="T24" s="13"/>
      <c r="U24" s="45">
        <f t="shared" si="9"/>
        <v>0</v>
      </c>
      <c r="V24" s="13"/>
      <c r="W24" s="13"/>
      <c r="X24" s="45">
        <f t="shared" si="5"/>
        <v>0</v>
      </c>
      <c r="Y24" s="13"/>
      <c r="Z24" s="45">
        <f t="shared" si="6"/>
        <v>0</v>
      </c>
      <c r="AA24" s="23" t="str">
        <f t="shared" si="12"/>
        <v/>
      </c>
      <c r="AB24" s="34">
        <v>13</v>
      </c>
    </row>
    <row r="25" spans="1:28" s="7" customFormat="1" ht="15.75" hidden="1" x14ac:dyDescent="0.2">
      <c r="A25" s="35">
        <f>COUNTIF($AA$11:AA25,"ALTA")</f>
        <v>0</v>
      </c>
      <c r="B25" s="39" t="e">
        <f>VLOOKUP(AB25,'01-Inventario de Activos'!$A$12:$L$61,2,FALSE)</f>
        <v>#N/A</v>
      </c>
      <c r="C25" s="37" t="e">
        <f>VLOOKUP(AB25,'01-Inventario de Activos'!$A$12:$L$61,3,FALSE)</f>
        <v>#N/A</v>
      </c>
      <c r="D25" s="37" t="e">
        <f>VLOOKUP(AB25,'01-Inventario de Activos'!$A$12:$L$61,4,FALSE)</f>
        <v>#N/A</v>
      </c>
      <c r="E25" s="41"/>
      <c r="F25" s="44"/>
      <c r="G25" s="37" t="e">
        <f>VLOOKUP(AB25,'01-Inventario de Activos'!$A$12:$L$61,8,FALSE)</f>
        <v>#N/A</v>
      </c>
      <c r="H25" s="37" t="e">
        <f>VLOOKUP(AB25,'01-Inventario de Activos'!$A$12:$L$61,7,FALSE)</f>
        <v>#N/A</v>
      </c>
      <c r="I25" s="37" t="e">
        <f>VLOOKUP(AB25,'01-Inventario de Activos'!$A$12:$L$61,10,FALSE)</f>
        <v>#N/A</v>
      </c>
      <c r="J25" s="37" t="e">
        <f>VLOOKUP(AB25,'01-Inventario de Activos'!$A$12:$L$61,11,FALSE)</f>
        <v>#N/A</v>
      </c>
      <c r="K25" s="37" t="e">
        <f>VLOOKUP(AB25,'01-Inventario de Activos'!$A$12:$L$61,12,FALSE)</f>
        <v>#N/A</v>
      </c>
      <c r="L25" s="41"/>
      <c r="M25" s="41"/>
      <c r="N25" s="13"/>
      <c r="O25" s="45">
        <f t="shared" si="7"/>
        <v>0</v>
      </c>
      <c r="P25" s="13"/>
      <c r="Q25" s="13"/>
      <c r="R25" s="26"/>
      <c r="S25" s="13"/>
      <c r="T25" s="13"/>
      <c r="U25" s="45">
        <f t="shared" ref="U25:U55" si="13">IF(T25="ALTA",3,IF(T25="MEDIA",2,IF(T25="BAJA",1,0)))</f>
        <v>0</v>
      </c>
      <c r="V25" s="13"/>
      <c r="W25" s="13"/>
      <c r="X25" s="45">
        <f t="shared" si="5"/>
        <v>0</v>
      </c>
      <c r="Y25" s="13"/>
      <c r="Z25" s="45">
        <f t="shared" si="6"/>
        <v>0</v>
      </c>
      <c r="AA25" s="23" t="str">
        <f t="shared" si="12"/>
        <v/>
      </c>
      <c r="AB25" s="34">
        <v>14</v>
      </c>
    </row>
    <row r="26" spans="1:28" s="7" customFormat="1" ht="15.75" hidden="1" x14ac:dyDescent="0.2">
      <c r="A26" s="35">
        <f>COUNTIF($AA$11:AA26,"ALTA")</f>
        <v>0</v>
      </c>
      <c r="B26" s="39" t="e">
        <f>VLOOKUP(AB26,'01-Inventario de Activos'!$A$12:$L$61,2,FALSE)</f>
        <v>#N/A</v>
      </c>
      <c r="C26" s="37" t="e">
        <f>VLOOKUP(AB26,'01-Inventario de Activos'!$A$12:$L$61,3,FALSE)</f>
        <v>#N/A</v>
      </c>
      <c r="D26" s="37" t="e">
        <f>VLOOKUP(AB26,'01-Inventario de Activos'!$A$12:$L$61,4,FALSE)</f>
        <v>#N/A</v>
      </c>
      <c r="E26" s="41"/>
      <c r="F26" s="44"/>
      <c r="G26" s="37" t="e">
        <f>VLOOKUP(AB26,'01-Inventario de Activos'!$A$12:$L$61,8,FALSE)</f>
        <v>#N/A</v>
      </c>
      <c r="H26" s="37" t="e">
        <f>VLOOKUP(AB26,'01-Inventario de Activos'!$A$12:$L$61,7,FALSE)</f>
        <v>#N/A</v>
      </c>
      <c r="I26" s="37" t="e">
        <f>VLOOKUP(AB26,'01-Inventario de Activos'!$A$12:$L$61,10,FALSE)</f>
        <v>#N/A</v>
      </c>
      <c r="J26" s="37" t="e">
        <f>VLOOKUP(AB26,'01-Inventario de Activos'!$A$12:$L$61,11,FALSE)</f>
        <v>#N/A</v>
      </c>
      <c r="K26" s="37" t="e">
        <f>VLOOKUP(AB26,'01-Inventario de Activos'!$A$12:$L$61,12,FALSE)</f>
        <v>#N/A</v>
      </c>
      <c r="L26" s="41"/>
      <c r="M26" s="41"/>
      <c r="N26" s="13"/>
      <c r="O26" s="45">
        <f t="shared" si="7"/>
        <v>0</v>
      </c>
      <c r="P26" s="13"/>
      <c r="Q26" s="13"/>
      <c r="R26" s="26"/>
      <c r="S26" s="13"/>
      <c r="T26" s="13"/>
      <c r="U26" s="45">
        <f t="shared" si="13"/>
        <v>0</v>
      </c>
      <c r="V26" s="13"/>
      <c r="W26" s="13"/>
      <c r="X26" s="45">
        <f t="shared" si="5"/>
        <v>0</v>
      </c>
      <c r="Y26" s="13"/>
      <c r="Z26" s="45">
        <f t="shared" si="6"/>
        <v>0</v>
      </c>
      <c r="AA26" s="23" t="str">
        <f t="shared" si="12"/>
        <v/>
      </c>
      <c r="AB26" s="34">
        <v>15</v>
      </c>
    </row>
    <row r="27" spans="1:28" s="7" customFormat="1" ht="15.75" hidden="1" x14ac:dyDescent="0.2">
      <c r="A27" s="35">
        <f>COUNTIF($AA$11:AA27,"ALTA")</f>
        <v>0</v>
      </c>
      <c r="B27" s="39" t="e">
        <f>VLOOKUP(AB27,'01-Inventario de Activos'!$A$12:$L$61,2,FALSE)</f>
        <v>#N/A</v>
      </c>
      <c r="C27" s="37" t="e">
        <f>VLOOKUP(AB27,'01-Inventario de Activos'!$A$12:$L$61,3,FALSE)</f>
        <v>#N/A</v>
      </c>
      <c r="D27" s="37" t="e">
        <f>VLOOKUP(AB27,'01-Inventario de Activos'!$A$12:$L$61,4,FALSE)</f>
        <v>#N/A</v>
      </c>
      <c r="E27" s="41"/>
      <c r="F27" s="44"/>
      <c r="G27" s="37" t="e">
        <f>VLOOKUP(AB27,'01-Inventario de Activos'!$A$12:$L$61,8,FALSE)</f>
        <v>#N/A</v>
      </c>
      <c r="H27" s="37" t="e">
        <f>VLOOKUP(AB27,'01-Inventario de Activos'!$A$12:$L$61,7,FALSE)</f>
        <v>#N/A</v>
      </c>
      <c r="I27" s="37" t="e">
        <f>VLOOKUP(AB27,'01-Inventario de Activos'!$A$12:$L$61,10,FALSE)</f>
        <v>#N/A</v>
      </c>
      <c r="J27" s="37" t="e">
        <f>VLOOKUP(AB27,'01-Inventario de Activos'!$A$12:$L$61,11,FALSE)</f>
        <v>#N/A</v>
      </c>
      <c r="K27" s="37" t="e">
        <f>VLOOKUP(AB27,'01-Inventario de Activos'!$A$12:$L$61,12,FALSE)</f>
        <v>#N/A</v>
      </c>
      <c r="L27" s="41"/>
      <c r="M27" s="41"/>
      <c r="N27" s="13"/>
      <c r="O27" s="45">
        <f t="shared" si="7"/>
        <v>0</v>
      </c>
      <c r="P27" s="13"/>
      <c r="Q27" s="13"/>
      <c r="R27" s="26"/>
      <c r="S27" s="13"/>
      <c r="T27" s="13"/>
      <c r="U27" s="45">
        <f t="shared" si="13"/>
        <v>0</v>
      </c>
      <c r="V27" s="13"/>
      <c r="W27" s="13"/>
      <c r="X27" s="45">
        <f t="shared" si="5"/>
        <v>0</v>
      </c>
      <c r="Y27" s="13"/>
      <c r="Z27" s="45">
        <f t="shared" si="6"/>
        <v>0</v>
      </c>
      <c r="AA27" s="23" t="str">
        <f t="shared" si="12"/>
        <v/>
      </c>
      <c r="AB27" s="34">
        <v>16</v>
      </c>
    </row>
    <row r="28" spans="1:28" s="7" customFormat="1" ht="15.75" hidden="1" x14ac:dyDescent="0.2">
      <c r="A28" s="35">
        <f>COUNTIF($AA$11:AA28,"ALTA")</f>
        <v>0</v>
      </c>
      <c r="B28" s="39" t="e">
        <f>VLOOKUP(AB28,'01-Inventario de Activos'!$A$12:$L$61,2,FALSE)</f>
        <v>#N/A</v>
      </c>
      <c r="C28" s="37" t="e">
        <f>VLOOKUP(AB28,'01-Inventario de Activos'!$A$12:$L$61,3,FALSE)</f>
        <v>#N/A</v>
      </c>
      <c r="D28" s="37" t="e">
        <f>VLOOKUP(AB28,'01-Inventario de Activos'!$A$12:$L$61,4,FALSE)</f>
        <v>#N/A</v>
      </c>
      <c r="E28" s="41"/>
      <c r="F28" s="44"/>
      <c r="G28" s="37" t="e">
        <f>VLOOKUP(AB28,'01-Inventario de Activos'!$A$12:$L$61,8,FALSE)</f>
        <v>#N/A</v>
      </c>
      <c r="H28" s="37" t="e">
        <f>VLOOKUP(AB28,'01-Inventario de Activos'!$A$12:$L$61,7,FALSE)</f>
        <v>#N/A</v>
      </c>
      <c r="I28" s="37" t="e">
        <f>VLOOKUP(AB28,'01-Inventario de Activos'!$A$12:$L$61,10,FALSE)</f>
        <v>#N/A</v>
      </c>
      <c r="J28" s="37" t="e">
        <f>VLOOKUP(AB28,'01-Inventario de Activos'!$A$12:$L$61,11,FALSE)</f>
        <v>#N/A</v>
      </c>
      <c r="K28" s="37" t="e">
        <f>VLOOKUP(AB28,'01-Inventario de Activos'!$A$12:$L$61,12,FALSE)</f>
        <v>#N/A</v>
      </c>
      <c r="L28" s="41"/>
      <c r="M28" s="41"/>
      <c r="N28" s="13"/>
      <c r="O28" s="45">
        <f t="shared" si="7"/>
        <v>0</v>
      </c>
      <c r="P28" s="13"/>
      <c r="Q28" s="13"/>
      <c r="R28" s="26"/>
      <c r="S28" s="13"/>
      <c r="T28" s="13"/>
      <c r="U28" s="45">
        <f t="shared" si="13"/>
        <v>0</v>
      </c>
      <c r="V28" s="13"/>
      <c r="W28" s="13"/>
      <c r="X28" s="45">
        <f t="shared" si="5"/>
        <v>0</v>
      </c>
      <c r="Y28" s="13"/>
      <c r="Z28" s="45">
        <f t="shared" si="6"/>
        <v>0</v>
      </c>
      <c r="AA28" s="23" t="str">
        <f t="shared" si="12"/>
        <v/>
      </c>
      <c r="AB28" s="34">
        <v>17</v>
      </c>
    </row>
    <row r="29" spans="1:28" s="7" customFormat="1" ht="15.75" hidden="1" x14ac:dyDescent="0.2">
      <c r="A29" s="35">
        <f>COUNTIF($AA$11:AA29,"ALTA")</f>
        <v>0</v>
      </c>
      <c r="B29" s="39" t="e">
        <f>VLOOKUP(AB29,'01-Inventario de Activos'!$A$12:$L$61,2,FALSE)</f>
        <v>#N/A</v>
      </c>
      <c r="C29" s="37" t="e">
        <f>VLOOKUP(AB29,'01-Inventario de Activos'!$A$12:$L$61,3,FALSE)</f>
        <v>#N/A</v>
      </c>
      <c r="D29" s="37" t="e">
        <f>VLOOKUP(AB29,'01-Inventario de Activos'!$A$12:$L$61,4,FALSE)</f>
        <v>#N/A</v>
      </c>
      <c r="E29" s="41"/>
      <c r="F29" s="44"/>
      <c r="G29" s="37" t="e">
        <f>VLOOKUP(AB29,'01-Inventario de Activos'!$A$12:$L$61,8,FALSE)</f>
        <v>#N/A</v>
      </c>
      <c r="H29" s="37" t="e">
        <f>VLOOKUP(AB29,'01-Inventario de Activos'!$A$12:$L$61,7,FALSE)</f>
        <v>#N/A</v>
      </c>
      <c r="I29" s="37" t="e">
        <f>VLOOKUP(AB29,'01-Inventario de Activos'!$A$12:$L$61,10,FALSE)</f>
        <v>#N/A</v>
      </c>
      <c r="J29" s="37" t="e">
        <f>VLOOKUP(AB29,'01-Inventario de Activos'!$A$12:$L$61,11,FALSE)</f>
        <v>#N/A</v>
      </c>
      <c r="K29" s="37" t="e">
        <f>VLOOKUP(AB29,'01-Inventario de Activos'!$A$12:$L$61,12,FALSE)</f>
        <v>#N/A</v>
      </c>
      <c r="L29" s="41"/>
      <c r="M29" s="41"/>
      <c r="N29" s="13"/>
      <c r="O29" s="45">
        <f t="shared" si="7"/>
        <v>0</v>
      </c>
      <c r="P29" s="13"/>
      <c r="Q29" s="13"/>
      <c r="R29" s="26"/>
      <c r="S29" s="13"/>
      <c r="T29" s="13"/>
      <c r="U29" s="45">
        <f t="shared" si="13"/>
        <v>0</v>
      </c>
      <c r="V29" s="13"/>
      <c r="W29" s="13"/>
      <c r="X29" s="45">
        <f t="shared" si="5"/>
        <v>0</v>
      </c>
      <c r="Y29" s="13"/>
      <c r="Z29" s="45">
        <f t="shared" si="6"/>
        <v>0</v>
      </c>
      <c r="AA29" s="23" t="str">
        <f t="shared" si="12"/>
        <v/>
      </c>
      <c r="AB29" s="34">
        <v>18</v>
      </c>
    </row>
    <row r="30" spans="1:28" s="7" customFormat="1" ht="15.75" hidden="1" x14ac:dyDescent="0.2">
      <c r="A30" s="35">
        <f>COUNTIF($AA$11:AA30,"ALTA")</f>
        <v>0</v>
      </c>
      <c r="B30" s="39" t="e">
        <f>VLOOKUP(AB30,'01-Inventario de Activos'!$A$12:$L$61,2,FALSE)</f>
        <v>#N/A</v>
      </c>
      <c r="C30" s="37" t="e">
        <f>VLOOKUP(AB30,'01-Inventario de Activos'!$A$12:$L$61,3,FALSE)</f>
        <v>#N/A</v>
      </c>
      <c r="D30" s="37" t="e">
        <f>VLOOKUP(AB30,'01-Inventario de Activos'!$A$12:$L$61,4,FALSE)</f>
        <v>#N/A</v>
      </c>
      <c r="E30" s="41"/>
      <c r="F30" s="44"/>
      <c r="G30" s="37" t="e">
        <f>VLOOKUP(AB30,'01-Inventario de Activos'!$A$12:$L$61,8,FALSE)</f>
        <v>#N/A</v>
      </c>
      <c r="H30" s="37" t="e">
        <f>VLOOKUP(AB30,'01-Inventario de Activos'!$A$12:$L$61,7,FALSE)</f>
        <v>#N/A</v>
      </c>
      <c r="I30" s="37" t="e">
        <f>VLOOKUP(AB30,'01-Inventario de Activos'!$A$12:$L$61,10,FALSE)</f>
        <v>#N/A</v>
      </c>
      <c r="J30" s="37" t="e">
        <f>VLOOKUP(AB30,'01-Inventario de Activos'!$A$12:$L$61,11,FALSE)</f>
        <v>#N/A</v>
      </c>
      <c r="K30" s="37" t="e">
        <f>VLOOKUP(AB30,'01-Inventario de Activos'!$A$12:$L$61,12,FALSE)</f>
        <v>#N/A</v>
      </c>
      <c r="L30" s="41"/>
      <c r="M30" s="41"/>
      <c r="N30" s="13"/>
      <c r="O30" s="45">
        <f t="shared" si="7"/>
        <v>0</v>
      </c>
      <c r="P30" s="13"/>
      <c r="Q30" s="13"/>
      <c r="R30" s="26"/>
      <c r="S30" s="13"/>
      <c r="T30" s="13"/>
      <c r="U30" s="45">
        <f t="shared" si="13"/>
        <v>0</v>
      </c>
      <c r="V30" s="13"/>
      <c r="W30" s="13"/>
      <c r="X30" s="45">
        <f t="shared" si="5"/>
        <v>0</v>
      </c>
      <c r="Y30" s="13"/>
      <c r="Z30" s="45">
        <f t="shared" si="6"/>
        <v>0</v>
      </c>
      <c r="AA30" s="23" t="str">
        <f t="shared" si="12"/>
        <v/>
      </c>
      <c r="AB30" s="34">
        <v>19</v>
      </c>
    </row>
    <row r="31" spans="1:28" s="7" customFormat="1" ht="15.75" hidden="1" x14ac:dyDescent="0.2">
      <c r="A31" s="35">
        <f>COUNTIF($AA$11:AA31,"ALTA")</f>
        <v>0</v>
      </c>
      <c r="B31" s="39" t="e">
        <f>VLOOKUP(AB31,'01-Inventario de Activos'!$A$12:$L$61,2,FALSE)</f>
        <v>#N/A</v>
      </c>
      <c r="C31" s="37" t="e">
        <f>VLOOKUP(AB31,'01-Inventario de Activos'!$A$12:$L$61,3,FALSE)</f>
        <v>#N/A</v>
      </c>
      <c r="D31" s="37" t="e">
        <f>VLOOKUP(AB31,'01-Inventario de Activos'!$A$12:$L$61,4,FALSE)</f>
        <v>#N/A</v>
      </c>
      <c r="E31" s="41"/>
      <c r="F31" s="44"/>
      <c r="G31" s="37" t="e">
        <f>VLOOKUP(AB31,'01-Inventario de Activos'!$A$12:$L$61,8,FALSE)</f>
        <v>#N/A</v>
      </c>
      <c r="H31" s="37" t="e">
        <f>VLOOKUP(AB31,'01-Inventario de Activos'!$A$12:$L$61,7,FALSE)</f>
        <v>#N/A</v>
      </c>
      <c r="I31" s="37" t="e">
        <f>VLOOKUP(AB31,'01-Inventario de Activos'!$A$12:$L$61,10,FALSE)</f>
        <v>#N/A</v>
      </c>
      <c r="J31" s="37" t="e">
        <f>VLOOKUP(AB31,'01-Inventario de Activos'!$A$12:$L$61,11,FALSE)</f>
        <v>#N/A</v>
      </c>
      <c r="K31" s="37" t="e">
        <f>VLOOKUP(AB31,'01-Inventario de Activos'!$A$12:$L$61,12,FALSE)</f>
        <v>#N/A</v>
      </c>
      <c r="L31" s="41"/>
      <c r="M31" s="41"/>
      <c r="N31" s="13"/>
      <c r="O31" s="45">
        <f t="shared" si="7"/>
        <v>0</v>
      </c>
      <c r="P31" s="13"/>
      <c r="Q31" s="13"/>
      <c r="R31" s="26"/>
      <c r="S31" s="13"/>
      <c r="T31" s="13"/>
      <c r="U31" s="45">
        <f t="shared" si="13"/>
        <v>0</v>
      </c>
      <c r="V31" s="13"/>
      <c r="W31" s="13"/>
      <c r="X31" s="45">
        <f t="shared" si="5"/>
        <v>0</v>
      </c>
      <c r="Y31" s="13"/>
      <c r="Z31" s="45">
        <f t="shared" si="6"/>
        <v>0</v>
      </c>
      <c r="AA31" s="23" t="str">
        <f t="shared" si="12"/>
        <v/>
      </c>
      <c r="AB31" s="34">
        <v>20</v>
      </c>
    </row>
    <row r="32" spans="1:28" s="7" customFormat="1" ht="15.75" hidden="1" x14ac:dyDescent="0.2">
      <c r="A32" s="35">
        <f>COUNTIF($AA$11:AA32,"ALTA")</f>
        <v>0</v>
      </c>
      <c r="B32" s="39" t="e">
        <f>VLOOKUP(AB32,'01-Inventario de Activos'!$A$12:$L$61,2,FALSE)</f>
        <v>#N/A</v>
      </c>
      <c r="C32" s="37" t="e">
        <f>VLOOKUP(AB32,'01-Inventario de Activos'!$A$12:$L$61,3,FALSE)</f>
        <v>#N/A</v>
      </c>
      <c r="D32" s="37" t="e">
        <f>VLOOKUP(AB32,'01-Inventario de Activos'!$A$12:$L$61,4,FALSE)</f>
        <v>#N/A</v>
      </c>
      <c r="E32" s="41"/>
      <c r="F32" s="44"/>
      <c r="G32" s="37" t="e">
        <f>VLOOKUP(AB32,'01-Inventario de Activos'!$A$12:$L$61,8,FALSE)</f>
        <v>#N/A</v>
      </c>
      <c r="H32" s="37" t="e">
        <f>VLOOKUP(AB32,'01-Inventario de Activos'!$A$12:$L$61,7,FALSE)</f>
        <v>#N/A</v>
      </c>
      <c r="I32" s="37" t="e">
        <f>VLOOKUP(AB32,'01-Inventario de Activos'!$A$12:$L$61,10,FALSE)</f>
        <v>#N/A</v>
      </c>
      <c r="J32" s="37" t="e">
        <f>VLOOKUP(AB32,'01-Inventario de Activos'!$A$12:$L$61,11,FALSE)</f>
        <v>#N/A</v>
      </c>
      <c r="K32" s="37" t="e">
        <f>VLOOKUP(AB32,'01-Inventario de Activos'!$A$12:$L$61,12,FALSE)</f>
        <v>#N/A</v>
      </c>
      <c r="L32" s="41"/>
      <c r="M32" s="41"/>
      <c r="N32" s="13"/>
      <c r="O32" s="45">
        <f t="shared" si="7"/>
        <v>0</v>
      </c>
      <c r="P32" s="13"/>
      <c r="Q32" s="13"/>
      <c r="R32" s="26"/>
      <c r="S32" s="13"/>
      <c r="T32" s="13"/>
      <c r="U32" s="45">
        <f t="shared" si="13"/>
        <v>0</v>
      </c>
      <c r="V32" s="13"/>
      <c r="W32" s="13"/>
      <c r="X32" s="45">
        <f t="shared" si="5"/>
        <v>0</v>
      </c>
      <c r="Y32" s="13"/>
      <c r="Z32" s="45">
        <f t="shared" si="6"/>
        <v>0</v>
      </c>
      <c r="AA32" s="23" t="str">
        <f t="shared" si="12"/>
        <v/>
      </c>
      <c r="AB32" s="34">
        <v>21</v>
      </c>
    </row>
    <row r="33" spans="1:28" s="7" customFormat="1" ht="15.75" hidden="1" x14ac:dyDescent="0.2">
      <c r="A33" s="35">
        <f>COUNTIF($AA$11:AA33,"ALTA")</f>
        <v>0</v>
      </c>
      <c r="B33" s="39" t="e">
        <f>VLOOKUP(AB33,'01-Inventario de Activos'!$A$12:$L$61,2,FALSE)</f>
        <v>#N/A</v>
      </c>
      <c r="C33" s="37" t="e">
        <f>VLOOKUP(AB33,'01-Inventario de Activos'!$A$12:$L$61,3,FALSE)</f>
        <v>#N/A</v>
      </c>
      <c r="D33" s="37" t="e">
        <f>VLOOKUP(AB33,'01-Inventario de Activos'!$A$12:$L$61,4,FALSE)</f>
        <v>#N/A</v>
      </c>
      <c r="E33" s="41"/>
      <c r="F33" s="44"/>
      <c r="G33" s="37" t="e">
        <f>VLOOKUP(AB33,'01-Inventario de Activos'!$A$12:$L$61,8,FALSE)</f>
        <v>#N/A</v>
      </c>
      <c r="H33" s="37" t="e">
        <f>VLOOKUP(AB33,'01-Inventario de Activos'!$A$12:$L$61,7,FALSE)</f>
        <v>#N/A</v>
      </c>
      <c r="I33" s="37" t="e">
        <f>VLOOKUP(AB33,'01-Inventario de Activos'!$A$12:$L$61,10,FALSE)</f>
        <v>#N/A</v>
      </c>
      <c r="J33" s="37" t="e">
        <f>VLOOKUP(AB33,'01-Inventario de Activos'!$A$12:$L$61,11,FALSE)</f>
        <v>#N/A</v>
      </c>
      <c r="K33" s="37" t="e">
        <f>VLOOKUP(AB33,'01-Inventario de Activos'!$A$12:$L$61,12,FALSE)</f>
        <v>#N/A</v>
      </c>
      <c r="L33" s="41"/>
      <c r="M33" s="41"/>
      <c r="N33" s="13"/>
      <c r="O33" s="45">
        <f t="shared" si="7"/>
        <v>0</v>
      </c>
      <c r="P33" s="13"/>
      <c r="Q33" s="13"/>
      <c r="R33" s="26"/>
      <c r="S33" s="13"/>
      <c r="T33" s="13"/>
      <c r="U33" s="45">
        <f t="shared" si="13"/>
        <v>0</v>
      </c>
      <c r="V33" s="13"/>
      <c r="W33" s="13"/>
      <c r="X33" s="45">
        <f t="shared" si="5"/>
        <v>0</v>
      </c>
      <c r="Y33" s="13"/>
      <c r="Z33" s="45">
        <f t="shared" si="6"/>
        <v>0</v>
      </c>
      <c r="AA33" s="23" t="str">
        <f t="shared" si="12"/>
        <v/>
      </c>
      <c r="AB33" s="34">
        <v>22</v>
      </c>
    </row>
    <row r="34" spans="1:28" s="7" customFormat="1" ht="15.75" hidden="1" x14ac:dyDescent="0.2">
      <c r="A34" s="35">
        <f>COUNTIF($AA$11:AA34,"ALTA")</f>
        <v>0</v>
      </c>
      <c r="B34" s="39" t="e">
        <f>VLOOKUP(AB34,'01-Inventario de Activos'!$A$12:$L$61,2,FALSE)</f>
        <v>#N/A</v>
      </c>
      <c r="C34" s="37" t="e">
        <f>VLOOKUP(AB34,'01-Inventario de Activos'!$A$12:$L$61,3,FALSE)</f>
        <v>#N/A</v>
      </c>
      <c r="D34" s="37" t="e">
        <f>VLOOKUP(AB34,'01-Inventario de Activos'!$A$12:$L$61,4,FALSE)</f>
        <v>#N/A</v>
      </c>
      <c r="E34" s="41"/>
      <c r="F34" s="44"/>
      <c r="G34" s="37" t="e">
        <f>VLOOKUP(AB34,'01-Inventario de Activos'!$A$12:$L$61,8,FALSE)</f>
        <v>#N/A</v>
      </c>
      <c r="H34" s="37" t="e">
        <f>VLOOKUP(AB34,'01-Inventario de Activos'!$A$12:$L$61,7,FALSE)</f>
        <v>#N/A</v>
      </c>
      <c r="I34" s="37" t="e">
        <f>VLOOKUP(AB34,'01-Inventario de Activos'!$A$12:$L$61,10,FALSE)</f>
        <v>#N/A</v>
      </c>
      <c r="J34" s="37" t="e">
        <f>VLOOKUP(AB34,'01-Inventario de Activos'!$A$12:$L$61,11,FALSE)</f>
        <v>#N/A</v>
      </c>
      <c r="K34" s="37" t="e">
        <f>VLOOKUP(AB34,'01-Inventario de Activos'!$A$12:$L$61,12,FALSE)</f>
        <v>#N/A</v>
      </c>
      <c r="L34" s="41"/>
      <c r="M34" s="41"/>
      <c r="N34" s="13"/>
      <c r="O34" s="45">
        <f t="shared" si="7"/>
        <v>0</v>
      </c>
      <c r="P34" s="13"/>
      <c r="Q34" s="13"/>
      <c r="R34" s="26"/>
      <c r="S34" s="13"/>
      <c r="T34" s="13"/>
      <c r="U34" s="45">
        <f t="shared" si="13"/>
        <v>0</v>
      </c>
      <c r="V34" s="13"/>
      <c r="W34" s="13"/>
      <c r="X34" s="45">
        <f t="shared" si="5"/>
        <v>0</v>
      </c>
      <c r="Y34" s="13"/>
      <c r="Z34" s="45">
        <f t="shared" si="6"/>
        <v>0</v>
      </c>
      <c r="AA34" s="23" t="str">
        <f t="shared" si="12"/>
        <v/>
      </c>
      <c r="AB34" s="34">
        <v>23</v>
      </c>
    </row>
    <row r="35" spans="1:28" s="7" customFormat="1" ht="15.75" hidden="1" x14ac:dyDescent="0.2">
      <c r="A35" s="35">
        <f>COUNTIF($AA$11:AA35,"ALTA")</f>
        <v>0</v>
      </c>
      <c r="B35" s="39" t="e">
        <f>VLOOKUP(AB35,'01-Inventario de Activos'!$A$12:$L$61,2,FALSE)</f>
        <v>#N/A</v>
      </c>
      <c r="C35" s="37" t="e">
        <f>VLOOKUP(AB35,'01-Inventario de Activos'!$A$12:$L$61,3,FALSE)</f>
        <v>#N/A</v>
      </c>
      <c r="D35" s="37" t="e">
        <f>VLOOKUP(AB35,'01-Inventario de Activos'!$A$12:$L$61,4,FALSE)</f>
        <v>#N/A</v>
      </c>
      <c r="E35" s="41"/>
      <c r="F35" s="44"/>
      <c r="G35" s="37" t="e">
        <f>VLOOKUP(AB35,'01-Inventario de Activos'!$A$12:$L$61,8,FALSE)</f>
        <v>#N/A</v>
      </c>
      <c r="H35" s="37" t="e">
        <f>VLOOKUP(AB35,'01-Inventario de Activos'!$A$12:$L$61,7,FALSE)</f>
        <v>#N/A</v>
      </c>
      <c r="I35" s="37" t="e">
        <f>VLOOKUP(AB35,'01-Inventario de Activos'!$A$12:$L$61,10,FALSE)</f>
        <v>#N/A</v>
      </c>
      <c r="J35" s="37" t="e">
        <f>VLOOKUP(AB35,'01-Inventario de Activos'!$A$12:$L$61,11,FALSE)</f>
        <v>#N/A</v>
      </c>
      <c r="K35" s="37" t="e">
        <f>VLOOKUP(AB35,'01-Inventario de Activos'!$A$12:$L$61,12,FALSE)</f>
        <v>#N/A</v>
      </c>
      <c r="L35" s="41"/>
      <c r="M35" s="41"/>
      <c r="N35" s="13"/>
      <c r="O35" s="45">
        <f t="shared" si="7"/>
        <v>0</v>
      </c>
      <c r="P35" s="13"/>
      <c r="Q35" s="13"/>
      <c r="R35" s="26"/>
      <c r="S35" s="13"/>
      <c r="T35" s="13"/>
      <c r="U35" s="45">
        <f t="shared" si="13"/>
        <v>0</v>
      </c>
      <c r="V35" s="13"/>
      <c r="W35" s="13"/>
      <c r="X35" s="45">
        <f t="shared" si="5"/>
        <v>0</v>
      </c>
      <c r="Y35" s="13"/>
      <c r="Z35" s="45">
        <f t="shared" si="6"/>
        <v>0</v>
      </c>
      <c r="AA35" s="23" t="str">
        <f t="shared" si="12"/>
        <v/>
      </c>
      <c r="AB35" s="34">
        <v>24</v>
      </c>
    </row>
    <row r="36" spans="1:28" s="7" customFormat="1" ht="15.75" hidden="1" x14ac:dyDescent="0.2">
      <c r="A36" s="35">
        <f>COUNTIF($AA$11:AA36,"ALTA")</f>
        <v>0</v>
      </c>
      <c r="B36" s="39" t="e">
        <f>VLOOKUP(AB36,'01-Inventario de Activos'!$A$12:$L$61,2,FALSE)</f>
        <v>#N/A</v>
      </c>
      <c r="C36" s="37" t="e">
        <f>VLOOKUP(AB36,'01-Inventario de Activos'!$A$12:$L$61,3,FALSE)</f>
        <v>#N/A</v>
      </c>
      <c r="D36" s="37" t="e">
        <f>VLOOKUP(AB36,'01-Inventario de Activos'!$A$12:$L$61,4,FALSE)</f>
        <v>#N/A</v>
      </c>
      <c r="E36" s="41"/>
      <c r="F36" s="44"/>
      <c r="G36" s="37" t="e">
        <f>VLOOKUP(AB36,'01-Inventario de Activos'!$A$12:$L$61,8,FALSE)</f>
        <v>#N/A</v>
      </c>
      <c r="H36" s="37" t="e">
        <f>VLOOKUP(AB36,'01-Inventario de Activos'!$A$12:$L$61,7,FALSE)</f>
        <v>#N/A</v>
      </c>
      <c r="I36" s="37" t="e">
        <f>VLOOKUP(AB36,'01-Inventario de Activos'!$A$12:$L$61,10,FALSE)</f>
        <v>#N/A</v>
      </c>
      <c r="J36" s="37" t="e">
        <f>VLOOKUP(AB36,'01-Inventario de Activos'!$A$12:$L$61,11,FALSE)</f>
        <v>#N/A</v>
      </c>
      <c r="K36" s="37" t="e">
        <f>VLOOKUP(AB36,'01-Inventario de Activos'!$A$12:$L$61,12,FALSE)</f>
        <v>#N/A</v>
      </c>
      <c r="L36" s="41"/>
      <c r="M36" s="41"/>
      <c r="N36" s="13"/>
      <c r="O36" s="45">
        <f t="shared" si="7"/>
        <v>0</v>
      </c>
      <c r="P36" s="13"/>
      <c r="Q36" s="13"/>
      <c r="R36" s="26"/>
      <c r="S36" s="13"/>
      <c r="T36" s="13"/>
      <c r="U36" s="45">
        <f t="shared" si="13"/>
        <v>0</v>
      </c>
      <c r="V36" s="13"/>
      <c r="W36" s="13"/>
      <c r="X36" s="45">
        <f t="shared" si="5"/>
        <v>0</v>
      </c>
      <c r="Y36" s="13"/>
      <c r="Z36" s="45">
        <f t="shared" si="6"/>
        <v>0</v>
      </c>
      <c r="AA36" s="23" t="str">
        <f t="shared" si="12"/>
        <v/>
      </c>
      <c r="AB36" s="34">
        <v>25</v>
      </c>
    </row>
    <row r="37" spans="1:28" s="7" customFormat="1" ht="15.75" hidden="1" x14ac:dyDescent="0.2">
      <c r="A37" s="35">
        <f>COUNTIF($AA$11:AA37,"ALTA")</f>
        <v>0</v>
      </c>
      <c r="B37" s="39" t="e">
        <f>VLOOKUP(AB37,'01-Inventario de Activos'!$A$12:$L$61,2,FALSE)</f>
        <v>#N/A</v>
      </c>
      <c r="C37" s="37" t="e">
        <f>VLOOKUP(AB37,'01-Inventario de Activos'!$A$12:$L$61,3,FALSE)</f>
        <v>#N/A</v>
      </c>
      <c r="D37" s="37" t="e">
        <f>VLOOKUP(AB37,'01-Inventario de Activos'!$A$12:$L$61,4,FALSE)</f>
        <v>#N/A</v>
      </c>
      <c r="E37" s="41"/>
      <c r="F37" s="44"/>
      <c r="G37" s="37" t="e">
        <f>VLOOKUP(AB37,'01-Inventario de Activos'!$A$12:$L$61,8,FALSE)</f>
        <v>#N/A</v>
      </c>
      <c r="H37" s="37" t="e">
        <f>VLOOKUP(AB37,'01-Inventario de Activos'!$A$12:$L$61,7,FALSE)</f>
        <v>#N/A</v>
      </c>
      <c r="I37" s="37" t="e">
        <f>VLOOKUP(AB37,'01-Inventario de Activos'!$A$12:$L$61,10,FALSE)</f>
        <v>#N/A</v>
      </c>
      <c r="J37" s="37" t="e">
        <f>VLOOKUP(AB37,'01-Inventario de Activos'!$A$12:$L$61,11,FALSE)</f>
        <v>#N/A</v>
      </c>
      <c r="K37" s="37" t="e">
        <f>VLOOKUP(AB37,'01-Inventario de Activos'!$A$12:$L$61,12,FALSE)</f>
        <v>#N/A</v>
      </c>
      <c r="L37" s="41"/>
      <c r="M37" s="41"/>
      <c r="N37" s="13"/>
      <c r="O37" s="45">
        <f t="shared" si="7"/>
        <v>0</v>
      </c>
      <c r="P37" s="13"/>
      <c r="Q37" s="13"/>
      <c r="R37" s="26"/>
      <c r="S37" s="13"/>
      <c r="T37" s="13"/>
      <c r="U37" s="45">
        <f t="shared" si="13"/>
        <v>0</v>
      </c>
      <c r="V37" s="13"/>
      <c r="W37" s="13"/>
      <c r="X37" s="45">
        <f t="shared" si="5"/>
        <v>0</v>
      </c>
      <c r="Y37" s="13"/>
      <c r="Z37" s="45">
        <f t="shared" si="6"/>
        <v>0</v>
      </c>
      <c r="AA37" s="23" t="str">
        <f t="shared" si="12"/>
        <v/>
      </c>
      <c r="AB37" s="34">
        <v>26</v>
      </c>
    </row>
    <row r="38" spans="1:28" s="7" customFormat="1" ht="15.75" hidden="1" x14ac:dyDescent="0.2">
      <c r="A38" s="35">
        <f>COUNTIF($AA$11:AA38,"ALTA")</f>
        <v>0</v>
      </c>
      <c r="B38" s="39" t="e">
        <f>VLOOKUP(AB38,'01-Inventario de Activos'!$A$12:$L$61,2,FALSE)</f>
        <v>#N/A</v>
      </c>
      <c r="C38" s="37" t="e">
        <f>VLOOKUP(AB38,'01-Inventario de Activos'!$A$12:$L$61,3,FALSE)</f>
        <v>#N/A</v>
      </c>
      <c r="D38" s="37" t="e">
        <f>VLOOKUP(AB38,'01-Inventario de Activos'!$A$12:$L$61,4,FALSE)</f>
        <v>#N/A</v>
      </c>
      <c r="E38" s="41"/>
      <c r="F38" s="44"/>
      <c r="G38" s="37" t="e">
        <f>VLOOKUP(AB38,'01-Inventario de Activos'!$A$12:$L$61,8,FALSE)</f>
        <v>#N/A</v>
      </c>
      <c r="H38" s="37" t="e">
        <f>VLOOKUP(AB38,'01-Inventario de Activos'!$A$12:$L$61,7,FALSE)</f>
        <v>#N/A</v>
      </c>
      <c r="I38" s="37" t="e">
        <f>VLOOKUP(AB38,'01-Inventario de Activos'!$A$12:$L$61,10,FALSE)</f>
        <v>#N/A</v>
      </c>
      <c r="J38" s="37" t="e">
        <f>VLOOKUP(AB38,'01-Inventario de Activos'!$A$12:$L$61,11,FALSE)</f>
        <v>#N/A</v>
      </c>
      <c r="K38" s="37" t="e">
        <f>VLOOKUP(AB38,'01-Inventario de Activos'!$A$12:$L$61,12,FALSE)</f>
        <v>#N/A</v>
      </c>
      <c r="L38" s="41"/>
      <c r="M38" s="41"/>
      <c r="N38" s="13"/>
      <c r="O38" s="45">
        <f t="shared" si="7"/>
        <v>0</v>
      </c>
      <c r="P38" s="13"/>
      <c r="Q38" s="13"/>
      <c r="R38" s="26"/>
      <c r="S38" s="13"/>
      <c r="T38" s="13"/>
      <c r="U38" s="45">
        <f t="shared" si="13"/>
        <v>0</v>
      </c>
      <c r="V38" s="13"/>
      <c r="W38" s="13"/>
      <c r="X38" s="45">
        <f t="shared" si="5"/>
        <v>0</v>
      </c>
      <c r="Y38" s="13"/>
      <c r="Z38" s="45">
        <f t="shared" si="6"/>
        <v>0</v>
      </c>
      <c r="AA38" s="23" t="str">
        <f t="shared" si="12"/>
        <v/>
      </c>
      <c r="AB38" s="34">
        <v>27</v>
      </c>
    </row>
    <row r="39" spans="1:28" s="7" customFormat="1" ht="15.75" hidden="1" x14ac:dyDescent="0.2">
      <c r="A39" s="35">
        <f>COUNTIF($AA$11:AA39,"ALTA")</f>
        <v>0</v>
      </c>
      <c r="B39" s="39" t="e">
        <f>VLOOKUP(AB39,'01-Inventario de Activos'!$A$12:$L$61,2,FALSE)</f>
        <v>#N/A</v>
      </c>
      <c r="C39" s="37" t="e">
        <f>VLOOKUP(AB39,'01-Inventario de Activos'!$A$12:$L$61,3,FALSE)</f>
        <v>#N/A</v>
      </c>
      <c r="D39" s="37" t="e">
        <f>VLOOKUP(AB39,'01-Inventario de Activos'!$A$12:$L$61,4,FALSE)</f>
        <v>#N/A</v>
      </c>
      <c r="E39" s="41"/>
      <c r="F39" s="44"/>
      <c r="G39" s="37" t="e">
        <f>VLOOKUP(AB39,'01-Inventario de Activos'!$A$12:$L$61,8,FALSE)</f>
        <v>#N/A</v>
      </c>
      <c r="H39" s="37" t="e">
        <f>VLOOKUP(AB39,'01-Inventario de Activos'!$A$12:$L$61,7,FALSE)</f>
        <v>#N/A</v>
      </c>
      <c r="I39" s="37" t="e">
        <f>VLOOKUP(AB39,'01-Inventario de Activos'!$A$12:$L$61,10,FALSE)</f>
        <v>#N/A</v>
      </c>
      <c r="J39" s="37" t="e">
        <f>VLOOKUP(AB39,'01-Inventario de Activos'!$A$12:$L$61,11,FALSE)</f>
        <v>#N/A</v>
      </c>
      <c r="K39" s="37" t="e">
        <f>VLOOKUP(AB39,'01-Inventario de Activos'!$A$12:$L$61,12,FALSE)</f>
        <v>#N/A</v>
      </c>
      <c r="L39" s="41"/>
      <c r="M39" s="41"/>
      <c r="N39" s="13"/>
      <c r="O39" s="45">
        <f t="shared" si="7"/>
        <v>0</v>
      </c>
      <c r="P39" s="13"/>
      <c r="Q39" s="13"/>
      <c r="R39" s="26"/>
      <c r="S39" s="13"/>
      <c r="T39" s="13"/>
      <c r="U39" s="45">
        <f t="shared" si="13"/>
        <v>0</v>
      </c>
      <c r="V39" s="13"/>
      <c r="W39" s="13"/>
      <c r="X39" s="45">
        <f t="shared" si="5"/>
        <v>0</v>
      </c>
      <c r="Y39" s="13"/>
      <c r="Z39" s="45">
        <f t="shared" si="6"/>
        <v>0</v>
      </c>
      <c r="AA39" s="23" t="str">
        <f t="shared" si="12"/>
        <v/>
      </c>
      <c r="AB39" s="34">
        <v>28</v>
      </c>
    </row>
    <row r="40" spans="1:28" s="7" customFormat="1" ht="15.75" hidden="1" x14ac:dyDescent="0.2">
      <c r="A40" s="35">
        <f>COUNTIF($AA$11:AA40,"ALTA")</f>
        <v>0</v>
      </c>
      <c r="B40" s="39" t="e">
        <f>VLOOKUP(AB40,'01-Inventario de Activos'!$A$12:$L$61,2,FALSE)</f>
        <v>#N/A</v>
      </c>
      <c r="C40" s="37" t="e">
        <f>VLOOKUP(AB40,'01-Inventario de Activos'!$A$12:$L$61,3,FALSE)</f>
        <v>#N/A</v>
      </c>
      <c r="D40" s="37" t="e">
        <f>VLOOKUP(AB40,'01-Inventario de Activos'!$A$12:$L$61,4,FALSE)</f>
        <v>#N/A</v>
      </c>
      <c r="E40" s="41"/>
      <c r="F40" s="44"/>
      <c r="G40" s="37" t="e">
        <f>VLOOKUP(AB40,'01-Inventario de Activos'!$A$12:$L$61,8,FALSE)</f>
        <v>#N/A</v>
      </c>
      <c r="H40" s="37" t="e">
        <f>VLOOKUP(AB40,'01-Inventario de Activos'!$A$12:$L$61,7,FALSE)</f>
        <v>#N/A</v>
      </c>
      <c r="I40" s="37" t="e">
        <f>VLOOKUP(AB40,'01-Inventario de Activos'!$A$12:$L$61,10,FALSE)</f>
        <v>#N/A</v>
      </c>
      <c r="J40" s="37" t="e">
        <f>VLOOKUP(AB40,'01-Inventario de Activos'!$A$12:$L$61,11,FALSE)</f>
        <v>#N/A</v>
      </c>
      <c r="K40" s="37" t="e">
        <f>VLOOKUP(AB40,'01-Inventario de Activos'!$A$12:$L$61,12,FALSE)</f>
        <v>#N/A</v>
      </c>
      <c r="L40" s="41"/>
      <c r="M40" s="41"/>
      <c r="N40" s="13"/>
      <c r="O40" s="45">
        <f t="shared" si="7"/>
        <v>0</v>
      </c>
      <c r="P40" s="13"/>
      <c r="Q40" s="13"/>
      <c r="R40" s="26"/>
      <c r="S40" s="13"/>
      <c r="T40" s="13"/>
      <c r="U40" s="45">
        <f t="shared" si="13"/>
        <v>0</v>
      </c>
      <c r="V40" s="13"/>
      <c r="W40" s="13"/>
      <c r="X40" s="45">
        <f t="shared" si="5"/>
        <v>0</v>
      </c>
      <c r="Y40" s="13"/>
      <c r="Z40" s="45">
        <f t="shared" si="6"/>
        <v>0</v>
      </c>
      <c r="AA40" s="23" t="str">
        <f t="shared" si="12"/>
        <v/>
      </c>
      <c r="AB40" s="34">
        <v>29</v>
      </c>
    </row>
    <row r="41" spans="1:28" s="7" customFormat="1" ht="15.75" hidden="1" x14ac:dyDescent="0.2">
      <c r="A41" s="35">
        <f>COUNTIF($AA$11:AA41,"ALTA")</f>
        <v>0</v>
      </c>
      <c r="B41" s="39" t="e">
        <f>VLOOKUP(AB41,'01-Inventario de Activos'!$A$12:$L$61,2,FALSE)</f>
        <v>#N/A</v>
      </c>
      <c r="C41" s="37" t="e">
        <f>VLOOKUP(AB41,'01-Inventario de Activos'!$A$12:$L$61,3,FALSE)</f>
        <v>#N/A</v>
      </c>
      <c r="D41" s="37" t="e">
        <f>VLOOKUP(AB41,'01-Inventario de Activos'!$A$12:$L$61,4,FALSE)</f>
        <v>#N/A</v>
      </c>
      <c r="E41" s="41"/>
      <c r="F41" s="44"/>
      <c r="G41" s="37" t="e">
        <f>VLOOKUP(AB41,'01-Inventario de Activos'!$A$12:$L$61,8,FALSE)</f>
        <v>#N/A</v>
      </c>
      <c r="H41" s="37" t="e">
        <f>VLOOKUP(AB41,'01-Inventario de Activos'!$A$12:$L$61,7,FALSE)</f>
        <v>#N/A</v>
      </c>
      <c r="I41" s="37" t="e">
        <f>VLOOKUP(AB41,'01-Inventario de Activos'!$A$12:$L$61,10,FALSE)</f>
        <v>#N/A</v>
      </c>
      <c r="J41" s="37" t="e">
        <f>VLOOKUP(AB41,'01-Inventario de Activos'!$A$12:$L$61,11,FALSE)</f>
        <v>#N/A</v>
      </c>
      <c r="K41" s="37" t="e">
        <f>VLOOKUP(AB41,'01-Inventario de Activos'!$A$12:$L$61,12,FALSE)</f>
        <v>#N/A</v>
      </c>
      <c r="L41" s="41"/>
      <c r="M41" s="41"/>
      <c r="N41" s="13"/>
      <c r="O41" s="45">
        <f t="shared" si="7"/>
        <v>0</v>
      </c>
      <c r="P41" s="13"/>
      <c r="Q41" s="13"/>
      <c r="R41" s="26"/>
      <c r="S41" s="13"/>
      <c r="T41" s="13"/>
      <c r="U41" s="45">
        <f t="shared" si="13"/>
        <v>0</v>
      </c>
      <c r="V41" s="13"/>
      <c r="W41" s="13"/>
      <c r="X41" s="45">
        <f t="shared" si="5"/>
        <v>0</v>
      </c>
      <c r="Y41" s="13"/>
      <c r="Z41" s="45">
        <f t="shared" si="6"/>
        <v>0</v>
      </c>
      <c r="AA41" s="23" t="str">
        <f t="shared" si="12"/>
        <v/>
      </c>
      <c r="AB41" s="34">
        <v>30</v>
      </c>
    </row>
    <row r="42" spans="1:28" s="7" customFormat="1" ht="15.75" hidden="1" x14ac:dyDescent="0.2">
      <c r="A42" s="35">
        <f>COUNTIF($AA$11:AA42,"ALTA")</f>
        <v>0</v>
      </c>
      <c r="B42" s="39" t="e">
        <f>VLOOKUP(AB42,'01-Inventario de Activos'!$A$12:$L$61,2,FALSE)</f>
        <v>#N/A</v>
      </c>
      <c r="C42" s="37" t="e">
        <f>VLOOKUP(AB42,'01-Inventario de Activos'!$A$12:$L$61,3,FALSE)</f>
        <v>#N/A</v>
      </c>
      <c r="D42" s="37" t="e">
        <f>VLOOKUP(AB42,'01-Inventario de Activos'!$A$12:$L$61,4,FALSE)</f>
        <v>#N/A</v>
      </c>
      <c r="E42" s="41"/>
      <c r="F42" s="44"/>
      <c r="G42" s="37" t="e">
        <f>VLOOKUP(AB42,'01-Inventario de Activos'!$A$12:$L$61,8,FALSE)</f>
        <v>#N/A</v>
      </c>
      <c r="H42" s="37" t="e">
        <f>VLOOKUP(AB42,'01-Inventario de Activos'!$A$12:$L$61,7,FALSE)</f>
        <v>#N/A</v>
      </c>
      <c r="I42" s="37" t="e">
        <f>VLOOKUP(AB42,'01-Inventario de Activos'!$A$12:$L$61,10,FALSE)</f>
        <v>#N/A</v>
      </c>
      <c r="J42" s="37" t="e">
        <f>VLOOKUP(AB42,'01-Inventario de Activos'!$A$12:$L$61,11,FALSE)</f>
        <v>#N/A</v>
      </c>
      <c r="K42" s="37" t="e">
        <f>VLOOKUP(AB42,'01-Inventario de Activos'!$A$12:$L$61,12,FALSE)</f>
        <v>#N/A</v>
      </c>
      <c r="L42" s="41"/>
      <c r="M42" s="41"/>
      <c r="N42" s="13"/>
      <c r="O42" s="45">
        <f t="shared" si="7"/>
        <v>0</v>
      </c>
      <c r="P42" s="13"/>
      <c r="Q42" s="13"/>
      <c r="R42" s="26"/>
      <c r="S42" s="13"/>
      <c r="T42" s="13"/>
      <c r="U42" s="45">
        <f t="shared" si="13"/>
        <v>0</v>
      </c>
      <c r="V42" s="13"/>
      <c r="W42" s="13"/>
      <c r="X42" s="45">
        <f t="shared" si="5"/>
        <v>0</v>
      </c>
      <c r="Y42" s="13"/>
      <c r="Z42" s="45">
        <f t="shared" si="6"/>
        <v>0</v>
      </c>
      <c r="AA42" s="23" t="str">
        <f t="shared" si="12"/>
        <v/>
      </c>
      <c r="AB42" s="34">
        <v>31</v>
      </c>
    </row>
    <row r="43" spans="1:28" s="7" customFormat="1" ht="15.75" hidden="1" x14ac:dyDescent="0.2">
      <c r="A43" s="35">
        <f>COUNTIF($AA$11:AA43,"ALTA")</f>
        <v>0</v>
      </c>
      <c r="B43" s="39" t="e">
        <f>VLOOKUP(AB43,'01-Inventario de Activos'!$A$12:$L$61,2,FALSE)</f>
        <v>#N/A</v>
      </c>
      <c r="C43" s="37" t="e">
        <f>VLOOKUP(AB43,'01-Inventario de Activos'!$A$12:$L$61,3,FALSE)</f>
        <v>#N/A</v>
      </c>
      <c r="D43" s="37" t="e">
        <f>VLOOKUP(AB43,'01-Inventario de Activos'!$A$12:$L$61,4,FALSE)</f>
        <v>#N/A</v>
      </c>
      <c r="E43" s="41"/>
      <c r="F43" s="44"/>
      <c r="G43" s="37" t="e">
        <f>VLOOKUP(AB43,'01-Inventario de Activos'!$A$12:$L$61,8,FALSE)</f>
        <v>#N/A</v>
      </c>
      <c r="H43" s="37" t="e">
        <f>VLOOKUP(AB43,'01-Inventario de Activos'!$A$12:$L$61,7,FALSE)</f>
        <v>#N/A</v>
      </c>
      <c r="I43" s="37" t="e">
        <f>VLOOKUP(AB43,'01-Inventario de Activos'!$A$12:$L$61,10,FALSE)</f>
        <v>#N/A</v>
      </c>
      <c r="J43" s="37" t="e">
        <f>VLOOKUP(AB43,'01-Inventario de Activos'!$A$12:$L$61,11,FALSE)</f>
        <v>#N/A</v>
      </c>
      <c r="K43" s="37" t="e">
        <f>VLOOKUP(AB43,'01-Inventario de Activos'!$A$12:$L$61,12,FALSE)</f>
        <v>#N/A</v>
      </c>
      <c r="L43" s="41"/>
      <c r="M43" s="41"/>
      <c r="N43" s="13"/>
      <c r="O43" s="45">
        <f t="shared" si="7"/>
        <v>0</v>
      </c>
      <c r="P43" s="13"/>
      <c r="Q43" s="13"/>
      <c r="R43" s="26"/>
      <c r="S43" s="13"/>
      <c r="T43" s="13"/>
      <c r="U43" s="45">
        <f t="shared" si="13"/>
        <v>0</v>
      </c>
      <c r="V43" s="13"/>
      <c r="W43" s="13"/>
      <c r="X43" s="45">
        <f t="shared" si="5"/>
        <v>0</v>
      </c>
      <c r="Y43" s="13"/>
      <c r="Z43" s="45">
        <f t="shared" si="6"/>
        <v>0</v>
      </c>
      <c r="AA43" s="23" t="str">
        <f t="shared" si="12"/>
        <v/>
      </c>
      <c r="AB43" s="34">
        <v>32</v>
      </c>
    </row>
    <row r="44" spans="1:28" s="7" customFormat="1" ht="15.75" hidden="1" x14ac:dyDescent="0.2">
      <c r="A44" s="35">
        <f>COUNTIF($AA$11:AA44,"ALTA")</f>
        <v>0</v>
      </c>
      <c r="B44" s="39" t="e">
        <f>VLOOKUP(AB44,'01-Inventario de Activos'!$A$12:$L$61,2,FALSE)</f>
        <v>#N/A</v>
      </c>
      <c r="C44" s="37" t="e">
        <f>VLOOKUP(AB44,'01-Inventario de Activos'!$A$12:$L$61,3,FALSE)</f>
        <v>#N/A</v>
      </c>
      <c r="D44" s="37" t="e">
        <f>VLOOKUP(AB44,'01-Inventario de Activos'!$A$12:$L$61,4,FALSE)</f>
        <v>#N/A</v>
      </c>
      <c r="E44" s="41"/>
      <c r="F44" s="44"/>
      <c r="G44" s="37" t="e">
        <f>VLOOKUP(AB44,'01-Inventario de Activos'!$A$12:$L$61,8,FALSE)</f>
        <v>#N/A</v>
      </c>
      <c r="H44" s="37" t="e">
        <f>VLOOKUP(AB44,'01-Inventario de Activos'!$A$12:$L$61,7,FALSE)</f>
        <v>#N/A</v>
      </c>
      <c r="I44" s="37" t="e">
        <f>VLOOKUP(AB44,'01-Inventario de Activos'!$A$12:$L$61,10,FALSE)</f>
        <v>#N/A</v>
      </c>
      <c r="J44" s="37" t="e">
        <f>VLOOKUP(AB44,'01-Inventario de Activos'!$A$12:$L$61,11,FALSE)</f>
        <v>#N/A</v>
      </c>
      <c r="K44" s="37" t="e">
        <f>VLOOKUP(AB44,'01-Inventario de Activos'!$A$12:$L$61,12,FALSE)</f>
        <v>#N/A</v>
      </c>
      <c r="L44" s="41"/>
      <c r="M44" s="41"/>
      <c r="N44" s="13"/>
      <c r="O44" s="45">
        <f t="shared" si="7"/>
        <v>0</v>
      </c>
      <c r="P44" s="13"/>
      <c r="Q44" s="13"/>
      <c r="R44" s="26"/>
      <c r="S44" s="13"/>
      <c r="T44" s="13"/>
      <c r="U44" s="45">
        <f t="shared" si="13"/>
        <v>0</v>
      </c>
      <c r="V44" s="13"/>
      <c r="W44" s="13"/>
      <c r="X44" s="45">
        <f t="shared" si="5"/>
        <v>0</v>
      </c>
      <c r="Y44" s="13"/>
      <c r="Z44" s="45">
        <f t="shared" si="6"/>
        <v>0</v>
      </c>
      <c r="AA44" s="23" t="str">
        <f t="shared" si="12"/>
        <v/>
      </c>
      <c r="AB44" s="34">
        <v>33</v>
      </c>
    </row>
    <row r="45" spans="1:28" s="7" customFormat="1" ht="15.75" hidden="1" x14ac:dyDescent="0.2">
      <c r="A45" s="35">
        <f>COUNTIF($AA$11:AA45,"ALTA")</f>
        <v>0</v>
      </c>
      <c r="B45" s="39" t="e">
        <f>VLOOKUP(AB45,'01-Inventario de Activos'!$A$12:$L$61,2,FALSE)</f>
        <v>#N/A</v>
      </c>
      <c r="C45" s="37" t="e">
        <f>VLOOKUP(AB45,'01-Inventario de Activos'!$A$12:$L$61,3,FALSE)</f>
        <v>#N/A</v>
      </c>
      <c r="D45" s="37" t="e">
        <f>VLOOKUP(AB45,'01-Inventario de Activos'!$A$12:$L$61,4,FALSE)</f>
        <v>#N/A</v>
      </c>
      <c r="E45" s="41"/>
      <c r="F45" s="44"/>
      <c r="G45" s="37" t="e">
        <f>VLOOKUP(AB45,'01-Inventario de Activos'!$A$12:$L$61,8,FALSE)</f>
        <v>#N/A</v>
      </c>
      <c r="H45" s="37" t="e">
        <f>VLOOKUP(AB45,'01-Inventario de Activos'!$A$12:$L$61,7,FALSE)</f>
        <v>#N/A</v>
      </c>
      <c r="I45" s="37" t="e">
        <f>VLOOKUP(AB45,'01-Inventario de Activos'!$A$12:$L$61,10,FALSE)</f>
        <v>#N/A</v>
      </c>
      <c r="J45" s="37" t="e">
        <f>VLOOKUP(AB45,'01-Inventario de Activos'!$A$12:$L$61,11,FALSE)</f>
        <v>#N/A</v>
      </c>
      <c r="K45" s="37" t="e">
        <f>VLOOKUP(AB45,'01-Inventario de Activos'!$A$12:$L$61,12,FALSE)</f>
        <v>#N/A</v>
      </c>
      <c r="L45" s="41"/>
      <c r="M45" s="41"/>
      <c r="N45" s="13"/>
      <c r="O45" s="45">
        <f t="shared" si="7"/>
        <v>0</v>
      </c>
      <c r="P45" s="13"/>
      <c r="Q45" s="13"/>
      <c r="R45" s="26"/>
      <c r="S45" s="13"/>
      <c r="T45" s="13"/>
      <c r="U45" s="45">
        <f t="shared" si="13"/>
        <v>0</v>
      </c>
      <c r="V45" s="13"/>
      <c r="W45" s="13"/>
      <c r="X45" s="45">
        <f t="shared" si="5"/>
        <v>0</v>
      </c>
      <c r="Y45" s="13"/>
      <c r="Z45" s="45">
        <f t="shared" si="6"/>
        <v>0</v>
      </c>
      <c r="AA45" s="23" t="str">
        <f t="shared" si="12"/>
        <v/>
      </c>
      <c r="AB45" s="34">
        <v>34</v>
      </c>
    </row>
    <row r="46" spans="1:28" s="7" customFormat="1" ht="15.75" hidden="1" x14ac:dyDescent="0.2">
      <c r="A46" s="35">
        <f>COUNTIF($AA$11:AA46,"ALTA")</f>
        <v>0</v>
      </c>
      <c r="B46" s="39" t="e">
        <f>VLOOKUP(AB46,'01-Inventario de Activos'!$A$12:$L$61,2,FALSE)</f>
        <v>#N/A</v>
      </c>
      <c r="C46" s="37" t="e">
        <f>VLOOKUP(AB46,'01-Inventario de Activos'!$A$12:$L$61,3,FALSE)</f>
        <v>#N/A</v>
      </c>
      <c r="D46" s="37" t="e">
        <f>VLOOKUP(AB46,'01-Inventario de Activos'!$A$12:$L$61,4,FALSE)</f>
        <v>#N/A</v>
      </c>
      <c r="E46" s="41"/>
      <c r="F46" s="44"/>
      <c r="G46" s="37" t="e">
        <f>VLOOKUP(AB46,'01-Inventario de Activos'!$A$12:$L$61,8,FALSE)</f>
        <v>#N/A</v>
      </c>
      <c r="H46" s="37" t="e">
        <f>VLOOKUP(AB46,'01-Inventario de Activos'!$A$12:$L$61,7,FALSE)</f>
        <v>#N/A</v>
      </c>
      <c r="I46" s="37" t="e">
        <f>VLOOKUP(AB46,'01-Inventario de Activos'!$A$12:$L$61,10,FALSE)</f>
        <v>#N/A</v>
      </c>
      <c r="J46" s="37" t="e">
        <f>VLOOKUP(AB46,'01-Inventario de Activos'!$A$12:$L$61,11,FALSE)</f>
        <v>#N/A</v>
      </c>
      <c r="K46" s="37" t="e">
        <f>VLOOKUP(AB46,'01-Inventario de Activos'!$A$12:$L$61,12,FALSE)</f>
        <v>#N/A</v>
      </c>
      <c r="L46" s="41"/>
      <c r="M46" s="41"/>
      <c r="N46" s="13"/>
      <c r="O46" s="45">
        <f t="shared" si="7"/>
        <v>0</v>
      </c>
      <c r="P46" s="13"/>
      <c r="Q46" s="13"/>
      <c r="R46" s="26"/>
      <c r="S46" s="13"/>
      <c r="T46" s="13"/>
      <c r="U46" s="45">
        <f t="shared" si="13"/>
        <v>0</v>
      </c>
      <c r="V46" s="13"/>
      <c r="W46" s="13"/>
      <c r="X46" s="45">
        <f t="shared" si="5"/>
        <v>0</v>
      </c>
      <c r="Y46" s="13"/>
      <c r="Z46" s="45">
        <f t="shared" si="6"/>
        <v>0</v>
      </c>
      <c r="AA46" s="23" t="str">
        <f t="shared" si="12"/>
        <v/>
      </c>
      <c r="AB46" s="34">
        <v>35</v>
      </c>
    </row>
    <row r="47" spans="1:28" s="7" customFormat="1" ht="15.75" hidden="1" x14ac:dyDescent="0.2">
      <c r="A47" s="35">
        <f>COUNTIF($AA$11:AA47,"ALTA")</f>
        <v>0</v>
      </c>
      <c r="B47" s="39" t="e">
        <f>VLOOKUP(AB47,'01-Inventario de Activos'!$A$12:$L$61,2,FALSE)</f>
        <v>#N/A</v>
      </c>
      <c r="C47" s="37" t="e">
        <f>VLOOKUP(AB47,'01-Inventario de Activos'!$A$12:$L$61,3,FALSE)</f>
        <v>#N/A</v>
      </c>
      <c r="D47" s="37" t="e">
        <f>VLOOKUP(AB47,'01-Inventario de Activos'!$A$12:$L$61,4,FALSE)</f>
        <v>#N/A</v>
      </c>
      <c r="E47" s="41"/>
      <c r="F47" s="44"/>
      <c r="G47" s="37" t="e">
        <f>VLOOKUP(AB47,'01-Inventario de Activos'!$A$12:$L$61,8,FALSE)</f>
        <v>#N/A</v>
      </c>
      <c r="H47" s="37" t="e">
        <f>VLOOKUP(AB47,'01-Inventario de Activos'!$A$12:$L$61,7,FALSE)</f>
        <v>#N/A</v>
      </c>
      <c r="I47" s="37" t="e">
        <f>VLOOKUP(AB47,'01-Inventario de Activos'!$A$12:$L$61,10,FALSE)</f>
        <v>#N/A</v>
      </c>
      <c r="J47" s="37" t="e">
        <f>VLOOKUP(AB47,'01-Inventario de Activos'!$A$12:$L$61,11,FALSE)</f>
        <v>#N/A</v>
      </c>
      <c r="K47" s="37" t="e">
        <f>VLOOKUP(AB47,'01-Inventario de Activos'!$A$12:$L$61,12,FALSE)</f>
        <v>#N/A</v>
      </c>
      <c r="L47" s="41"/>
      <c r="M47" s="41"/>
      <c r="N47" s="13"/>
      <c r="O47" s="45">
        <f t="shared" si="7"/>
        <v>0</v>
      </c>
      <c r="P47" s="13"/>
      <c r="Q47" s="13"/>
      <c r="R47" s="26"/>
      <c r="S47" s="13"/>
      <c r="T47" s="13"/>
      <c r="U47" s="45">
        <f t="shared" si="13"/>
        <v>0</v>
      </c>
      <c r="V47" s="13"/>
      <c r="W47" s="13"/>
      <c r="X47" s="45">
        <f t="shared" si="5"/>
        <v>0</v>
      </c>
      <c r="Y47" s="13"/>
      <c r="Z47" s="45">
        <f t="shared" si="6"/>
        <v>0</v>
      </c>
      <c r="AA47" s="23" t="str">
        <f t="shared" si="12"/>
        <v/>
      </c>
      <c r="AB47" s="34">
        <v>36</v>
      </c>
    </row>
    <row r="48" spans="1:28" s="7" customFormat="1" ht="15.75" hidden="1" x14ac:dyDescent="0.2">
      <c r="A48" s="35">
        <f>COUNTIF($AA$11:AA48,"ALTA")</f>
        <v>0</v>
      </c>
      <c r="B48" s="39" t="e">
        <f>VLOOKUP(AB48,'01-Inventario de Activos'!$A$12:$L$61,2,FALSE)</f>
        <v>#N/A</v>
      </c>
      <c r="C48" s="37" t="e">
        <f>VLOOKUP(AB48,'01-Inventario de Activos'!$A$12:$L$61,3,FALSE)</f>
        <v>#N/A</v>
      </c>
      <c r="D48" s="37" t="e">
        <f>VLOOKUP(AB48,'01-Inventario de Activos'!$A$12:$L$61,4,FALSE)</f>
        <v>#N/A</v>
      </c>
      <c r="E48" s="41"/>
      <c r="F48" s="44"/>
      <c r="G48" s="37" t="e">
        <f>VLOOKUP(AB48,'01-Inventario de Activos'!$A$12:$L$61,8,FALSE)</f>
        <v>#N/A</v>
      </c>
      <c r="H48" s="37" t="e">
        <f>VLOOKUP(AB48,'01-Inventario de Activos'!$A$12:$L$61,7,FALSE)</f>
        <v>#N/A</v>
      </c>
      <c r="I48" s="37" t="e">
        <f>VLOOKUP(AB48,'01-Inventario de Activos'!$A$12:$L$61,10,FALSE)</f>
        <v>#N/A</v>
      </c>
      <c r="J48" s="37" t="e">
        <f>VLOOKUP(AB48,'01-Inventario de Activos'!$A$12:$L$61,11,FALSE)</f>
        <v>#N/A</v>
      </c>
      <c r="K48" s="37" t="e">
        <f>VLOOKUP(AB48,'01-Inventario de Activos'!$A$12:$L$61,12,FALSE)</f>
        <v>#N/A</v>
      </c>
      <c r="L48" s="41"/>
      <c r="M48" s="41"/>
      <c r="N48" s="13"/>
      <c r="O48" s="45">
        <f t="shared" si="7"/>
        <v>0</v>
      </c>
      <c r="P48" s="13"/>
      <c r="Q48" s="13"/>
      <c r="R48" s="26"/>
      <c r="S48" s="13"/>
      <c r="T48" s="13"/>
      <c r="U48" s="45">
        <f t="shared" si="13"/>
        <v>0</v>
      </c>
      <c r="V48" s="13"/>
      <c r="W48" s="13"/>
      <c r="X48" s="45">
        <f t="shared" si="5"/>
        <v>0</v>
      </c>
      <c r="Y48" s="13"/>
      <c r="Z48" s="45">
        <f t="shared" si="6"/>
        <v>0</v>
      </c>
      <c r="AA48" s="23" t="str">
        <f t="shared" si="12"/>
        <v/>
      </c>
      <c r="AB48" s="34">
        <v>37</v>
      </c>
    </row>
    <row r="49" spans="1:28" s="7" customFormat="1" ht="15.75" hidden="1" x14ac:dyDescent="0.2">
      <c r="A49" s="35">
        <f>COUNTIF($AA$11:AA49,"ALTA")</f>
        <v>0</v>
      </c>
      <c r="B49" s="39" t="e">
        <f>VLOOKUP(AB49,'01-Inventario de Activos'!$A$12:$L$61,2,FALSE)</f>
        <v>#N/A</v>
      </c>
      <c r="C49" s="37" t="e">
        <f>VLOOKUP(AB49,'01-Inventario de Activos'!$A$12:$L$61,3,FALSE)</f>
        <v>#N/A</v>
      </c>
      <c r="D49" s="37" t="e">
        <f>VLOOKUP(AB49,'01-Inventario de Activos'!$A$12:$L$61,4,FALSE)</f>
        <v>#N/A</v>
      </c>
      <c r="E49" s="41"/>
      <c r="F49" s="44"/>
      <c r="G49" s="37" t="e">
        <f>VLOOKUP(AB49,'01-Inventario de Activos'!$A$12:$L$61,8,FALSE)</f>
        <v>#N/A</v>
      </c>
      <c r="H49" s="37" t="e">
        <f>VLOOKUP(AB49,'01-Inventario de Activos'!$A$12:$L$61,7,FALSE)</f>
        <v>#N/A</v>
      </c>
      <c r="I49" s="37" t="e">
        <f>VLOOKUP(AB49,'01-Inventario de Activos'!$A$12:$L$61,10,FALSE)</f>
        <v>#N/A</v>
      </c>
      <c r="J49" s="37" t="e">
        <f>VLOOKUP(AB49,'01-Inventario de Activos'!$A$12:$L$61,11,FALSE)</f>
        <v>#N/A</v>
      </c>
      <c r="K49" s="37" t="e">
        <f>VLOOKUP(AB49,'01-Inventario de Activos'!$A$12:$L$61,12,FALSE)</f>
        <v>#N/A</v>
      </c>
      <c r="L49" s="41"/>
      <c r="M49" s="41"/>
      <c r="N49" s="13"/>
      <c r="O49" s="45">
        <f t="shared" si="7"/>
        <v>0</v>
      </c>
      <c r="P49" s="13"/>
      <c r="Q49" s="13"/>
      <c r="R49" s="26"/>
      <c r="S49" s="13"/>
      <c r="T49" s="13"/>
      <c r="U49" s="45">
        <f t="shared" si="13"/>
        <v>0</v>
      </c>
      <c r="V49" s="13"/>
      <c r="W49" s="13"/>
      <c r="X49" s="45">
        <f t="shared" si="5"/>
        <v>0</v>
      </c>
      <c r="Y49" s="13"/>
      <c r="Z49" s="45">
        <f t="shared" si="6"/>
        <v>0</v>
      </c>
      <c r="AA49" s="23" t="str">
        <f t="shared" si="12"/>
        <v/>
      </c>
      <c r="AB49" s="34">
        <v>38</v>
      </c>
    </row>
    <row r="50" spans="1:28" s="7" customFormat="1" ht="15.75" hidden="1" x14ac:dyDescent="0.2">
      <c r="A50" s="35">
        <f>COUNTIF($AA$11:AA50,"ALTA")</f>
        <v>0</v>
      </c>
      <c r="B50" s="39" t="e">
        <f>VLOOKUP(AB50,'01-Inventario de Activos'!$A$12:$L$61,2,FALSE)</f>
        <v>#N/A</v>
      </c>
      <c r="C50" s="37" t="e">
        <f>VLOOKUP(AB50,'01-Inventario de Activos'!$A$12:$L$61,3,FALSE)</f>
        <v>#N/A</v>
      </c>
      <c r="D50" s="37" t="e">
        <f>VLOOKUP(AB50,'01-Inventario de Activos'!$A$12:$L$61,4,FALSE)</f>
        <v>#N/A</v>
      </c>
      <c r="E50" s="41"/>
      <c r="F50" s="44"/>
      <c r="G50" s="37" t="e">
        <f>VLOOKUP(AB50,'01-Inventario de Activos'!$A$12:$L$61,8,FALSE)</f>
        <v>#N/A</v>
      </c>
      <c r="H50" s="37" t="e">
        <f>VLOOKUP(AB50,'01-Inventario de Activos'!$A$12:$L$61,7,FALSE)</f>
        <v>#N/A</v>
      </c>
      <c r="I50" s="37" t="e">
        <f>VLOOKUP(AB50,'01-Inventario de Activos'!$A$12:$L$61,10,FALSE)</f>
        <v>#N/A</v>
      </c>
      <c r="J50" s="37" t="e">
        <f>VLOOKUP(AB50,'01-Inventario de Activos'!$A$12:$L$61,11,FALSE)</f>
        <v>#N/A</v>
      </c>
      <c r="K50" s="37" t="e">
        <f>VLOOKUP(AB50,'01-Inventario de Activos'!$A$12:$L$61,12,FALSE)</f>
        <v>#N/A</v>
      </c>
      <c r="L50" s="41"/>
      <c r="M50" s="41"/>
      <c r="N50" s="13"/>
      <c r="O50" s="45">
        <f t="shared" si="7"/>
        <v>0</v>
      </c>
      <c r="P50" s="13"/>
      <c r="Q50" s="13"/>
      <c r="R50" s="26"/>
      <c r="S50" s="13"/>
      <c r="T50" s="13"/>
      <c r="U50" s="45">
        <f t="shared" si="13"/>
        <v>0</v>
      </c>
      <c r="V50" s="13"/>
      <c r="W50" s="13"/>
      <c r="X50" s="45">
        <f t="shared" si="5"/>
        <v>0</v>
      </c>
      <c r="Y50" s="13"/>
      <c r="Z50" s="45">
        <f t="shared" si="6"/>
        <v>0</v>
      </c>
      <c r="AA50" s="23" t="str">
        <f t="shared" si="12"/>
        <v/>
      </c>
      <c r="AB50" s="34">
        <v>39</v>
      </c>
    </row>
    <row r="51" spans="1:28" s="7" customFormat="1" ht="15.75" hidden="1" x14ac:dyDescent="0.2">
      <c r="A51" s="35">
        <f>COUNTIF($AA$11:AA51,"ALTA")</f>
        <v>0</v>
      </c>
      <c r="B51" s="39" t="e">
        <f>VLOOKUP(AB51,'01-Inventario de Activos'!$A$12:$L$61,2,FALSE)</f>
        <v>#N/A</v>
      </c>
      <c r="C51" s="37" t="e">
        <f>VLOOKUP(AB51,'01-Inventario de Activos'!$A$12:$L$61,3,FALSE)</f>
        <v>#N/A</v>
      </c>
      <c r="D51" s="37" t="e">
        <f>VLOOKUP(AB51,'01-Inventario de Activos'!$A$12:$L$61,4,FALSE)</f>
        <v>#N/A</v>
      </c>
      <c r="E51" s="41"/>
      <c r="F51" s="44"/>
      <c r="G51" s="37" t="e">
        <f>VLOOKUP(AB51,'01-Inventario de Activos'!$A$12:$L$61,8,FALSE)</f>
        <v>#N/A</v>
      </c>
      <c r="H51" s="37" t="e">
        <f>VLOOKUP(AB51,'01-Inventario de Activos'!$A$12:$L$61,7,FALSE)</f>
        <v>#N/A</v>
      </c>
      <c r="I51" s="37" t="e">
        <f>VLOOKUP(AB51,'01-Inventario de Activos'!$A$12:$L$61,10,FALSE)</f>
        <v>#N/A</v>
      </c>
      <c r="J51" s="37" t="e">
        <f>VLOOKUP(AB51,'01-Inventario de Activos'!$A$12:$L$61,11,FALSE)</f>
        <v>#N/A</v>
      </c>
      <c r="K51" s="37" t="e">
        <f>VLOOKUP(AB51,'01-Inventario de Activos'!$A$12:$L$61,12,FALSE)</f>
        <v>#N/A</v>
      </c>
      <c r="L51" s="41"/>
      <c r="M51" s="41"/>
      <c r="N51" s="13"/>
      <c r="O51" s="45">
        <f t="shared" si="7"/>
        <v>0</v>
      </c>
      <c r="P51" s="13"/>
      <c r="Q51" s="13"/>
      <c r="R51" s="26"/>
      <c r="S51" s="13"/>
      <c r="T51" s="13"/>
      <c r="U51" s="45">
        <f t="shared" si="13"/>
        <v>0</v>
      </c>
      <c r="V51" s="13"/>
      <c r="W51" s="13"/>
      <c r="X51" s="45">
        <f t="shared" si="5"/>
        <v>0</v>
      </c>
      <c r="Y51" s="13"/>
      <c r="Z51" s="45">
        <f t="shared" si="6"/>
        <v>0</v>
      </c>
      <c r="AA51" s="23" t="str">
        <f t="shared" si="12"/>
        <v/>
      </c>
      <c r="AB51" s="34">
        <v>40</v>
      </c>
    </row>
    <row r="52" spans="1:28" s="7" customFormat="1" ht="15.75" hidden="1" x14ac:dyDescent="0.2">
      <c r="A52" s="35">
        <f>COUNTIF($AA$11:AA52,"ALTA")</f>
        <v>0</v>
      </c>
      <c r="B52" s="39" t="e">
        <f>VLOOKUP(AB52,'01-Inventario de Activos'!$A$12:$L$61,2,FALSE)</f>
        <v>#N/A</v>
      </c>
      <c r="C52" s="37" t="e">
        <f>VLOOKUP(AB52,'01-Inventario de Activos'!$A$12:$L$61,3,FALSE)</f>
        <v>#N/A</v>
      </c>
      <c r="D52" s="37" t="e">
        <f>VLOOKUP(AB52,'01-Inventario de Activos'!$A$12:$L$61,4,FALSE)</f>
        <v>#N/A</v>
      </c>
      <c r="E52" s="41"/>
      <c r="F52" s="44"/>
      <c r="G52" s="37" t="e">
        <f>VLOOKUP(AB52,'01-Inventario de Activos'!$A$12:$L$61,8,FALSE)</f>
        <v>#N/A</v>
      </c>
      <c r="H52" s="37" t="e">
        <f>VLOOKUP(AB52,'01-Inventario de Activos'!$A$12:$L$61,7,FALSE)</f>
        <v>#N/A</v>
      </c>
      <c r="I52" s="37" t="e">
        <f>VLOOKUP(AB52,'01-Inventario de Activos'!$A$12:$L$61,10,FALSE)</f>
        <v>#N/A</v>
      </c>
      <c r="J52" s="37" t="e">
        <f>VLOOKUP(AB52,'01-Inventario de Activos'!$A$12:$L$61,11,FALSE)</f>
        <v>#N/A</v>
      </c>
      <c r="K52" s="37" t="e">
        <f>VLOOKUP(AB52,'01-Inventario de Activos'!$A$12:$L$61,12,FALSE)</f>
        <v>#N/A</v>
      </c>
      <c r="L52" s="41"/>
      <c r="M52" s="41"/>
      <c r="N52" s="13"/>
      <c r="O52" s="45">
        <f t="shared" si="7"/>
        <v>0</v>
      </c>
      <c r="P52" s="13"/>
      <c r="Q52" s="13"/>
      <c r="R52" s="26"/>
      <c r="S52" s="13"/>
      <c r="T52" s="13"/>
      <c r="U52" s="45">
        <f t="shared" si="13"/>
        <v>0</v>
      </c>
      <c r="V52" s="13"/>
      <c r="W52" s="13"/>
      <c r="X52" s="45">
        <f t="shared" si="5"/>
        <v>0</v>
      </c>
      <c r="Y52" s="13"/>
      <c r="Z52" s="45">
        <f t="shared" si="6"/>
        <v>0</v>
      </c>
      <c r="AA52" s="23" t="str">
        <f t="shared" si="12"/>
        <v/>
      </c>
      <c r="AB52" s="34">
        <v>41</v>
      </c>
    </row>
    <row r="53" spans="1:28" s="7" customFormat="1" ht="15.75" hidden="1" x14ac:dyDescent="0.2">
      <c r="A53" s="35">
        <f>COUNTIF($AA$11:AA53,"ALTA")</f>
        <v>0</v>
      </c>
      <c r="B53" s="39" t="e">
        <f>VLOOKUP(AB53,'01-Inventario de Activos'!$A$12:$L$61,2,FALSE)</f>
        <v>#N/A</v>
      </c>
      <c r="C53" s="37" t="e">
        <f>VLOOKUP(AB53,'01-Inventario de Activos'!$A$12:$L$61,3,FALSE)</f>
        <v>#N/A</v>
      </c>
      <c r="D53" s="37" t="e">
        <f>VLOOKUP(AB53,'01-Inventario de Activos'!$A$12:$L$61,4,FALSE)</f>
        <v>#N/A</v>
      </c>
      <c r="E53" s="41"/>
      <c r="F53" s="44"/>
      <c r="G53" s="37" t="e">
        <f>VLOOKUP(AB53,'01-Inventario de Activos'!$A$12:$L$61,8,FALSE)</f>
        <v>#N/A</v>
      </c>
      <c r="H53" s="37" t="e">
        <f>VLOOKUP(AB53,'01-Inventario de Activos'!$A$12:$L$61,7,FALSE)</f>
        <v>#N/A</v>
      </c>
      <c r="I53" s="37" t="e">
        <f>VLOOKUP(AB53,'01-Inventario de Activos'!$A$12:$L$61,10,FALSE)</f>
        <v>#N/A</v>
      </c>
      <c r="J53" s="37" t="e">
        <f>VLOOKUP(AB53,'01-Inventario de Activos'!$A$12:$L$61,11,FALSE)</f>
        <v>#N/A</v>
      </c>
      <c r="K53" s="37" t="e">
        <f>VLOOKUP(AB53,'01-Inventario de Activos'!$A$12:$L$61,12,FALSE)</f>
        <v>#N/A</v>
      </c>
      <c r="L53" s="41"/>
      <c r="M53" s="41"/>
      <c r="N53" s="13"/>
      <c r="O53" s="45">
        <f t="shared" si="7"/>
        <v>0</v>
      </c>
      <c r="P53" s="13"/>
      <c r="Q53" s="13"/>
      <c r="R53" s="26"/>
      <c r="S53" s="13"/>
      <c r="T53" s="13"/>
      <c r="U53" s="45">
        <f t="shared" si="13"/>
        <v>0</v>
      </c>
      <c r="V53" s="13"/>
      <c r="W53" s="13"/>
      <c r="X53" s="45">
        <f t="shared" si="5"/>
        <v>0</v>
      </c>
      <c r="Y53" s="13"/>
      <c r="Z53" s="45">
        <f t="shared" si="6"/>
        <v>0</v>
      </c>
      <c r="AA53" s="23" t="str">
        <f t="shared" si="12"/>
        <v/>
      </c>
      <c r="AB53" s="34">
        <v>42</v>
      </c>
    </row>
    <row r="54" spans="1:28" s="7" customFormat="1" ht="15.75" hidden="1" x14ac:dyDescent="0.2">
      <c r="A54" s="35">
        <f>COUNTIF($AA$11:AA54,"ALTA")</f>
        <v>0</v>
      </c>
      <c r="B54" s="39" t="e">
        <f>VLOOKUP(AB54,'01-Inventario de Activos'!$A$12:$L$61,2,FALSE)</f>
        <v>#N/A</v>
      </c>
      <c r="C54" s="37" t="e">
        <f>VLOOKUP(AB54,'01-Inventario de Activos'!$A$12:$L$61,3,FALSE)</f>
        <v>#N/A</v>
      </c>
      <c r="D54" s="37" t="e">
        <f>VLOOKUP(AB54,'01-Inventario de Activos'!$A$12:$L$61,4,FALSE)</f>
        <v>#N/A</v>
      </c>
      <c r="E54" s="41"/>
      <c r="F54" s="44"/>
      <c r="G54" s="37" t="e">
        <f>VLOOKUP(AB54,'01-Inventario de Activos'!$A$12:$L$61,8,FALSE)</f>
        <v>#N/A</v>
      </c>
      <c r="H54" s="37" t="e">
        <f>VLOOKUP(AB54,'01-Inventario de Activos'!$A$12:$L$61,7,FALSE)</f>
        <v>#N/A</v>
      </c>
      <c r="I54" s="37" t="e">
        <f>VLOOKUP(AB54,'01-Inventario de Activos'!$A$12:$L$61,10,FALSE)</f>
        <v>#N/A</v>
      </c>
      <c r="J54" s="37" t="e">
        <f>VLOOKUP(AB54,'01-Inventario de Activos'!$A$12:$L$61,11,FALSE)</f>
        <v>#N/A</v>
      </c>
      <c r="K54" s="37" t="e">
        <f>VLOOKUP(AB54,'01-Inventario de Activos'!$A$12:$L$61,12,FALSE)</f>
        <v>#N/A</v>
      </c>
      <c r="L54" s="41"/>
      <c r="M54" s="41"/>
      <c r="N54" s="13"/>
      <c r="O54" s="45">
        <f t="shared" si="7"/>
        <v>0</v>
      </c>
      <c r="P54" s="13"/>
      <c r="Q54" s="13"/>
      <c r="R54" s="26"/>
      <c r="S54" s="13"/>
      <c r="T54" s="13"/>
      <c r="U54" s="45">
        <f t="shared" si="13"/>
        <v>0</v>
      </c>
      <c r="V54" s="13"/>
      <c r="W54" s="13"/>
      <c r="X54" s="45">
        <f t="shared" si="5"/>
        <v>0</v>
      </c>
      <c r="Y54" s="13"/>
      <c r="Z54" s="45">
        <f t="shared" si="6"/>
        <v>0</v>
      </c>
      <c r="AA54" s="23" t="str">
        <f t="shared" si="12"/>
        <v/>
      </c>
      <c r="AB54" s="34">
        <v>43</v>
      </c>
    </row>
    <row r="55" spans="1:28" s="7" customFormat="1" ht="15.75" hidden="1" x14ac:dyDescent="0.2">
      <c r="A55" s="35">
        <f>COUNTIF($AA$11:AA55,"ALTA")</f>
        <v>0</v>
      </c>
      <c r="B55" s="39" t="e">
        <f>VLOOKUP(AB55,'01-Inventario de Activos'!$A$12:$L$61,2,FALSE)</f>
        <v>#N/A</v>
      </c>
      <c r="C55" s="37" t="e">
        <f>VLOOKUP(AB55,'01-Inventario de Activos'!$A$12:$L$61,3,FALSE)</f>
        <v>#N/A</v>
      </c>
      <c r="D55" s="37" t="e">
        <f>VLOOKUP(AB55,'01-Inventario de Activos'!$A$12:$L$61,4,FALSE)</f>
        <v>#N/A</v>
      </c>
      <c r="E55" s="41"/>
      <c r="F55" s="44"/>
      <c r="G55" s="37" t="e">
        <f>VLOOKUP(AB55,'01-Inventario de Activos'!$A$12:$L$61,8,FALSE)</f>
        <v>#N/A</v>
      </c>
      <c r="H55" s="37" t="e">
        <f>VLOOKUP(AB55,'01-Inventario de Activos'!$A$12:$L$61,7,FALSE)</f>
        <v>#N/A</v>
      </c>
      <c r="I55" s="37" t="e">
        <f>VLOOKUP(AB55,'01-Inventario de Activos'!$A$12:$L$61,10,FALSE)</f>
        <v>#N/A</v>
      </c>
      <c r="J55" s="37" t="e">
        <f>VLOOKUP(AB55,'01-Inventario de Activos'!$A$12:$L$61,11,FALSE)</f>
        <v>#N/A</v>
      </c>
      <c r="K55" s="37" t="e">
        <f>VLOOKUP(AB55,'01-Inventario de Activos'!$A$12:$L$61,12,FALSE)</f>
        <v>#N/A</v>
      </c>
      <c r="L55" s="41"/>
      <c r="M55" s="41"/>
      <c r="N55" s="13"/>
      <c r="O55" s="45">
        <f t="shared" si="7"/>
        <v>0</v>
      </c>
      <c r="P55" s="13"/>
      <c r="Q55" s="13"/>
      <c r="R55" s="26"/>
      <c r="S55" s="13"/>
      <c r="T55" s="13"/>
      <c r="U55" s="45">
        <f t="shared" si="13"/>
        <v>0</v>
      </c>
      <c r="V55" s="13"/>
      <c r="W55" s="13"/>
      <c r="X55" s="45">
        <f t="shared" si="5"/>
        <v>0</v>
      </c>
      <c r="Y55" s="13"/>
      <c r="Z55" s="45">
        <f t="shared" si="6"/>
        <v>0</v>
      </c>
      <c r="AA55" s="23" t="str">
        <f t="shared" si="12"/>
        <v/>
      </c>
      <c r="AB55" s="34">
        <v>44</v>
      </c>
    </row>
    <row r="56" spans="1:28" s="7" customFormat="1" ht="15.75" hidden="1" x14ac:dyDescent="0.2">
      <c r="A56" s="35">
        <f>COUNTIF($AA$11:AA56,"ALTA")</f>
        <v>0</v>
      </c>
      <c r="B56" s="39" t="e">
        <f>VLOOKUP(AB56,'01-Inventario de Activos'!$A$12:$L$61,2,FALSE)</f>
        <v>#N/A</v>
      </c>
      <c r="C56" s="37" t="e">
        <f>VLOOKUP(AB56,'01-Inventario de Activos'!$A$12:$L$61,3,FALSE)</f>
        <v>#N/A</v>
      </c>
      <c r="D56" s="37" t="e">
        <f>VLOOKUP(AB56,'01-Inventario de Activos'!$A$12:$L$61,4,FALSE)</f>
        <v>#N/A</v>
      </c>
      <c r="E56" s="41"/>
      <c r="F56" s="44"/>
      <c r="G56" s="37" t="e">
        <f>VLOOKUP(AB56,'01-Inventario de Activos'!$A$12:$L$61,8,FALSE)</f>
        <v>#N/A</v>
      </c>
      <c r="H56" s="37" t="e">
        <f>VLOOKUP(AB56,'01-Inventario de Activos'!$A$12:$L$61,7,FALSE)</f>
        <v>#N/A</v>
      </c>
      <c r="I56" s="37" t="e">
        <f>VLOOKUP(AB56,'01-Inventario de Activos'!$A$12:$L$61,10,FALSE)</f>
        <v>#N/A</v>
      </c>
      <c r="J56" s="37" t="e">
        <f>VLOOKUP(AB56,'01-Inventario de Activos'!$A$12:$L$61,11,FALSE)</f>
        <v>#N/A</v>
      </c>
      <c r="K56" s="37" t="e">
        <f>VLOOKUP(AB56,'01-Inventario de Activos'!$A$12:$L$61,12,FALSE)</f>
        <v>#N/A</v>
      </c>
      <c r="L56" s="41"/>
      <c r="M56" s="41"/>
      <c r="N56" s="17"/>
      <c r="O56" s="45">
        <f t="shared" si="7"/>
        <v>0</v>
      </c>
      <c r="P56" s="17"/>
      <c r="Q56" s="17"/>
      <c r="R56" s="26"/>
      <c r="S56" s="17"/>
      <c r="T56" s="17"/>
      <c r="U56" s="45">
        <f t="shared" ref="U56:U61" si="14">IF(T56="ALTA",3,IF(T56="MEDIA",2,IF(T56="BAJA",1,0)))</f>
        <v>0</v>
      </c>
      <c r="V56" s="17"/>
      <c r="W56" s="17"/>
      <c r="X56" s="45">
        <f t="shared" ref="X56:X61" si="15">IF(W56="ALTA",3,IF(W56="MEDIA",2,IF(W56="BAJA",1,0)))</f>
        <v>0</v>
      </c>
      <c r="Y56" s="17"/>
      <c r="Z56" s="45">
        <f t="shared" si="6"/>
        <v>0</v>
      </c>
      <c r="AA56" s="23" t="str">
        <f t="shared" si="12"/>
        <v/>
      </c>
      <c r="AB56" s="34">
        <v>45</v>
      </c>
    </row>
    <row r="57" spans="1:28" s="7" customFormat="1" ht="15.75" hidden="1" x14ac:dyDescent="0.2">
      <c r="A57" s="35">
        <f>COUNTIF($AA$11:AA57,"ALTA")</f>
        <v>0</v>
      </c>
      <c r="B57" s="39" t="e">
        <f>VLOOKUP(AB57,'01-Inventario de Activos'!$A$12:$L$61,2,FALSE)</f>
        <v>#N/A</v>
      </c>
      <c r="C57" s="37" t="e">
        <f>VLOOKUP(AB57,'01-Inventario de Activos'!$A$12:$L$61,3,FALSE)</f>
        <v>#N/A</v>
      </c>
      <c r="D57" s="37" t="e">
        <f>VLOOKUP(AB57,'01-Inventario de Activos'!$A$12:$L$61,4,FALSE)</f>
        <v>#N/A</v>
      </c>
      <c r="E57" s="41"/>
      <c r="F57" s="44"/>
      <c r="G57" s="37" t="e">
        <f>VLOOKUP(AB57,'01-Inventario de Activos'!$A$12:$L$61,8,FALSE)</f>
        <v>#N/A</v>
      </c>
      <c r="H57" s="37" t="e">
        <f>VLOOKUP(AB57,'01-Inventario de Activos'!$A$12:$L$61,7,FALSE)</f>
        <v>#N/A</v>
      </c>
      <c r="I57" s="37" t="e">
        <f>VLOOKUP(AB57,'01-Inventario de Activos'!$A$12:$L$61,10,FALSE)</f>
        <v>#N/A</v>
      </c>
      <c r="J57" s="37" t="e">
        <f>VLOOKUP(AB57,'01-Inventario de Activos'!$A$12:$L$61,11,FALSE)</f>
        <v>#N/A</v>
      </c>
      <c r="K57" s="37" t="e">
        <f>VLOOKUP(AB57,'01-Inventario de Activos'!$A$12:$L$61,12,FALSE)</f>
        <v>#N/A</v>
      </c>
      <c r="L57" s="41"/>
      <c r="M57" s="41"/>
      <c r="N57" s="17"/>
      <c r="O57" s="45">
        <f t="shared" si="7"/>
        <v>0</v>
      </c>
      <c r="P57" s="17"/>
      <c r="Q57" s="17"/>
      <c r="R57" s="26"/>
      <c r="S57" s="17"/>
      <c r="T57" s="17"/>
      <c r="U57" s="45">
        <f t="shared" si="14"/>
        <v>0</v>
      </c>
      <c r="V57" s="17"/>
      <c r="W57" s="17"/>
      <c r="X57" s="45">
        <f t="shared" si="15"/>
        <v>0</v>
      </c>
      <c r="Y57" s="17"/>
      <c r="Z57" s="45">
        <f t="shared" si="6"/>
        <v>0</v>
      </c>
      <c r="AA57" s="23" t="str">
        <f t="shared" si="12"/>
        <v/>
      </c>
      <c r="AB57" s="34">
        <v>46</v>
      </c>
    </row>
    <row r="58" spans="1:28" s="7" customFormat="1" ht="15.75" hidden="1" x14ac:dyDescent="0.2">
      <c r="A58" s="35">
        <f>COUNTIF($AA$11:AA58,"ALTA")</f>
        <v>0</v>
      </c>
      <c r="B58" s="39" t="e">
        <f>VLOOKUP(AB58,'01-Inventario de Activos'!$A$12:$L$61,2,FALSE)</f>
        <v>#N/A</v>
      </c>
      <c r="C58" s="37" t="e">
        <f>VLOOKUP(AB58,'01-Inventario de Activos'!$A$12:$L$61,3,FALSE)</f>
        <v>#N/A</v>
      </c>
      <c r="D58" s="37" t="e">
        <f>VLOOKUP(AB58,'01-Inventario de Activos'!$A$12:$L$61,4,FALSE)</f>
        <v>#N/A</v>
      </c>
      <c r="E58" s="41"/>
      <c r="F58" s="44"/>
      <c r="G58" s="37" t="e">
        <f>VLOOKUP(AB58,'01-Inventario de Activos'!$A$12:$L$61,8,FALSE)</f>
        <v>#N/A</v>
      </c>
      <c r="H58" s="37" t="e">
        <f>VLOOKUP(AB58,'01-Inventario de Activos'!$A$12:$L$61,7,FALSE)</f>
        <v>#N/A</v>
      </c>
      <c r="I58" s="37" t="e">
        <f>VLOOKUP(AB58,'01-Inventario de Activos'!$A$12:$L$61,10,FALSE)</f>
        <v>#N/A</v>
      </c>
      <c r="J58" s="37" t="e">
        <f>VLOOKUP(AB58,'01-Inventario de Activos'!$A$12:$L$61,11,FALSE)</f>
        <v>#N/A</v>
      </c>
      <c r="K58" s="37" t="e">
        <f>VLOOKUP(AB58,'01-Inventario de Activos'!$A$12:$L$61,12,FALSE)</f>
        <v>#N/A</v>
      </c>
      <c r="L58" s="41"/>
      <c r="M58" s="41"/>
      <c r="N58" s="17"/>
      <c r="O58" s="45">
        <f t="shared" si="7"/>
        <v>0</v>
      </c>
      <c r="P58" s="17"/>
      <c r="Q58" s="17"/>
      <c r="R58" s="26"/>
      <c r="S58" s="17"/>
      <c r="T58" s="17"/>
      <c r="U58" s="45">
        <f t="shared" si="14"/>
        <v>0</v>
      </c>
      <c r="V58" s="17"/>
      <c r="W58" s="17"/>
      <c r="X58" s="45">
        <f t="shared" si="15"/>
        <v>0</v>
      </c>
      <c r="Y58" s="17"/>
      <c r="Z58" s="45">
        <f t="shared" si="6"/>
        <v>0</v>
      </c>
      <c r="AA58" s="23" t="str">
        <f t="shared" si="12"/>
        <v/>
      </c>
      <c r="AB58" s="34">
        <v>47</v>
      </c>
    </row>
    <row r="59" spans="1:28" s="7" customFormat="1" ht="15.75" hidden="1" x14ac:dyDescent="0.2">
      <c r="A59" s="35">
        <f>COUNTIF($AA$11:AA59,"ALTA")</f>
        <v>0</v>
      </c>
      <c r="B59" s="39" t="e">
        <f>VLOOKUP(AB59,'01-Inventario de Activos'!$A$12:$L$61,2,FALSE)</f>
        <v>#N/A</v>
      </c>
      <c r="C59" s="37" t="e">
        <f>VLOOKUP(AB59,'01-Inventario de Activos'!$A$12:$L$61,3,FALSE)</f>
        <v>#N/A</v>
      </c>
      <c r="D59" s="37" t="e">
        <f>VLOOKUP(AB59,'01-Inventario de Activos'!$A$12:$L$61,4,FALSE)</f>
        <v>#N/A</v>
      </c>
      <c r="E59" s="41"/>
      <c r="F59" s="44"/>
      <c r="G59" s="37" t="e">
        <f>VLOOKUP(AB59,'01-Inventario de Activos'!$A$12:$L$61,8,FALSE)</f>
        <v>#N/A</v>
      </c>
      <c r="H59" s="37" t="e">
        <f>VLOOKUP(AB59,'01-Inventario de Activos'!$A$12:$L$61,7,FALSE)</f>
        <v>#N/A</v>
      </c>
      <c r="I59" s="37" t="e">
        <f>VLOOKUP(AB59,'01-Inventario de Activos'!$A$12:$L$61,10,FALSE)</f>
        <v>#N/A</v>
      </c>
      <c r="J59" s="37" t="e">
        <f>VLOOKUP(AB59,'01-Inventario de Activos'!$A$12:$L$61,11,FALSE)</f>
        <v>#N/A</v>
      </c>
      <c r="K59" s="37" t="e">
        <f>VLOOKUP(AB59,'01-Inventario de Activos'!$A$12:$L$61,12,FALSE)</f>
        <v>#N/A</v>
      </c>
      <c r="L59" s="41"/>
      <c r="M59" s="41"/>
      <c r="N59" s="17"/>
      <c r="O59" s="45">
        <f>IF(N59="RESERVADA",5,IF(N59="PÚBLICA",1,IF(N59="CLASIFICADA",3,0)))</f>
        <v>0</v>
      </c>
      <c r="P59" s="17"/>
      <c r="Q59" s="17"/>
      <c r="R59" s="26"/>
      <c r="S59" s="17"/>
      <c r="T59" s="17"/>
      <c r="U59" s="45">
        <f t="shared" si="14"/>
        <v>0</v>
      </c>
      <c r="V59" s="17"/>
      <c r="W59" s="17"/>
      <c r="X59" s="45">
        <f t="shared" si="15"/>
        <v>0</v>
      </c>
      <c r="Y59" s="17"/>
      <c r="Z59" s="45">
        <f t="shared" si="6"/>
        <v>0</v>
      </c>
      <c r="AA59" s="23" t="str">
        <f t="shared" si="12"/>
        <v/>
      </c>
      <c r="AB59" s="34">
        <v>48</v>
      </c>
    </row>
    <row r="60" spans="1:28" s="7" customFormat="1" ht="15.75" hidden="1" x14ac:dyDescent="0.2">
      <c r="A60" s="35">
        <f>COUNTIF($AA$11:AA60,"ALTA")</f>
        <v>0</v>
      </c>
      <c r="B60" s="39" t="e">
        <f>VLOOKUP(AB60,'01-Inventario de Activos'!$A$12:$L$61,2,FALSE)</f>
        <v>#N/A</v>
      </c>
      <c r="C60" s="37" t="e">
        <f>VLOOKUP(AB60,'01-Inventario de Activos'!$A$12:$L$61,3,FALSE)</f>
        <v>#N/A</v>
      </c>
      <c r="D60" s="37" t="e">
        <f>VLOOKUP(AB60,'01-Inventario de Activos'!$A$12:$L$61,4,FALSE)</f>
        <v>#N/A</v>
      </c>
      <c r="E60" s="41"/>
      <c r="F60" s="44"/>
      <c r="G60" s="37" t="e">
        <f>VLOOKUP(AB60,'01-Inventario de Activos'!$A$12:$L$61,8,FALSE)</f>
        <v>#N/A</v>
      </c>
      <c r="H60" s="37" t="e">
        <f>VLOOKUP(AB60,'01-Inventario de Activos'!$A$12:$L$61,7,FALSE)</f>
        <v>#N/A</v>
      </c>
      <c r="I60" s="37" t="e">
        <f>VLOOKUP(AB60,'01-Inventario de Activos'!$A$12:$L$61,10,FALSE)</f>
        <v>#N/A</v>
      </c>
      <c r="J60" s="37" t="e">
        <f>VLOOKUP(AB60,'01-Inventario de Activos'!$A$12:$L$61,11,FALSE)</f>
        <v>#N/A</v>
      </c>
      <c r="K60" s="37" t="e">
        <f>VLOOKUP(AB60,'01-Inventario de Activos'!$A$12:$L$61,12,FALSE)</f>
        <v>#N/A</v>
      </c>
      <c r="L60" s="41"/>
      <c r="M60" s="41"/>
      <c r="N60" s="17"/>
      <c r="O60" s="45">
        <f>IF(N60="RESERVADA",5,IF(N60="PÚBLICA",1,IF(N60="CLASIFICADA",3,0)))</f>
        <v>0</v>
      </c>
      <c r="P60" s="17"/>
      <c r="Q60" s="17"/>
      <c r="R60" s="26"/>
      <c r="S60" s="17"/>
      <c r="T60" s="17"/>
      <c r="U60" s="45">
        <f t="shared" si="14"/>
        <v>0</v>
      </c>
      <c r="V60" s="17"/>
      <c r="W60" s="17"/>
      <c r="X60" s="45">
        <f t="shared" si="15"/>
        <v>0</v>
      </c>
      <c r="Y60" s="17"/>
      <c r="Z60" s="45">
        <f t="shared" si="6"/>
        <v>0</v>
      </c>
      <c r="AA60" s="23" t="str">
        <f t="shared" si="12"/>
        <v/>
      </c>
      <c r="AB60" s="34">
        <v>49</v>
      </c>
    </row>
    <row r="61" spans="1:28" s="7" customFormat="1" ht="16.5" hidden="1" thickBot="1" x14ac:dyDescent="0.25">
      <c r="A61" s="35">
        <f>COUNTIF($AA$11:AA61,"ALTA")</f>
        <v>0</v>
      </c>
      <c r="B61" s="40" t="e">
        <f>VLOOKUP(AB61,'01-Inventario de Activos'!$A$12:$L$61,2,FALSE)</f>
        <v>#N/A</v>
      </c>
      <c r="C61" s="38" t="e">
        <f>VLOOKUP(AB61,'01-Inventario de Activos'!$A$12:$L$61,3,FALSE)</f>
        <v>#N/A</v>
      </c>
      <c r="D61" s="38" t="e">
        <f>VLOOKUP(AB61,'01-Inventario de Activos'!$A$12:$L$61,4,FALSE)</f>
        <v>#N/A</v>
      </c>
      <c r="E61" s="42"/>
      <c r="F61" s="56"/>
      <c r="G61" s="38" t="e">
        <f>VLOOKUP(AB61,'01-Inventario de Activos'!$A$12:$L$61,8,FALSE)</f>
        <v>#N/A</v>
      </c>
      <c r="H61" s="38" t="e">
        <f>VLOOKUP(AB61,'01-Inventario de Activos'!$A$12:$L$61,7,FALSE)</f>
        <v>#N/A</v>
      </c>
      <c r="I61" s="38" t="e">
        <f>VLOOKUP(AB61,'01-Inventario de Activos'!$A$12:$L$61,10,FALSE)</f>
        <v>#N/A</v>
      </c>
      <c r="J61" s="38" t="e">
        <f>VLOOKUP(AB61,'01-Inventario de Activos'!$A$12:$L$61,11,FALSE)</f>
        <v>#N/A</v>
      </c>
      <c r="K61" s="38" t="e">
        <f>VLOOKUP(AB61,'01-Inventario de Activos'!$A$12:$L$61,12,FALSE)</f>
        <v>#N/A</v>
      </c>
      <c r="L61" s="42"/>
      <c r="M61" s="42"/>
      <c r="N61" s="21"/>
      <c r="O61" s="46">
        <f>IF(N61="RESERVADA",5,IF(N61="PÚBLICA",1,IF(N61="CLASIFICADA",3,0)))</f>
        <v>0</v>
      </c>
      <c r="P61" s="21"/>
      <c r="Q61" s="21"/>
      <c r="R61" s="57"/>
      <c r="S61" s="21"/>
      <c r="T61" s="21"/>
      <c r="U61" s="46">
        <f t="shared" si="14"/>
        <v>0</v>
      </c>
      <c r="V61" s="21"/>
      <c r="W61" s="21"/>
      <c r="X61" s="46">
        <f t="shared" si="15"/>
        <v>0</v>
      </c>
      <c r="Y61" s="21"/>
      <c r="Z61" s="46">
        <f t="shared" si="6"/>
        <v>0</v>
      </c>
      <c r="AA61" s="43" t="str">
        <f t="shared" si="12"/>
        <v/>
      </c>
      <c r="AB61" s="34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YDJD6mMHiI+tsTZbmgMOreL6iyWbmFo1VWBHwzEUcfGdQddG0yavrD2M/U4F9lnVqBAS+6ALR/FTiBpc8iZYHg==" saltValue="R1OXDPWlMJLcZy+SqNYnlA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3:N61">
    <cfRule type="containsText" dxfId="46" priority="1068" operator="containsText" text="CLASIFICADA">
      <formula>NOT(ISERROR(SEARCH("CLASIFICADA",N13)))</formula>
    </cfRule>
    <cfRule type="containsText" dxfId="45" priority="1072" operator="containsText" text="RESERVADA">
      <formula>NOT(ISERROR(SEARCH("RESERVADA",N13)))</formula>
    </cfRule>
    <cfRule type="containsText" dxfId="44" priority="1074" operator="containsText" text="PÚBLICA">
      <formula>NOT(ISERROR(SEARCH("PÚBLICA",N13)))</formula>
    </cfRule>
  </conditionalFormatting>
  <conditionalFormatting sqref="X13 U13:U61 X15 X17:X61">
    <cfRule type="cellIs" dxfId="43" priority="1062" operator="equal">
      <formula>1</formula>
    </cfRule>
    <cfRule type="cellIs" dxfId="42" priority="1063" operator="equal">
      <formula>2</formula>
    </cfRule>
    <cfRule type="cellIs" dxfId="41" priority="1064" operator="equal">
      <formula>3</formula>
    </cfRule>
  </conditionalFormatting>
  <conditionalFormatting sqref="Z13 Z15 Z17:Z61">
    <cfRule type="cellIs" dxfId="40" priority="1050" operator="between">
      <formula>5</formula>
      <formula>10</formula>
    </cfRule>
    <cfRule type="cellIs" dxfId="39" priority="1051" operator="greaterThanOrEqual">
      <formula>12</formula>
    </cfRule>
    <cfRule type="cellIs" dxfId="38" priority="1052" operator="between">
      <formula>1</formula>
      <formula>4</formula>
    </cfRule>
  </conditionalFormatting>
  <conditionalFormatting sqref="O61">
    <cfRule type="containsText" dxfId="37" priority="35" operator="containsText" text="ALTA">
      <formula>NOT(ISERROR(SEARCH("ALTA",O61)))</formula>
    </cfRule>
    <cfRule type="containsText" dxfId="36" priority="36" operator="containsText" text="BAJA">
      <formula>NOT(ISERROR(SEARCH("BAJA",O61)))</formula>
    </cfRule>
  </conditionalFormatting>
  <conditionalFormatting sqref="O61">
    <cfRule type="cellIs" dxfId="35" priority="32" operator="equal">
      <formula>1</formula>
    </cfRule>
    <cfRule type="cellIs" dxfId="34" priority="33" operator="equal">
      <formula>2</formula>
    </cfRule>
    <cfRule type="cellIs" dxfId="33" priority="34" operator="equal">
      <formula>3</formula>
    </cfRule>
  </conditionalFormatting>
  <conditionalFormatting sqref="O13:O61">
    <cfRule type="cellIs" dxfId="32" priority="31" operator="equal">
      <formula>3</formula>
    </cfRule>
    <cfRule type="cellIs" dxfId="31" priority="1066" operator="equal">
      <formula>1</formula>
    </cfRule>
    <cfRule type="cellIs" dxfId="30" priority="1067" operator="equal">
      <formula>5</formula>
    </cfRule>
  </conditionalFormatting>
  <conditionalFormatting sqref="AA18:AA61 W13 W15 T13:T17 T23:T61 W17:W61">
    <cfRule type="containsText" dxfId="29" priority="1061" operator="containsText" text="MEDIA">
      <formula>NOT(ISERROR(SEARCH("MEDIA",T13)))</formula>
    </cfRule>
    <cfRule type="containsText" dxfId="28" priority="1079" operator="containsText" text="ALTA">
      <formula>NOT(ISERROR(SEARCH("ALTA",T13)))</formula>
    </cfRule>
    <cfRule type="containsText" dxfId="27" priority="1080" operator="containsText" text="BAJA">
      <formula>NOT(ISERROR(SEARCH("BAJA",T13)))</formula>
    </cfRule>
  </conditionalFormatting>
  <conditionalFormatting sqref="X12 U12 X14 X16">
    <cfRule type="cellIs" dxfId="26" priority="21" operator="equal">
      <formula>1</formula>
    </cfRule>
    <cfRule type="cellIs" dxfId="25" priority="22" operator="equal">
      <formula>2</formula>
    </cfRule>
    <cfRule type="cellIs" dxfId="24" priority="23" operator="equal">
      <formula>3</formula>
    </cfRule>
  </conditionalFormatting>
  <conditionalFormatting sqref="Z12 Z14 Z16">
    <cfRule type="cellIs" dxfId="23" priority="17" operator="between">
      <formula>5</formula>
      <formula>10</formula>
    </cfRule>
    <cfRule type="cellIs" dxfId="22" priority="18" operator="greaterThanOrEqual">
      <formula>12</formula>
    </cfRule>
    <cfRule type="cellIs" dxfId="21" priority="19" operator="between">
      <formula>1</formula>
      <formula>4</formula>
    </cfRule>
  </conditionalFormatting>
  <conditionalFormatting sqref="O12">
    <cfRule type="cellIs" dxfId="20" priority="16" operator="equal">
      <formula>3</formula>
    </cfRule>
    <cfRule type="cellIs" dxfId="19" priority="24" operator="equal">
      <formula>1</formula>
    </cfRule>
    <cfRule type="cellIs" dxfId="18" priority="25" operator="equal">
      <formula>5</formula>
    </cfRule>
  </conditionalFormatting>
  <conditionalFormatting sqref="AA12:AA17">
    <cfRule type="containsText" dxfId="17" priority="20" operator="containsText" text="MEDIA">
      <formula>NOT(ISERROR(SEARCH("MEDIA",AA12)))</formula>
    </cfRule>
    <cfRule type="containsText" dxfId="16" priority="29" operator="containsText" text="ALTA">
      <formula>NOT(ISERROR(SEARCH("ALTA",AA12)))</formula>
    </cfRule>
    <cfRule type="containsText" dxfId="15" priority="30" operator="containsText" text="BAJA">
      <formula>NOT(ISERROR(SEARCH("BAJA",AA12)))</formula>
    </cfRule>
  </conditionalFormatting>
  <conditionalFormatting sqref="N12">
    <cfRule type="containsText" dxfId="14" priority="13" operator="containsText" text="CLASIFICADA">
      <formula>NOT(ISERROR(SEARCH("CLASIFICADA",N12)))</formula>
    </cfRule>
    <cfRule type="containsText" dxfId="13" priority="14" operator="containsText" text="RESERVADA">
      <formula>NOT(ISERROR(SEARCH("RESERVADA",N12)))</formula>
    </cfRule>
    <cfRule type="containsText" dxfId="12" priority="15" operator="containsText" text="PÚBLICA">
      <formula>NOT(ISERROR(SEARCH("PÚBLICA",N12)))</formula>
    </cfRule>
  </conditionalFormatting>
  <conditionalFormatting sqref="T12">
    <cfRule type="containsText" dxfId="11" priority="10" operator="containsText" text="MEDIA">
      <formula>NOT(ISERROR(SEARCH("MEDIA",T12)))</formula>
    </cfRule>
    <cfRule type="containsText" dxfId="10" priority="11" operator="containsText" text="ALTA">
      <formula>NOT(ISERROR(SEARCH("ALTA",T12)))</formula>
    </cfRule>
    <cfRule type="containsText" dxfId="9" priority="12" operator="containsText" text="BAJA">
      <formula>NOT(ISERROR(SEARCH("BAJA",T12)))</formula>
    </cfRule>
  </conditionalFormatting>
  <conditionalFormatting sqref="W12 W14">
    <cfRule type="containsText" dxfId="8" priority="7" operator="containsText" text="MEDIA">
      <formula>NOT(ISERROR(SEARCH("MEDIA",W12)))</formula>
    </cfRule>
    <cfRule type="containsText" dxfId="7" priority="8" operator="containsText" text="ALTA">
      <formula>NOT(ISERROR(SEARCH("ALTA",W12)))</formula>
    </cfRule>
    <cfRule type="containsText" dxfId="6" priority="9" operator="containsText" text="BAJA">
      <formula>NOT(ISERROR(SEARCH("BAJA",W12)))</formula>
    </cfRule>
  </conditionalFormatting>
  <conditionalFormatting sqref="W16">
    <cfRule type="containsText" dxfId="5" priority="4" operator="containsText" text="MEDIA">
      <formula>NOT(ISERROR(SEARCH("MEDIA",W16)))</formula>
    </cfRule>
    <cfRule type="containsText" dxfId="4" priority="5" operator="containsText" text="ALTA">
      <formula>NOT(ISERROR(SEARCH("ALTA",W16)))</formula>
    </cfRule>
    <cfRule type="containsText" dxfId="3" priority="6" operator="containsText" text="BAJA">
      <formula>NOT(ISERROR(SEARCH("BAJA",W16)))</formula>
    </cfRule>
  </conditionalFormatting>
  <conditionalFormatting sqref="T18:T22">
    <cfRule type="containsText" dxfId="2" priority="1" operator="containsText" text="MEDIA">
      <formula>NOT(ISERROR(SEARCH("MEDIA",T18)))</formula>
    </cfRule>
    <cfRule type="containsText" dxfId="1" priority="2" operator="containsText" text="ALTA">
      <formula>NOT(ISERROR(SEARCH("ALTA",T18)))</formula>
    </cfRule>
    <cfRule type="containsText" dxfId="0" priority="3" operator="containsText" text="BAJA">
      <formula>NOT(ISERROR(SEARCH("BAJA",T18)))</formula>
    </cfRule>
  </conditionalFormatting>
  <dataValidations xWindow="1078" yWindow="438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34:Y35 Y12:Y31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8:Z61 Z13 AA23:AA61 AA18:AA22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Hewlett-Packard Company</cp:lastModifiedBy>
  <cp:lastPrinted>2015-03-03T21:06:59Z</cp:lastPrinted>
  <dcterms:created xsi:type="dcterms:W3CDTF">2012-08-09T21:00:51Z</dcterms:created>
  <dcterms:modified xsi:type="dcterms:W3CDTF">2018-12-03T14:44:03Z</dcterms:modified>
</cp:coreProperties>
</file>