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Usuario UTP\Downloads\"/>
    </mc:Choice>
  </mc:AlternateContent>
  <bookViews>
    <workbookView xWindow="0" yWindow="0" windowWidth="28800" windowHeight="12000" tabRatio="916"/>
  </bookViews>
  <sheets>
    <sheet name="01-Inventario de Activos" sheetId="8" r:id="rId1"/>
    <sheet name="02-Clasific. Activos Inform. " sheetId="1" r:id="rId2"/>
  </sheets>
  <externalReferences>
    <externalReference r:id="rId3"/>
    <externalReference r:id="rId4"/>
  </externalReferences>
  <definedNames>
    <definedName name="_xlnm._FilterDatabase" localSheetId="0" hidden="1">'01-Inventario de Activos'!$C$13:$C$25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EPENDENCIA">'[1]01-Inventario de Activos'!$DC$9:$DC$50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'[2]01-Mapa de riesgo'!#REF!</definedName>
    <definedName name="No_Aplica">#REF!</definedName>
    <definedName name="NO_DEFINIDO">#REF!</definedName>
    <definedName name="OEC">'01-Inventario de Activos'!$EQ$9:$EQ$46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cesos1">'01-Inventario de Activos'!$ER$9:$ER$46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ABLA">'01-Inventario de Activos'!$DC$8:$DD$36</definedName>
    <definedName name="TABLA1">'01-Inventario de Activos'!$EQ$9:$ER$46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" i="1" l="1"/>
  <c r="AA2" i="1"/>
  <c r="AA1" i="1"/>
  <c r="D7" i="1" l="1"/>
  <c r="A14" i="8" l="1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F8" i="8"/>
  <c r="Z7" i="1"/>
  <c r="N7" i="1"/>
  <c r="X14" i="1" l="1"/>
  <c r="X15" i="1"/>
  <c r="X16" i="1"/>
  <c r="X17" i="1"/>
  <c r="X12" i="1"/>
  <c r="U12" i="1"/>
  <c r="O12" i="1"/>
  <c r="Z12" i="1" l="1"/>
  <c r="AA12" i="1" s="1"/>
  <c r="A12" i="1" s="1"/>
  <c r="U16" i="1"/>
  <c r="U17" i="1"/>
  <c r="U18" i="1"/>
  <c r="U19" i="1"/>
  <c r="U20" i="1"/>
  <c r="U21" i="1"/>
  <c r="U22" i="1"/>
  <c r="U23" i="1"/>
  <c r="U2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A13" i="8"/>
  <c r="O15" i="1"/>
  <c r="U15" i="1"/>
  <c r="X18" i="1"/>
  <c r="X19" i="1"/>
  <c r="X20" i="1"/>
  <c r="X21" i="1"/>
  <c r="X22" i="1"/>
  <c r="O14" i="1"/>
  <c r="U14" i="1"/>
  <c r="U13" i="1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X13" i="1"/>
  <c r="X23" i="1"/>
  <c r="X24" i="1"/>
  <c r="X25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O13" i="1"/>
  <c r="U56" i="1"/>
  <c r="X56" i="1"/>
  <c r="O59" i="1"/>
  <c r="O60" i="1"/>
  <c r="O61" i="1"/>
  <c r="X57" i="1"/>
  <c r="X58" i="1"/>
  <c r="X59" i="1"/>
  <c r="U57" i="1"/>
  <c r="U58" i="1"/>
  <c r="U59" i="1"/>
  <c r="U60" i="1"/>
  <c r="U61" i="1"/>
  <c r="X60" i="1"/>
  <c r="X61" i="1"/>
  <c r="K13" i="1" l="1"/>
  <c r="K17" i="1"/>
  <c r="K21" i="1"/>
  <c r="K25" i="1"/>
  <c r="K29" i="1"/>
  <c r="K33" i="1"/>
  <c r="K37" i="1"/>
  <c r="K41" i="1"/>
  <c r="K45" i="1"/>
  <c r="K49" i="1"/>
  <c r="K53" i="1"/>
  <c r="K57" i="1"/>
  <c r="K61" i="1"/>
  <c r="J15" i="1"/>
  <c r="J19" i="1"/>
  <c r="J23" i="1"/>
  <c r="J27" i="1"/>
  <c r="J31" i="1"/>
  <c r="J35" i="1"/>
  <c r="J39" i="1"/>
  <c r="J43" i="1"/>
  <c r="J47" i="1"/>
  <c r="J51" i="1"/>
  <c r="J55" i="1"/>
  <c r="J5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H15" i="1"/>
  <c r="H19" i="1"/>
  <c r="H23" i="1"/>
  <c r="H27" i="1"/>
  <c r="H31" i="1"/>
  <c r="H35" i="1"/>
  <c r="H39" i="1"/>
  <c r="H43" i="1"/>
  <c r="H47" i="1"/>
  <c r="H51" i="1"/>
  <c r="H55" i="1"/>
  <c r="H5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G15" i="1"/>
  <c r="G19" i="1"/>
  <c r="G23" i="1"/>
  <c r="G27" i="1"/>
  <c r="G31" i="1"/>
  <c r="G35" i="1"/>
  <c r="G39" i="1"/>
  <c r="G43" i="1"/>
  <c r="G47" i="1"/>
  <c r="G51" i="1"/>
  <c r="G55" i="1"/>
  <c r="G59" i="1"/>
  <c r="C13" i="1"/>
  <c r="C17" i="1"/>
  <c r="C21" i="1"/>
  <c r="K14" i="1"/>
  <c r="K18" i="1"/>
  <c r="K22" i="1"/>
  <c r="K26" i="1"/>
  <c r="K30" i="1"/>
  <c r="K34" i="1"/>
  <c r="K38" i="1"/>
  <c r="K42" i="1"/>
  <c r="K46" i="1"/>
  <c r="K50" i="1"/>
  <c r="K54" i="1"/>
  <c r="K58" i="1"/>
  <c r="K12" i="1"/>
  <c r="J16" i="1"/>
  <c r="J20" i="1"/>
  <c r="J24" i="1"/>
  <c r="J28" i="1"/>
  <c r="J32" i="1"/>
  <c r="J36" i="1"/>
  <c r="J40" i="1"/>
  <c r="J44" i="1"/>
  <c r="J48" i="1"/>
  <c r="J52" i="1"/>
  <c r="J56" i="1"/>
  <c r="J60" i="1"/>
  <c r="I14" i="1"/>
  <c r="I18" i="1"/>
  <c r="I22" i="1"/>
  <c r="I26" i="1"/>
  <c r="I30" i="1"/>
  <c r="I34" i="1"/>
  <c r="I38" i="1"/>
  <c r="I42" i="1"/>
  <c r="I46" i="1"/>
  <c r="I50" i="1"/>
  <c r="I54" i="1"/>
  <c r="I58" i="1"/>
  <c r="I12" i="1"/>
  <c r="H16" i="1"/>
  <c r="H20" i="1"/>
  <c r="H24" i="1"/>
  <c r="H28" i="1"/>
  <c r="H32" i="1"/>
  <c r="H36" i="1"/>
  <c r="H40" i="1"/>
  <c r="H44" i="1"/>
  <c r="H48" i="1"/>
  <c r="H52" i="1"/>
  <c r="H56" i="1"/>
  <c r="H60" i="1"/>
  <c r="D14" i="1"/>
  <c r="D18" i="1"/>
  <c r="D22" i="1"/>
  <c r="D26" i="1"/>
  <c r="D30" i="1"/>
  <c r="D34" i="1"/>
  <c r="D38" i="1"/>
  <c r="D42" i="1"/>
  <c r="D46" i="1"/>
  <c r="D50" i="1"/>
  <c r="D54" i="1"/>
  <c r="D58" i="1"/>
  <c r="D12" i="1"/>
  <c r="G16" i="1"/>
  <c r="G20" i="1"/>
  <c r="G24" i="1"/>
  <c r="G28" i="1"/>
  <c r="G32" i="1"/>
  <c r="G36" i="1"/>
  <c r="G40" i="1"/>
  <c r="G44" i="1"/>
  <c r="G48" i="1"/>
  <c r="G52" i="1"/>
  <c r="G56" i="1"/>
  <c r="G60" i="1"/>
  <c r="C14" i="1"/>
  <c r="C18" i="1"/>
  <c r="C22" i="1"/>
  <c r="K15" i="1"/>
  <c r="K19" i="1"/>
  <c r="K23" i="1"/>
  <c r="K27" i="1"/>
  <c r="K31" i="1"/>
  <c r="K35" i="1"/>
  <c r="K39" i="1"/>
  <c r="K43" i="1"/>
  <c r="K47" i="1"/>
  <c r="K51" i="1"/>
  <c r="K55" i="1"/>
  <c r="K59" i="1"/>
  <c r="J13" i="1"/>
  <c r="J17" i="1"/>
  <c r="J21" i="1"/>
  <c r="J25" i="1"/>
  <c r="J29" i="1"/>
  <c r="J33" i="1"/>
  <c r="J37" i="1"/>
  <c r="J41" i="1"/>
  <c r="J45" i="1"/>
  <c r="J49" i="1"/>
  <c r="J53" i="1"/>
  <c r="J57" i="1"/>
  <c r="J61" i="1"/>
  <c r="I15" i="1"/>
  <c r="I19" i="1"/>
  <c r="I23" i="1"/>
  <c r="I27" i="1"/>
  <c r="I31" i="1"/>
  <c r="I35" i="1"/>
  <c r="I39" i="1"/>
  <c r="I43" i="1"/>
  <c r="I47" i="1"/>
  <c r="I51" i="1"/>
  <c r="I55" i="1"/>
  <c r="I5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D15" i="1"/>
  <c r="D19" i="1"/>
  <c r="D23" i="1"/>
  <c r="D27" i="1"/>
  <c r="D31" i="1"/>
  <c r="D35" i="1"/>
  <c r="D39" i="1"/>
  <c r="D43" i="1"/>
  <c r="D47" i="1"/>
  <c r="D51" i="1"/>
  <c r="D55" i="1"/>
  <c r="D5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C15" i="1"/>
  <c r="C19" i="1"/>
  <c r="C23" i="1"/>
  <c r="C27" i="1"/>
  <c r="C31" i="1"/>
  <c r="C35" i="1"/>
  <c r="C39" i="1"/>
  <c r="C43" i="1"/>
  <c r="C47" i="1"/>
  <c r="C51" i="1"/>
  <c r="K16" i="1"/>
  <c r="K20" i="1"/>
  <c r="K24" i="1"/>
  <c r="K28" i="1"/>
  <c r="K32" i="1"/>
  <c r="K36" i="1"/>
  <c r="K40" i="1"/>
  <c r="K44" i="1"/>
  <c r="K48" i="1"/>
  <c r="K52" i="1"/>
  <c r="K56" i="1"/>
  <c r="K60" i="1"/>
  <c r="J14" i="1"/>
  <c r="J18" i="1"/>
  <c r="J22" i="1"/>
  <c r="J26" i="1"/>
  <c r="J30" i="1"/>
  <c r="J34" i="1"/>
  <c r="J38" i="1"/>
  <c r="J42" i="1"/>
  <c r="J46" i="1"/>
  <c r="J50" i="1"/>
  <c r="J54" i="1"/>
  <c r="J58" i="1"/>
  <c r="J12" i="1"/>
  <c r="I16" i="1"/>
  <c r="I20" i="1"/>
  <c r="I24" i="1"/>
  <c r="I28" i="1"/>
  <c r="I32" i="1"/>
  <c r="I36" i="1"/>
  <c r="I40" i="1"/>
  <c r="I44" i="1"/>
  <c r="I48" i="1"/>
  <c r="I52" i="1"/>
  <c r="I56" i="1"/>
  <c r="I60" i="1"/>
  <c r="H14" i="1"/>
  <c r="H18" i="1"/>
  <c r="H22" i="1"/>
  <c r="H26" i="1"/>
  <c r="H30" i="1"/>
  <c r="H34" i="1"/>
  <c r="H38" i="1"/>
  <c r="H42" i="1"/>
  <c r="H46" i="1"/>
  <c r="H50" i="1"/>
  <c r="H54" i="1"/>
  <c r="H58" i="1"/>
  <c r="H12" i="1"/>
  <c r="D16" i="1"/>
  <c r="D20" i="1"/>
  <c r="D24" i="1"/>
  <c r="D28" i="1"/>
  <c r="D32" i="1"/>
  <c r="D36" i="1"/>
  <c r="D40" i="1"/>
  <c r="D44" i="1"/>
  <c r="D48" i="1"/>
  <c r="D52" i="1"/>
  <c r="D56" i="1"/>
  <c r="D60" i="1"/>
  <c r="G14" i="1"/>
  <c r="G18" i="1"/>
  <c r="G22" i="1"/>
  <c r="G26" i="1"/>
  <c r="G30" i="1"/>
  <c r="G34" i="1"/>
  <c r="G38" i="1"/>
  <c r="G42" i="1"/>
  <c r="G46" i="1"/>
  <c r="G50" i="1"/>
  <c r="G54" i="1"/>
  <c r="G58" i="1"/>
  <c r="G12" i="1"/>
  <c r="C16" i="1"/>
  <c r="C20" i="1"/>
  <c r="C24" i="1"/>
  <c r="C28" i="1"/>
  <c r="C32" i="1"/>
  <c r="C36" i="1"/>
  <c r="C40" i="1"/>
  <c r="C44" i="1"/>
  <c r="C48" i="1"/>
  <c r="C52" i="1"/>
  <c r="C25" i="1"/>
  <c r="C33" i="1"/>
  <c r="C41" i="1"/>
  <c r="C49" i="1"/>
  <c r="C55" i="1"/>
  <c r="C59" i="1"/>
  <c r="B26" i="1"/>
  <c r="B30" i="1"/>
  <c r="B34" i="1"/>
  <c r="B38" i="1"/>
  <c r="B42" i="1"/>
  <c r="B46" i="1"/>
  <c r="B50" i="1"/>
  <c r="B54" i="1"/>
  <c r="B13" i="1"/>
  <c r="B25" i="1"/>
  <c r="B32" i="1"/>
  <c r="B44" i="1"/>
  <c r="B56" i="1"/>
  <c r="B23" i="1"/>
  <c r="C26" i="1"/>
  <c r="C34" i="1"/>
  <c r="C42" i="1"/>
  <c r="C50" i="1"/>
  <c r="C56" i="1"/>
  <c r="C60" i="1"/>
  <c r="B27" i="1"/>
  <c r="B31" i="1"/>
  <c r="B35" i="1"/>
  <c r="B39" i="1"/>
  <c r="B43" i="1"/>
  <c r="B47" i="1"/>
  <c r="B51" i="1"/>
  <c r="B55" i="1"/>
  <c r="B59" i="1"/>
  <c r="B14" i="1"/>
  <c r="B18" i="1"/>
  <c r="B22" i="1"/>
  <c r="B12" i="1"/>
  <c r="C29" i="1"/>
  <c r="C37" i="1"/>
  <c r="C53" i="1"/>
  <c r="C57" i="1"/>
  <c r="B28" i="1"/>
  <c r="B40" i="1"/>
  <c r="B48" i="1"/>
  <c r="B15" i="1"/>
  <c r="B19" i="1"/>
  <c r="C30" i="1"/>
  <c r="C38" i="1"/>
  <c r="C46" i="1"/>
  <c r="C54" i="1"/>
  <c r="C58" i="1"/>
  <c r="C12" i="1"/>
  <c r="B29" i="1"/>
  <c r="B33" i="1"/>
  <c r="B37" i="1"/>
  <c r="B41" i="1"/>
  <c r="B45" i="1"/>
  <c r="B49" i="1"/>
  <c r="B53" i="1"/>
  <c r="B57" i="1"/>
  <c r="B61" i="1"/>
  <c r="B16" i="1"/>
  <c r="B20" i="1"/>
  <c r="B24" i="1"/>
  <c r="B58" i="1"/>
  <c r="B17" i="1"/>
  <c r="B21" i="1"/>
  <c r="C45" i="1"/>
  <c r="C61" i="1"/>
  <c r="B36" i="1"/>
  <c r="B52" i="1"/>
  <c r="B60" i="1"/>
  <c r="Z59" i="1"/>
  <c r="AA59" i="1" s="1"/>
  <c r="Z57" i="1"/>
  <c r="AA57" i="1" s="1"/>
  <c r="Z29" i="1"/>
  <c r="AA29" i="1" s="1"/>
  <c r="Z27" i="1"/>
  <c r="AA27" i="1" s="1"/>
  <c r="Z39" i="1"/>
  <c r="AA39" i="1" s="1"/>
  <c r="Z37" i="1"/>
  <c r="AA37" i="1" s="1"/>
  <c r="Z53" i="1"/>
  <c r="AA53" i="1" s="1"/>
  <c r="Z17" i="1"/>
  <c r="AA17" i="1" s="1"/>
  <c r="Z51" i="1"/>
  <c r="AA51" i="1" s="1"/>
  <c r="Z43" i="1"/>
  <c r="AA43" i="1" s="1"/>
  <c r="Z35" i="1"/>
  <c r="AA35" i="1" s="1"/>
  <c r="Z58" i="1"/>
  <c r="AA58" i="1" s="1"/>
  <c r="Z61" i="1"/>
  <c r="AA61" i="1" s="1"/>
  <c r="Z25" i="1"/>
  <c r="AA25" i="1" s="1"/>
  <c r="Z40" i="1"/>
  <c r="AA40" i="1" s="1"/>
  <c r="Z32" i="1"/>
  <c r="AA32" i="1" s="1"/>
  <c r="Z60" i="1"/>
  <c r="AA60" i="1" s="1"/>
  <c r="Z47" i="1"/>
  <c r="AA47" i="1" s="1"/>
  <c r="Z52" i="1"/>
  <c r="AA52" i="1" s="1"/>
  <c r="Z14" i="1"/>
  <c r="AA14" i="1" s="1"/>
  <c r="Z55" i="1"/>
  <c r="AA55" i="1" s="1"/>
  <c r="Z26" i="1"/>
  <c r="AA26" i="1" s="1"/>
  <c r="Z31" i="1"/>
  <c r="AA31" i="1" s="1"/>
  <c r="Z49" i="1"/>
  <c r="AA49" i="1" s="1"/>
  <c r="Z45" i="1"/>
  <c r="AA45" i="1" s="1"/>
  <c r="Z41" i="1"/>
  <c r="AA41" i="1" s="1"/>
  <c r="Z33" i="1"/>
  <c r="AA33" i="1" s="1"/>
  <c r="Z15" i="1"/>
  <c r="AA15" i="1" s="1"/>
  <c r="Z56" i="1"/>
  <c r="AA56" i="1" s="1"/>
  <c r="Z48" i="1"/>
  <c r="AA48" i="1" s="1"/>
  <c r="Z36" i="1"/>
  <c r="AA36" i="1" s="1"/>
  <c r="Z24" i="1"/>
  <c r="AA24" i="1" s="1"/>
  <c r="Z16" i="1"/>
  <c r="AA16" i="1" s="1"/>
  <c r="Z21" i="1"/>
  <c r="AA21" i="1" s="1"/>
  <c r="Z22" i="1"/>
  <c r="AA22" i="1" s="1"/>
  <c r="Z23" i="1"/>
  <c r="AA23" i="1" s="1"/>
  <c r="Z19" i="1"/>
  <c r="AA19" i="1" s="1"/>
  <c r="A65" i="8"/>
  <c r="Z13" i="1"/>
  <c r="AA13" i="1" s="1"/>
  <c r="Z54" i="1"/>
  <c r="AA54" i="1" s="1"/>
  <c r="Z50" i="1"/>
  <c r="AA50" i="1" s="1"/>
  <c r="Z46" i="1"/>
  <c r="AA46" i="1" s="1"/>
  <c r="Z42" i="1"/>
  <c r="AA42" i="1" s="1"/>
  <c r="Z38" i="1"/>
  <c r="AA38" i="1" s="1"/>
  <c r="Z34" i="1"/>
  <c r="AA34" i="1" s="1"/>
  <c r="Z30" i="1"/>
  <c r="AA30" i="1" s="1"/>
  <c r="Z18" i="1"/>
  <c r="AA18" i="1" s="1"/>
  <c r="Z44" i="1"/>
  <c r="AA44" i="1" s="1"/>
  <c r="Z28" i="1"/>
  <c r="AA28" i="1" s="1"/>
  <c r="Z20" i="1"/>
  <c r="AA20" i="1" s="1"/>
  <c r="A15" i="1" l="1"/>
  <c r="A36" i="1"/>
  <c r="A13" i="1"/>
  <c r="A14" i="1"/>
  <c r="A23" i="1"/>
  <c r="A18" i="1"/>
  <c r="A33" i="1"/>
  <c r="A49" i="1"/>
  <c r="A58" i="1"/>
  <c r="A29" i="1"/>
  <c r="A31" i="1"/>
  <c r="A20" i="1"/>
  <c r="A21" i="1"/>
  <c r="A59" i="1"/>
  <c r="A55" i="1"/>
  <c r="A19" i="1"/>
  <c r="A44" i="1"/>
  <c r="A35" i="1"/>
  <c r="A17" i="1"/>
  <c r="A24" i="1"/>
  <c r="A45" i="1"/>
  <c r="A38" i="1"/>
  <c r="A57" i="1"/>
  <c r="A37" i="1"/>
  <c r="A47" i="1"/>
  <c r="A25" i="1"/>
  <c r="A52" i="1"/>
  <c r="A22" i="1"/>
  <c r="A39" i="1"/>
  <c r="A61" i="1"/>
  <c r="A54" i="1"/>
  <c r="A28" i="1"/>
  <c r="A40" i="1"/>
  <c r="A32" i="1"/>
  <c r="A53" i="1"/>
  <c r="A27" i="1"/>
  <c r="A60" i="1"/>
  <c r="A41" i="1"/>
  <c r="A26" i="1"/>
  <c r="A50" i="1"/>
  <c r="A16" i="1"/>
  <c r="A56" i="1"/>
  <c r="A42" i="1"/>
  <c r="A46" i="1"/>
  <c r="A48" i="1"/>
  <c r="A34" i="1"/>
  <c r="A51" i="1"/>
  <c r="A43" i="1"/>
  <c r="A30" i="1"/>
  <c r="A64" i="1" l="1"/>
</calcChain>
</file>

<file path=xl/sharedStrings.xml><?xml version="1.0" encoding="utf-8"?>
<sst xmlns="http://schemas.openxmlformats.org/spreadsheetml/2006/main" count="479" uniqueCount="208">
  <si>
    <t>CONFIDENCIALIDAD</t>
  </si>
  <si>
    <t>INTEGRIDAD</t>
  </si>
  <si>
    <t>DISPONIBILIDAD</t>
  </si>
  <si>
    <t>SISTEMA DE GESTIÓN DE SEGURIDAD DE LA INFORMACIÓN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</si>
  <si>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</si>
  <si>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</si>
  <si>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</si>
  <si>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</si>
  <si>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</si>
  <si>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ID</t>
  </si>
  <si>
    <t>NOMBRE</t>
  </si>
  <si>
    <t>PROPIETARIO</t>
  </si>
  <si>
    <t>GENERALIDADES DEL ACTIVO DE INFORMACIÓN</t>
  </si>
  <si>
    <t>FECHA ULTIMA ACTUALIZACIÓN</t>
  </si>
  <si>
    <t>Valor</t>
  </si>
  <si>
    <t>VALOR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</si>
  <si>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</si>
  <si>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</si>
  <si>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</si>
  <si>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</si>
  <si>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</si>
  <si>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</si>
  <si>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</si>
  <si>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</si>
  <si>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</si>
  <si>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</si>
  <si>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</si>
  <si>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</si>
  <si>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</si>
  <si>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</si>
  <si>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</si>
  <si>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</si>
  <si>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</si>
  <si>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</si>
  <si>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</si>
  <si>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</si>
  <si>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</si>
  <si>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</si>
  <si>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</si>
  <si>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</si>
  <si>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</si>
  <si>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</si>
  <si>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</si>
  <si>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 xml:space="preserve">Español </t>
  </si>
  <si>
    <t xml:space="preserve">PDF, WORD </t>
  </si>
  <si>
    <t>PÚBLICA</t>
  </si>
  <si>
    <t xml:space="preserve">total </t>
  </si>
  <si>
    <t>BAJA</t>
  </si>
  <si>
    <t xml:space="preserve">Actas </t>
  </si>
  <si>
    <t>Información</t>
  </si>
  <si>
    <t>x</t>
  </si>
  <si>
    <t>RESERVADA</t>
  </si>
  <si>
    <t xml:space="preserve"> Articulo 19 de la ley 1712 del 2014 , parágrafo. </t>
  </si>
  <si>
    <t xml:space="preserve">5 años </t>
  </si>
  <si>
    <t xml:space="preserve">Contenidos Programaticos </t>
  </si>
  <si>
    <t xml:space="preserve">Programas de pregrados y posgrados </t>
  </si>
  <si>
    <t xml:space="preserve">Base de datos </t>
  </si>
  <si>
    <t xml:space="preserve">Actos Administrativos </t>
  </si>
  <si>
    <t xml:space="preserve">Programación de practicas </t>
  </si>
  <si>
    <t xml:space="preserve">Archivo en excel que se realiza semestralmente especificando la carga docente y novedades para la contratación. </t>
  </si>
  <si>
    <t xml:space="preserve">word , PDF </t>
  </si>
  <si>
    <t xml:space="preserve"> Articulo 19 de la ley 1712 del 2014 , numeral E.</t>
  </si>
  <si>
    <t xml:space="preserve">Total </t>
  </si>
  <si>
    <t xml:space="preserve">Se tienen original y copia por cada caso y  copia digital. </t>
  </si>
  <si>
    <t xml:space="preserve">Facil acceso de los interesados. </t>
  </si>
  <si>
    <t xml:space="preserve">15 años </t>
  </si>
  <si>
    <t xml:space="preserve">Es almacenado digital y se generan varias  copias. </t>
  </si>
  <si>
    <t>Hojas de vida, Docentes, directores y jurados de trabajos de grado posgrados, estudiantes, personal administrativo, egresados de los posgrados.</t>
  </si>
  <si>
    <t>Documentación   derechos de petición pregrado y posgrado e investigación preeliminar posgrado</t>
  </si>
  <si>
    <t>Reporte  de notas entregadas por cada docente de posgrados.</t>
  </si>
  <si>
    <t>Posgrados</t>
  </si>
  <si>
    <t>Anteproyectos y Trabajos de Grado</t>
  </si>
  <si>
    <t>Anteproyectos de posgrados y trabajos de grado pregrado y posgrado.</t>
  </si>
  <si>
    <t>Decano,Director, Auxiliar.</t>
  </si>
  <si>
    <t>Disco Duro</t>
  </si>
  <si>
    <t>Hardware</t>
  </si>
  <si>
    <t xml:space="preserve"> Facultad de Ingeniería Industrial, Maestría en Investigación Operativa y Estadística, Maestría en Administración Económica Financiera, Maestría en administración del Desarrollo Humano y Organizacional, Especialización en Gestión de la Calidad y Normalización Técnica, Maestría en Sistemas Integrados y Gestión de la Calidad</t>
  </si>
  <si>
    <t>Es almacenado digital y se generan varias  copias y encuentra disponible en las paginas  web de pregrado y posgrados</t>
  </si>
  <si>
    <t xml:space="preserve">En el Programa de pregrado y posgrado.  </t>
  </si>
  <si>
    <t>Excel</t>
  </si>
  <si>
    <t xml:space="preserve">word, excel y PDF </t>
  </si>
  <si>
    <t xml:space="preserve">EXCEL </t>
  </si>
  <si>
    <t>En el Programa de pregrado y posgrado y páginas Web</t>
  </si>
  <si>
    <t>En el Programa de pregrado</t>
  </si>
  <si>
    <t xml:space="preserve">En el Programa de posgrado.  </t>
  </si>
  <si>
    <t>Programa de Ingeniería Industrial, Maestría en Investigación Operativa y Estadística, Maestría en Administración Económica Financiera, Maestría en administración del Desarrollo Humano y Organizacional, Especialización en Gestión de la Calidad y Normalización Técnica, Maestría en Sistemas Integrados de Gestión de la Calidad</t>
  </si>
  <si>
    <t>Decano, Directores de pregrado y posgrados, auxiliares administrativas, Vicerrectoría Academica, Vicerectoria de Investigación, Innovación y Extensión</t>
  </si>
  <si>
    <t>Decano, Directores de programa y posgrados, auxiliares adminsitrativas, Estudiantes y  Egresados</t>
  </si>
  <si>
    <t>Decano, Directores de programa y posgrados, auxiliares administrativas</t>
  </si>
  <si>
    <t>Programa de Ingeniería Industrial</t>
  </si>
  <si>
    <t>Equipos de Oficina</t>
  </si>
  <si>
    <t>Computadores, impresoras, escaner</t>
  </si>
  <si>
    <t>Equipo Audivisual</t>
  </si>
  <si>
    <t xml:space="preserve">Programa de pregrados y Maestría en Administración Económica Financiera </t>
  </si>
  <si>
    <t>Maestría en Investigación Operativa y Estadística, Maestría en Administración Económica Financiera, Maestría en administración del Desarrollo Humano y Organizacional, Especialización en Gestión de la Calidad y Normalización Técnica, Maestría en Sistemas Integrados de Gestión de la Calidad</t>
  </si>
  <si>
    <t>Consejo de Facultad,Comites Curriculares del Programa de Ingeniería Industrial, Maestría en Investigación Operativa y Estadística, Maestría en Administración Económica Financiera, Maestría en administración del Desarrollo Humano y Organizacional, Especialización en Gestión de la Calidad y Normalización Técnica, Maestría en Sistemas Integrados y Gestión de la Calidad, reunión de profesores, Comité de Investigaciones y Extensión, Comité de Reacreditación de Programas</t>
  </si>
  <si>
    <t>Documentos que contienen peticiones de la comunidad universitaria y respuestas</t>
  </si>
  <si>
    <t>Decano, Director y Auxiliar administrativa</t>
  </si>
  <si>
    <t>Director, Auxiliar administrativa, asesor</t>
  </si>
  <si>
    <t>Video beam, televisores</t>
  </si>
  <si>
    <t>Dispositivo que contiene información en back up de la Facultad, programa y Maestría en Administración Económica y Financiera.</t>
  </si>
  <si>
    <t>Evaluaciones docente de pregrado y posgrado</t>
  </si>
  <si>
    <t xml:space="preserve">Carga docente y novedades </t>
  </si>
  <si>
    <t>Notas y listados de asistencias posgrados.</t>
  </si>
  <si>
    <t>Reporte de la evaluación docente realizada por los etudiantes de pregrado y posgrados</t>
  </si>
  <si>
    <t>Resoluciones de elecciones a convocatorias, resoluciones de nombramientos y pagos asesores y jurados de tesis, apoyos a estudiantes y acuerdos planes de estudio,calendarios academicos y modificaciones, convenios interinstitucionales e internacionales de posgrados, acuerdos de Consejo de Facultad</t>
  </si>
  <si>
    <t>Director, Auxiliar administrativa</t>
  </si>
  <si>
    <t>MEDIA</t>
  </si>
  <si>
    <t>Son los contenidos de cada una de las asignatuiras de los programas de pregrado y posgrado.</t>
  </si>
  <si>
    <t>CLASIFICADA</t>
  </si>
  <si>
    <t xml:space="preserve">Parcial </t>
  </si>
  <si>
    <t xml:space="preserve">  Literal B, articulo 6 de la ley 1712 del 2014 ,  </t>
  </si>
  <si>
    <t xml:space="preserve"> Articulo 18 de la ley 1712 del 2014 , </t>
  </si>
  <si>
    <t xml:space="preserve">Facil acceso al personal interesado.  </t>
  </si>
  <si>
    <t xml:space="preserve">Facil acceso para los autorizados </t>
  </si>
  <si>
    <t>Wilson Arenas Valencia</t>
  </si>
  <si>
    <t>Metodologia interna para la valoración financiera de inversiones.</t>
  </si>
  <si>
    <t xml:space="preserve">Facultad de Ciencias Empresariales </t>
  </si>
  <si>
    <t xml:space="preserve">Laboratorio Financiero </t>
  </si>
  <si>
    <t>Metodologia interna para la valoración de inversiones a condiciones de mercado.</t>
  </si>
  <si>
    <t>Documento que contiene la metodologia de valoración a condiciones de mercado como insumo para la toma de decisiones de inversión de los excedentes de liquidez de la Universidad.</t>
  </si>
  <si>
    <t xml:space="preserve">Protocolo interno para el uso del sistema de soporte a las decisiones (DSS) Flujos mensuales </t>
  </si>
  <si>
    <t xml:space="preserve">Instructivo de uso para el DSS - calculadora valor de giro </t>
  </si>
  <si>
    <t xml:space="preserve">Documento que contiene la secuencia de actividades para el uso del Sistema de Soporte a las Decisiones (DSS) - calculadora valor de giro. </t>
  </si>
  <si>
    <t>Documento que contiene los demás elementos requeridos para el funcionamiento del Comité de Riesgos Financieros.</t>
  </si>
  <si>
    <t>Documento que contiene la metodologia de valoración financiera como insumo para la revelación en estados financieros de las inversiónes de los excedentes de liquidez de la Universidad.</t>
  </si>
  <si>
    <t>Miembros del Comité de Riesgos Financieros
Profesional Middle Office</t>
  </si>
  <si>
    <t>Este documento contiene la información relacionada, con el proceso de proyección y conciliación de los flujos de caja generados por los excedentes de liquidez de la institución y el uso del DSS de dicho proceso.</t>
  </si>
  <si>
    <t>Lineamientos Internos Comité de Riesgos Financieros (CRF)</t>
  </si>
  <si>
    <t>DSS - Valoración</t>
  </si>
  <si>
    <t>DSS - Calculadora Valor de Giro</t>
  </si>
  <si>
    <t>DSS - Reinversión</t>
  </si>
  <si>
    <t>DSS - Flujos Mensuales</t>
  </si>
  <si>
    <t>Equipo de Computo del Laboratorio Financiero</t>
  </si>
  <si>
    <t>PDF</t>
  </si>
  <si>
    <t>Miembros del Comité de Riesgos Financieros
Tesorero
Profesional Front Office
Profesional Middle Office</t>
  </si>
  <si>
    <t>Miembros del Comité de Inversiones
Miembros del Comité de Riesgos Financieros
Jefe de Control Interno
Profesional Front Office 
Profesional Middle Office
Profesional Back Office Contable</t>
  </si>
  <si>
    <t>Miembros del Comité de Riesgos Financieros
Gestión de Tesoreria
Jefe de Control Interno
Profesional Front Office
Profesional Middle Office
Profesional Back Office de Tesoreria</t>
  </si>
  <si>
    <t>Vicerrector Administrativo y Financiero
Miembros del Comité de Riesgos Financieros
Jefe de Control Interno
Profesional Middle Office</t>
  </si>
  <si>
    <t>Sistema de soporte a las decisiones desarrollado en VB para Excel, que permite determinar el valor a mercado de uno o varios activos clasificados como "disponibles para la venta" o "negociables" del portafolio de inversión de los excedentes de liquidez de la institución.</t>
  </si>
  <si>
    <t>Software</t>
  </si>
  <si>
    <t>Sistema de soporte a las decisiones desarrollado en VB para Excel, que permite determinar la viabilidad de anticipar vencimientos de los activos clasificados como "disponibles para la venta" o "negociables" del portafolio de inversión de los excedentes de liquidez de la institución, e invertirlos en otros activos que permitan mejorar las condiciones del portafolio.</t>
  </si>
  <si>
    <t>Sistema de soporte a las decisiones desarrollado en VB para Excel, que permite determinar el precio de un activo a condiciones de mercado como insumo para validar las decisiones de inversión del Front Office de la Institución.</t>
  </si>
  <si>
    <t>Miembros del Comité de Riesgos Financieros
Tesorero
Profesional Front Office
Profesional Middle Office
Profesional Back Office de Tesoreria</t>
  </si>
  <si>
    <t>Sistema de soporte a las decisiones desarrollado en VB para Excel, que permite proyectar el monto a ingresar a la institución por flujos del portafolio de inversión de los excedentes de liquidez de la institución.</t>
  </si>
  <si>
    <t>DEPENDENCIA /ÁREA/OEC</t>
  </si>
  <si>
    <t>Facultad de Ciencias Empresariales</t>
  </si>
  <si>
    <t>PROCESOS</t>
  </si>
  <si>
    <t>Docencia
Investigacion e innovación
Extensión y proyección social
Administracion institucional</t>
  </si>
  <si>
    <t xml:space="preserve"> JEFE DEPENDENCIA /ÁREA/OEC</t>
  </si>
  <si>
    <t>DEPENDENCIA/ ÁREA/ OEC</t>
  </si>
  <si>
    <t>Dependencia /Área/OEC</t>
  </si>
  <si>
    <t>Procesos</t>
  </si>
  <si>
    <t>Facultad de Bellas Artes y Humanidades</t>
  </si>
  <si>
    <t>Facultad de Ciencias Agrarias y Agroindustria</t>
  </si>
  <si>
    <t>Facultad de Ciencias Ambientales</t>
  </si>
  <si>
    <t>Facultad de Ciencias Básicas</t>
  </si>
  <si>
    <t>Facultad de Ciencias de la Educación</t>
  </si>
  <si>
    <t>Facultad de Ciencias de la Salud</t>
  </si>
  <si>
    <t>Facultad de Ingenierías</t>
  </si>
  <si>
    <t>Facultad de Ingeniería Mecánica</t>
  </si>
  <si>
    <t>Facultad de Tecnologías</t>
  </si>
  <si>
    <t>Gestión de documentos</t>
  </si>
  <si>
    <t>Administracion institucional</t>
  </si>
  <si>
    <t>Gestión Financiera</t>
  </si>
  <si>
    <t>Gestión de Servicios Institucionales</t>
  </si>
  <si>
    <t>Administración institucional
Control y seguimiento institucional</t>
  </si>
  <si>
    <t>Gestión del Talento Humano</t>
  </si>
  <si>
    <t>Administración institucional
Bienestar institucional</t>
  </si>
  <si>
    <t>Gestión de Tecnologías Informáticas y Sistemas de Información</t>
  </si>
  <si>
    <t>Administración institucional</t>
  </si>
  <si>
    <t>Jurídica</t>
  </si>
  <si>
    <t>Planeación</t>
  </si>
  <si>
    <t>Direccionamiento institucional
Administracion institucional
Aseguramiento de la calidad institucional</t>
  </si>
  <si>
    <t xml:space="preserve">Rectoría </t>
  </si>
  <si>
    <t>Direccionamiento institucional</t>
  </si>
  <si>
    <t>Rectoría - Comunicaciones</t>
  </si>
  <si>
    <t>Recursos Informáticos y Educativos</t>
  </si>
  <si>
    <t>Relaciones Internacionales</t>
  </si>
  <si>
    <t>Internacionalización</t>
  </si>
  <si>
    <t>Secretaría General</t>
  </si>
  <si>
    <t>Sistema Integral de Gestión</t>
  </si>
  <si>
    <t>Aseguramiento de calidad institucional</t>
  </si>
  <si>
    <t>Vicerrectoría Académica</t>
  </si>
  <si>
    <t>Direccionamiento institucional
Docencia
Bienestar institucional
Aseguramiento de la calidad institucional</t>
  </si>
  <si>
    <t>Vicerrectoría Académica - Univirtual</t>
  </si>
  <si>
    <t>Extensión y Proyección Social</t>
  </si>
  <si>
    <t>Vicerrectoría Académica -Egresados</t>
  </si>
  <si>
    <t>Egresados</t>
  </si>
  <si>
    <t>Vicerrectoria Administrativa y Financiera</t>
  </si>
  <si>
    <t>Direccionamiento institucional
Extensión y Proyección Social
Administración institucional
Bienestar institucional
Control y seguimiento institucional</t>
  </si>
  <si>
    <t>Vicerrectoría Administrativa y Financiera - Jardín Botánico</t>
  </si>
  <si>
    <t>Vicerrectoría de Investigaciones, Innovación y Extensión</t>
  </si>
  <si>
    <t>Docencia
Investigacion e Innovación
Extensión y proyección social
Aseguramiento de la calidad institucional</t>
  </si>
  <si>
    <t>Vicerrectoría de Responsabilidad Social y Bienestar Universitario</t>
  </si>
  <si>
    <t>Docencia
Bienestar institucional</t>
  </si>
  <si>
    <t>Laboratorio de Genética Médica</t>
  </si>
  <si>
    <t>Extensión y proyección social</t>
  </si>
  <si>
    <t>Laboratorio de Aguas y Alimentos</t>
  </si>
  <si>
    <t>Laboratorio de Química Ambiental</t>
  </si>
  <si>
    <t>Laboratorio de Ensayos a Equipos Acondicionadores de Aire</t>
  </si>
  <si>
    <t>Laboratorio de Ensayos no Destructivos</t>
  </si>
  <si>
    <t>Laboratorio de Metrología Dimensional</t>
  </si>
  <si>
    <t>Laboratorio de Metrología de Variables Eléctricas</t>
  </si>
  <si>
    <t>Grupo de Investigación en Agua y Saneamiento</t>
  </si>
  <si>
    <t>JEFE DEPENDENCIA /ÁREA/OEC</t>
  </si>
  <si>
    <t>1 de 2</t>
  </si>
  <si>
    <t>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</si>
</sst>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yyyy/mm/dd;@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5" fillId="0" borderId="0"/>
    <xf numFmtId="0" fontId="3" fillId="0" borderId="0"/>
    <xf numFmtId="0" fontId="6" fillId="0" borderId="0"/>
    <xf numFmtId="0" fontId="19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8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" xfId="0" applyNumberFormat="1" applyFont="1" applyFill="1" applyBorder="1" applyAlignment="1" applyProtection="1">
      <alignment vertical="center" wrapText="1"/>
      <protection locked="0"/>
    </xf>
    <xf numFmtId="0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NumberFormat="1" applyFont="1" applyFill="1" applyBorder="1" applyAlignment="1" applyProtection="1">
      <alignment vertical="center" wrapText="1"/>
      <protection locked="0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18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Protection="1">
      <alignment vertical="center"/>
      <protection locked="0"/>
    </xf>
    <xf numFmtId="0" fontId="8" fillId="3" borderId="0" xfId="0" applyFont="1" applyFill="1" applyBorder="1" applyProtection="1">
      <alignment vertical="center"/>
      <protection locked="0"/>
    </xf>
    <xf numFmtId="0" fontId="11" fillId="3" borderId="0" xfId="0" applyFont="1" applyFill="1" applyBorder="1" applyProtection="1">
      <alignment vertical="center"/>
      <protection locked="0"/>
    </xf>
    <xf numFmtId="0" fontId="1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3" xfId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Protection="1">
      <alignment vertical="center"/>
      <protection hidden="1"/>
    </xf>
    <xf numFmtId="0" fontId="11" fillId="3" borderId="1" xfId="1" applyFont="1" applyFill="1" applyBorder="1" applyAlignment="1" applyProtection="1">
      <alignment horizontal="center" vertical="center" wrapText="1"/>
      <protection hidden="1"/>
    </xf>
    <xf numFmtId="0" fontId="16" fillId="2" borderId="7" xfId="0" applyNumberFormat="1" applyFont="1" applyFill="1" applyBorder="1" applyAlignment="1" applyProtection="1">
      <alignment horizontal="center" vertical="center"/>
      <protection hidden="1"/>
    </xf>
    <xf numFmtId="0" fontId="18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Protection="1">
      <alignment vertical="center"/>
    </xf>
    <xf numFmtId="0" fontId="16" fillId="2" borderId="9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1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1" xfId="0" applyNumberFormat="1" applyFont="1" applyFill="1" applyBorder="1" applyAlignment="1" applyProtection="1">
      <alignment horizontal="center" vertical="center" wrapText="1"/>
      <protection hidden="1"/>
    </xf>
    <xf numFmtId="14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6" fillId="2" borderId="20" xfId="0" applyNumberFormat="1" applyFont="1" applyFill="1" applyBorder="1" applyAlignment="1" applyProtection="1">
      <alignment horizontal="center" vertical="center"/>
    </xf>
    <xf numFmtId="0" fontId="16" fillId="2" borderId="20" xfId="0" applyNumberFormat="1" applyFont="1" applyFill="1" applyBorder="1" applyAlignment="1" applyProtection="1">
      <alignment horizontal="center" vertical="center" wrapText="1"/>
    </xf>
    <xf numFmtId="0" fontId="7" fillId="0" borderId="1" xfId="7" applyFont="1" applyFill="1" applyBorder="1" applyAlignment="1">
      <alignment vertical="center" wrapText="1"/>
    </xf>
    <xf numFmtId="0" fontId="25" fillId="0" borderId="1" xfId="7" applyFont="1" applyFill="1" applyBorder="1" applyAlignment="1">
      <alignment vertical="center"/>
    </xf>
    <xf numFmtId="0" fontId="24" fillId="0" borderId="1" xfId="7" applyFont="1" applyFill="1" applyBorder="1" applyAlignment="1">
      <alignment vertical="center"/>
    </xf>
    <xf numFmtId="0" fontId="25" fillId="0" borderId="1" xfId="7" applyFont="1" applyFill="1" applyBorder="1" applyAlignment="1">
      <alignment vertical="center" wrapText="1"/>
    </xf>
    <xf numFmtId="0" fontId="24" fillId="0" borderId="1" xfId="7" applyFont="1" applyFill="1" applyBorder="1" applyAlignment="1">
      <alignment vertical="center" wrapText="1"/>
    </xf>
    <xf numFmtId="0" fontId="25" fillId="0" borderId="1" xfId="6" applyFont="1" applyFill="1" applyBorder="1" applyAlignment="1">
      <alignment vertical="center" wrapText="1"/>
    </xf>
    <xf numFmtId="0" fontId="25" fillId="0" borderId="1" xfId="7" applyFont="1" applyFill="1" applyBorder="1" applyAlignment="1">
      <alignment wrapText="1"/>
    </xf>
    <xf numFmtId="0" fontId="22" fillId="2" borderId="1" xfId="7" applyFont="1" applyFill="1" applyBorder="1" applyAlignment="1">
      <alignment horizontal="center" vertical="center"/>
    </xf>
    <xf numFmtId="0" fontId="16" fillId="2" borderId="30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>
      <alignment vertical="center"/>
    </xf>
    <xf numFmtId="0" fontId="4" fillId="3" borderId="0" xfId="1" applyFill="1"/>
    <xf numFmtId="0" fontId="21" fillId="5" borderId="3" xfId="0" applyFont="1" applyFill="1" applyBorder="1" applyAlignment="1" applyProtection="1">
      <alignment horizontal="center" vertical="center"/>
    </xf>
    <xf numFmtId="0" fontId="21" fillId="5" borderId="2" xfId="0" applyFont="1" applyFill="1" applyBorder="1" applyAlignment="1" applyProtection="1">
      <alignment horizontal="center" vertical="center" wrapText="1"/>
    </xf>
    <xf numFmtId="164" fontId="9" fillId="0" borderId="28" xfId="0" quotePrefix="1" applyNumberFormat="1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vertical="center"/>
    </xf>
    <xf numFmtId="16" fontId="11" fillId="3" borderId="0" xfId="0" applyNumberFormat="1" applyFont="1" applyFill="1" applyProtection="1">
      <alignment vertical="center"/>
      <protection locked="0"/>
    </xf>
    <xf numFmtId="14" fontId="11" fillId="3" borderId="4" xfId="0" applyNumberFormat="1" applyFont="1" applyFill="1" applyBorder="1" applyAlignment="1" applyProtection="1">
      <alignment vertical="center"/>
      <protection locked="0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7" fillId="2" borderId="7" xfId="0" applyNumberFormat="1" applyFont="1" applyFill="1" applyBorder="1" applyAlignment="1" applyProtection="1">
      <alignment horizontal="center" vertical="center" wrapText="1"/>
    </xf>
    <xf numFmtId="0" fontId="18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2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>
      <alignment horizontal="center" vertical="center" wrapText="1"/>
    </xf>
    <xf numFmtId="0" fontId="8" fillId="3" borderId="35" xfId="0" applyFont="1" applyFill="1" applyBorder="1" applyProtection="1">
      <alignment vertical="center"/>
      <protection locked="0"/>
    </xf>
    <xf numFmtId="0" fontId="15" fillId="3" borderId="0" xfId="0" applyFont="1" applyFill="1" applyBorder="1" applyProtection="1">
      <alignment vertical="center"/>
      <protection locked="0"/>
    </xf>
    <xf numFmtId="0" fontId="12" fillId="3" borderId="6" xfId="0" applyFont="1" applyFill="1" applyBorder="1" applyAlignment="1">
      <alignment horizontal="center" vertical="center" wrapText="1"/>
    </xf>
    <xf numFmtId="164" fontId="12" fillId="0" borderId="6" xfId="0" quotePrefix="1" applyNumberFormat="1" applyFont="1" applyBorder="1" applyAlignment="1">
      <alignment horizontal="center" vertical="center" wrapText="1"/>
    </xf>
    <xf numFmtId="0" fontId="8" fillId="3" borderId="36" xfId="0" applyFont="1" applyFill="1" applyBorder="1" applyProtection="1">
      <alignment vertical="center"/>
      <protection locked="0"/>
    </xf>
    <xf numFmtId="0" fontId="8" fillId="3" borderId="37" xfId="0" applyFont="1" applyFill="1" applyBorder="1" applyProtection="1">
      <alignment vertical="center"/>
      <protection locked="0"/>
    </xf>
    <xf numFmtId="13" fontId="12" fillId="0" borderId="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0" fontId="12" fillId="3" borderId="38" xfId="0" applyFont="1" applyFill="1" applyBorder="1" applyAlignment="1" applyProtection="1">
      <alignment vertical="center"/>
      <protection locked="0"/>
    </xf>
    <xf numFmtId="0" fontId="12" fillId="3" borderId="38" xfId="0" applyFont="1" applyFill="1" applyBorder="1" applyProtection="1">
      <alignment vertical="center"/>
      <protection locked="0"/>
    </xf>
    <xf numFmtId="0" fontId="8" fillId="3" borderId="32" xfId="0" applyFont="1" applyFill="1" applyBorder="1" applyProtection="1">
      <alignment vertical="center"/>
      <protection locked="0"/>
    </xf>
    <xf numFmtId="0" fontId="8" fillId="3" borderId="33" xfId="0" applyFont="1" applyFill="1" applyBorder="1" applyProtection="1">
      <alignment vertical="center"/>
      <protection locked="0"/>
    </xf>
    <xf numFmtId="0" fontId="10" fillId="3" borderId="33" xfId="0" applyFont="1" applyFill="1" applyBorder="1" applyProtection="1">
      <alignment vertical="center"/>
      <protection locked="0"/>
    </xf>
    <xf numFmtId="0" fontId="12" fillId="3" borderId="23" xfId="0" applyFont="1" applyFill="1" applyBorder="1" applyProtection="1">
      <alignment vertical="center"/>
      <protection locked="0"/>
    </xf>
    <xf numFmtId="0" fontId="15" fillId="3" borderId="0" xfId="0" applyFont="1" applyFill="1" applyBorder="1" applyAlignment="1" applyProtection="1">
      <alignment vertical="center"/>
      <protection locked="0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5" fillId="3" borderId="37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12" fontId="12" fillId="0" borderId="8" xfId="8" applyNumberFormat="1" applyFont="1" applyBorder="1" applyAlignment="1">
      <alignment horizontal="center" vertical="center" wrapText="1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5" fillId="3" borderId="33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0" fontId="23" fillId="3" borderId="4" xfId="0" applyFont="1" applyFill="1" applyBorder="1" applyAlignment="1" applyProtection="1">
      <alignment horizontal="center" vertical="center" wrapText="1"/>
      <protection locked="0"/>
    </xf>
    <xf numFmtId="0" fontId="21" fillId="5" borderId="2" xfId="0" applyFont="1" applyFill="1" applyBorder="1" applyAlignment="1" applyProtection="1">
      <alignment horizontal="center" vertical="center" wrapText="1"/>
    </xf>
    <xf numFmtId="0" fontId="21" fillId="5" borderId="3" xfId="0" applyFont="1" applyFill="1" applyBorder="1" applyAlignment="1" applyProtection="1">
      <alignment horizontal="center" vertical="center" wrapText="1"/>
    </xf>
    <xf numFmtId="0" fontId="23" fillId="3" borderId="3" xfId="0" applyFont="1" applyFill="1" applyBorder="1" applyAlignment="1" applyProtection="1">
      <alignment horizontal="center" vertical="center" wrapText="1"/>
      <protection locked="0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2" borderId="6" xfId="0" applyNumberFormat="1" applyFont="1" applyFill="1" applyBorder="1" applyAlignment="1" applyProtection="1">
      <alignment horizontal="center" vertical="center"/>
    </xf>
    <xf numFmtId="0" fontId="13" fillId="5" borderId="15" xfId="0" applyNumberFormat="1" applyFont="1" applyFill="1" applyBorder="1" applyAlignment="1" applyProtection="1">
      <alignment horizontal="center" vertical="center" wrapText="1"/>
    </xf>
    <xf numFmtId="0" fontId="13" fillId="5" borderId="16" xfId="0" applyNumberFormat="1" applyFont="1" applyFill="1" applyBorder="1" applyAlignment="1" applyProtection="1">
      <alignment horizontal="center" vertical="center" wrapText="1"/>
    </xf>
    <xf numFmtId="0" fontId="16" fillId="2" borderId="20" xfId="0" applyNumberFormat="1" applyFont="1" applyFill="1" applyBorder="1" applyAlignment="1" applyProtection="1">
      <alignment horizontal="center" vertical="center"/>
    </xf>
    <xf numFmtId="0" fontId="16" fillId="2" borderId="18" xfId="0" applyNumberFormat="1" applyFont="1" applyFill="1" applyBorder="1" applyAlignment="1" applyProtection="1">
      <alignment horizontal="center" vertical="center"/>
    </xf>
    <xf numFmtId="0" fontId="16" fillId="2" borderId="20" xfId="0" applyNumberFormat="1" applyFont="1" applyFill="1" applyBorder="1" applyAlignment="1" applyProtection="1">
      <alignment horizontal="center" vertical="center" wrapText="1"/>
    </xf>
    <xf numFmtId="0" fontId="16" fillId="2" borderId="18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/>
    </xf>
    <xf numFmtId="0" fontId="16" fillId="2" borderId="29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3" fillId="5" borderId="24" xfId="0" applyNumberFormat="1" applyFont="1" applyFill="1" applyBorder="1" applyAlignment="1" applyProtection="1">
      <alignment horizontal="center" vertical="center" wrapText="1"/>
    </xf>
    <xf numFmtId="0" fontId="13" fillId="5" borderId="22" xfId="0" applyNumberFormat="1" applyFont="1" applyFill="1" applyBorder="1" applyAlignment="1" applyProtection="1">
      <alignment horizontal="center" vertical="center" wrapText="1"/>
    </xf>
    <xf numFmtId="0" fontId="13" fillId="5" borderId="23" xfId="0" applyNumberFormat="1" applyFont="1" applyFill="1" applyBorder="1" applyAlignment="1" applyProtection="1">
      <alignment horizontal="center" vertical="center" wrapText="1"/>
    </xf>
    <xf numFmtId="0" fontId="13" fillId="5" borderId="24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center" vertical="center"/>
    </xf>
    <xf numFmtId="0" fontId="13" fillId="5" borderId="26" xfId="0" applyNumberFormat="1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2" borderId="18" xfId="0" applyNumberFormat="1" applyFont="1" applyFill="1" applyBorder="1" applyAlignment="1" applyProtection="1">
      <alignment horizontal="center" vertical="center" wrapText="1"/>
    </xf>
    <xf numFmtId="0" fontId="17" fillId="2" borderId="21" xfId="0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center"/>
      <protection locked="0"/>
    </xf>
    <xf numFmtId="14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NumberFormat="1" applyFont="1" applyFill="1" applyBorder="1" applyAlignment="1" applyProtection="1">
      <alignment horizontal="center" vertical="center" wrapText="1"/>
    </xf>
    <xf numFmtId="0" fontId="17" fillId="2" borderId="7" xfId="0" applyNumberFormat="1" applyFont="1" applyFill="1" applyBorder="1" applyAlignment="1" applyProtection="1">
      <alignment horizontal="center" vertical="center" wrapText="1"/>
    </xf>
    <xf numFmtId="0" fontId="13" fillId="5" borderId="3" xfId="0" applyNumberFormat="1" applyFont="1" applyFill="1" applyBorder="1" applyAlignment="1" applyProtection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17" fillId="2" borderId="5" xfId="0" applyNumberFormat="1" applyFont="1" applyFill="1" applyBorder="1" applyAlignment="1" applyProtection="1">
      <alignment horizontal="center" vertical="center"/>
    </xf>
    <xf numFmtId="0" fontId="17" fillId="2" borderId="7" xfId="0" applyNumberFormat="1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2" xfId="0" applyNumberFormat="1" applyFont="1" applyFill="1" applyBorder="1" applyAlignment="1" applyProtection="1">
      <alignment horizontal="center" vertical="center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0" fontId="13" fillId="5" borderId="4" xfId="0" applyNumberFormat="1" applyFont="1" applyFill="1" applyBorder="1" applyAlignment="1" applyProtection="1">
      <alignment horizontal="center" vertical="center" wrapText="1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6" fillId="2" borderId="19" xfId="0" applyNumberFormat="1" applyFont="1" applyFill="1" applyBorder="1" applyAlignment="1" applyProtection="1">
      <alignment horizontal="center" vertical="center"/>
    </xf>
    <xf numFmtId="0" fontId="16" fillId="2" borderId="17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</cellXfs>
  <cellStyles count="9">
    <cellStyle name="Normal" xfId="0" builtinId="0"/>
    <cellStyle name="Normal 2" xfId="1"/>
    <cellStyle name="Normal 3" xfId="4"/>
    <cellStyle name="Normal 3 2" xfId="7"/>
    <cellStyle name="Normal 4" xfId="2"/>
    <cellStyle name="Normal 5" xfId="5"/>
    <cellStyle name="Normal 6" xfId="6"/>
    <cellStyle name="Porcentaje" xfId="8" builtinId="5"/>
    <cellStyle name="TableStyleLight1 2" xfId="3"/>
  </cellStyles>
  <dxfs count="41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3</xdr:col>
      <xdr:colOff>89285</xdr:colOff>
      <xdr:row>3</xdr:row>
      <xdr:rowOff>244721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2</xdr:col>
      <xdr:colOff>835423</xdr:colOff>
      <xdr:row>3</xdr:row>
      <xdr:rowOff>183918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boleda/Desktop/plantilla%20activos%20de%20inform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UTP/Desktop/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Inventario de Activos"/>
      <sheetName val="02-Clasific. Activos Inform. "/>
    </sheetNames>
    <sheetDataSet>
      <sheetData sheetId="0">
        <row r="9">
          <cell r="DC9" t="str">
            <v>Admisiones, Registro y Control Académico</v>
          </cell>
        </row>
        <row r="10">
          <cell r="DC10" t="str">
            <v>Biblioteca e Información Científica</v>
          </cell>
        </row>
        <row r="11">
          <cell r="DC11" t="str">
            <v>Control Interno</v>
          </cell>
        </row>
        <row r="12">
          <cell r="DC12" t="str">
            <v xml:space="preserve">Control Interno Disciplinario </v>
          </cell>
        </row>
        <row r="13">
          <cell r="DC13" t="str">
            <v>Facultad de Bellas Artes y Humanidades</v>
          </cell>
        </row>
        <row r="14">
          <cell r="DC14" t="str">
            <v>Facultad de Ciencias Agrarias y Agroindustria</v>
          </cell>
        </row>
        <row r="15">
          <cell r="DC15" t="str">
            <v>Facultad de Ciencias Ambientales</v>
          </cell>
        </row>
        <row r="16">
          <cell r="DC16" t="str">
            <v>Facultad de Ciencias Básicas</v>
          </cell>
        </row>
        <row r="17">
          <cell r="DC17" t="str">
            <v>Facultad de Ciencias de la Educación</v>
          </cell>
        </row>
        <row r="18">
          <cell r="DC18" t="str">
            <v>Facultad de Ciencias Empresariales</v>
          </cell>
        </row>
        <row r="19">
          <cell r="DC19" t="str">
            <v>Facultad de Ciencias de la Salud</v>
          </cell>
        </row>
        <row r="20">
          <cell r="DC20" t="str">
            <v>Facultad de Ingenierías</v>
          </cell>
        </row>
        <row r="21">
          <cell r="DC21" t="str">
            <v>Facultad de Ingeniería Mecánica</v>
          </cell>
        </row>
        <row r="22">
          <cell r="DC22" t="str">
            <v>Facultad de Tecnologías</v>
          </cell>
        </row>
        <row r="23">
          <cell r="DC23" t="str">
            <v>Gestión de documentos</v>
          </cell>
        </row>
        <row r="24">
          <cell r="DC24" t="str">
            <v>Gestión Financiera</v>
          </cell>
        </row>
        <row r="25">
          <cell r="DC25" t="str">
            <v>Gestión de Servicios Institucionales</v>
          </cell>
        </row>
        <row r="26">
          <cell r="DC26" t="str">
            <v>Gestión del Talento Humano</v>
          </cell>
        </row>
        <row r="27">
          <cell r="DC27" t="str">
            <v>Gestión de Tecnologías Informáticas y Sistemas de Información</v>
          </cell>
        </row>
        <row r="28">
          <cell r="DC28" t="str">
            <v>Jurídica</v>
          </cell>
        </row>
        <row r="29">
          <cell r="DC29" t="str">
            <v>Planeación</v>
          </cell>
        </row>
        <row r="30">
          <cell r="DC30" t="str">
            <v xml:space="preserve">Rectoría </v>
          </cell>
        </row>
        <row r="31">
          <cell r="DC31" t="str">
            <v>Rectoría - Comunicaciones</v>
          </cell>
        </row>
        <row r="32">
          <cell r="DC32" t="str">
            <v>Recursos Informáticos y Educativos</v>
          </cell>
        </row>
        <row r="33">
          <cell r="DC33" t="str">
            <v>Relaciones Internacionales</v>
          </cell>
        </row>
        <row r="34">
          <cell r="DC34" t="str">
            <v>Secretaría General</v>
          </cell>
        </row>
        <row r="35">
          <cell r="DC35" t="str">
            <v>Sistema Integral de Gestión</v>
          </cell>
        </row>
        <row r="36">
          <cell r="DC36" t="str">
            <v>Vicerrectoría Académica</v>
          </cell>
        </row>
        <row r="37">
          <cell r="DC37" t="str">
            <v>Vicerrectoría Académica - Univirtual</v>
          </cell>
        </row>
        <row r="38">
          <cell r="DC38" t="str">
            <v>Vicerrectoría Académica -Egresados</v>
          </cell>
        </row>
        <row r="39">
          <cell r="DC39" t="str">
            <v>Vicerrectoria Administrativa y Financiera</v>
          </cell>
        </row>
        <row r="40">
          <cell r="DC40" t="str">
            <v>Vicerrectoría Administrativa y Financiera - Jardín Botánico</v>
          </cell>
        </row>
        <row r="41">
          <cell r="DC41" t="str">
            <v>Vicerrectoría de Investigaciones, Innovación y Extensión</v>
          </cell>
        </row>
        <row r="42">
          <cell r="DC42" t="str">
            <v>Vicerrectoría de Responsabilidad Social y Bienestar Universitario</v>
          </cell>
        </row>
        <row r="43">
          <cell r="DC43" t="str">
            <v>Laboratorio de Genética Médica</v>
          </cell>
        </row>
        <row r="44">
          <cell r="DC44" t="str">
            <v>Laboratorio de Aguas y Alimentos</v>
          </cell>
        </row>
        <row r="45">
          <cell r="DC45" t="str">
            <v>Laboratorio de Química Ambiental</v>
          </cell>
        </row>
        <row r="46">
          <cell r="DC46" t="str">
            <v>Laboratorio de Ensayos a Equipos Acondicionadores de Aire</v>
          </cell>
        </row>
        <row r="47">
          <cell r="DC47" t="str">
            <v>Laboratorio de Ensayos no Destructivos</v>
          </cell>
        </row>
        <row r="48">
          <cell r="DC48" t="str">
            <v>Laboratorio de Metrología Dimensional</v>
          </cell>
        </row>
        <row r="49">
          <cell r="DC49" t="str">
            <v>Laboratorio de Metrología de Variables Eléctricas</v>
          </cell>
        </row>
        <row r="50">
          <cell r="DC50" t="str">
            <v>Grupo de Investigación en Agua y Saneamiento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R74"/>
  <sheetViews>
    <sheetView showGridLines="0" tabSelected="1" topLeftCell="B1" zoomScale="90" zoomScaleNormal="90" zoomScalePageLayoutView="90" workbookViewId="0">
      <selection activeCell="I56" sqref="I56"/>
    </sheetView>
  </sheetViews>
  <sheetFormatPr baseColWidth="10" defaultColWidth="11.42578125" defaultRowHeight="12.75" x14ac:dyDescent="0.2"/>
  <cols>
    <col min="1" max="1" width="4.5703125" style="1" hidden="1" customWidth="1"/>
    <col min="2" max="2" width="3.42578125" style="1" customWidth="1"/>
    <col min="3" max="3" width="17.42578125" style="1" customWidth="1"/>
    <col min="4" max="4" width="33.5703125" style="1" customWidth="1"/>
    <col min="5" max="5" width="18" style="27" customWidth="1"/>
    <col min="6" max="6" width="24" style="1" customWidth="1"/>
    <col min="7" max="7" width="14.140625" style="1" customWidth="1"/>
    <col min="8" max="8" width="19.42578125" style="1" customWidth="1"/>
    <col min="9" max="9" width="21.42578125" style="1" customWidth="1"/>
    <col min="10" max="10" width="19.85546875" style="1" customWidth="1"/>
    <col min="11" max="11" width="20.7109375" style="1" customWidth="1"/>
    <col min="12" max="12" width="24.28515625" style="1" customWidth="1"/>
    <col min="13" max="13" width="4.710937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46" width="11.42578125" style="1"/>
    <col min="147" max="147" width="37" style="1" hidden="1" customWidth="1"/>
    <col min="148" max="148" width="32" style="1" hidden="1" customWidth="1"/>
    <col min="149" max="16384" width="11.42578125" style="1"/>
  </cols>
  <sheetData>
    <row r="1" spans="1:148" ht="18.75" x14ac:dyDescent="0.2">
      <c r="B1" s="113" t="s">
        <v>3</v>
      </c>
      <c r="C1" s="114"/>
      <c r="D1" s="114"/>
      <c r="E1" s="114"/>
      <c r="F1" s="114"/>
      <c r="G1" s="114"/>
      <c r="H1" s="114"/>
      <c r="I1" s="114"/>
      <c r="J1" s="114"/>
      <c r="K1" s="97" t="s">
        <v>34</v>
      </c>
      <c r="L1" s="88" t="s">
        <v>42</v>
      </c>
      <c r="M1" s="21"/>
      <c r="N1" s="21"/>
      <c r="O1" s="21"/>
      <c r="P1" s="21"/>
      <c r="Q1" s="21"/>
      <c r="R1" s="21"/>
      <c r="S1" s="21"/>
      <c r="T1" s="21"/>
      <c r="U1" s="3"/>
    </row>
    <row r="2" spans="1:148" ht="18.75" x14ac:dyDescent="0.2">
      <c r="B2" s="89"/>
      <c r="C2" s="90"/>
      <c r="D2" s="26"/>
      <c r="E2" s="26"/>
      <c r="F2" s="26"/>
      <c r="G2" s="26"/>
      <c r="H2" s="26"/>
      <c r="I2" s="26"/>
      <c r="J2" s="26"/>
      <c r="K2" s="96" t="s">
        <v>35</v>
      </c>
      <c r="L2" s="91">
        <v>3</v>
      </c>
      <c r="M2" s="4"/>
      <c r="N2" s="4"/>
      <c r="O2" s="4"/>
      <c r="P2" s="4"/>
      <c r="Q2" s="4"/>
      <c r="R2" s="4"/>
      <c r="S2" s="4"/>
      <c r="T2" s="4"/>
    </row>
    <row r="3" spans="1:148" ht="18.75" x14ac:dyDescent="0.2">
      <c r="B3" s="111" t="s">
        <v>41</v>
      </c>
      <c r="C3" s="112"/>
      <c r="D3" s="112"/>
      <c r="E3" s="112"/>
      <c r="F3" s="112"/>
      <c r="G3" s="112"/>
      <c r="H3" s="112"/>
      <c r="I3" s="112"/>
      <c r="J3" s="112"/>
      <c r="K3" s="96" t="s">
        <v>36</v>
      </c>
      <c r="L3" s="92">
        <v>43944</v>
      </c>
      <c r="M3" s="21"/>
      <c r="N3" s="21"/>
      <c r="O3" s="21"/>
      <c r="P3" s="21"/>
      <c r="Q3" s="21"/>
      <c r="R3" s="21"/>
      <c r="S3" s="21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148" ht="25.5" customHeight="1" thickBot="1" x14ac:dyDescent="0.25">
      <c r="B4" s="93"/>
      <c r="C4" s="94"/>
      <c r="D4" s="94"/>
      <c r="E4" s="94"/>
      <c r="F4" s="94"/>
      <c r="G4" s="94"/>
      <c r="H4" s="94"/>
      <c r="I4" s="94"/>
      <c r="J4" s="94"/>
      <c r="K4" s="98" t="s">
        <v>37</v>
      </c>
      <c r="L4" s="95" t="s">
        <v>206</v>
      </c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148" hidden="1" x14ac:dyDescent="0.2"/>
    <row r="6" spans="1:148" ht="13.5" hidden="1" thickBot="1" x14ac:dyDescent="0.25"/>
    <row r="7" spans="1:148" ht="12.75" customHeight="1" thickBot="1" x14ac:dyDescent="0.25"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148" ht="30.75" customHeight="1" thickBot="1" x14ac:dyDescent="0.25">
      <c r="B8" s="117" t="s">
        <v>145</v>
      </c>
      <c r="C8" s="118"/>
      <c r="D8" s="75" t="s">
        <v>146</v>
      </c>
      <c r="E8" s="78" t="s">
        <v>147</v>
      </c>
      <c r="F8" s="115" t="str">
        <f>+VLOOKUP(D8,TABLA1,2,0)</f>
        <v>Docencia
Investigacion e innovación
Extensión y proyección social
Administracion institucional</v>
      </c>
      <c r="G8" s="116"/>
      <c r="H8" s="79" t="s">
        <v>149</v>
      </c>
      <c r="I8" s="119" t="s">
        <v>115</v>
      </c>
      <c r="J8" s="119"/>
      <c r="K8" s="79" t="s">
        <v>13</v>
      </c>
      <c r="L8" s="80">
        <v>44847</v>
      </c>
      <c r="M8" s="76"/>
      <c r="N8" s="76"/>
      <c r="O8" s="76"/>
      <c r="P8" s="76"/>
      <c r="Q8" s="76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EQ8" s="72" t="s">
        <v>151</v>
      </c>
      <c r="ER8" s="72" t="s">
        <v>152</v>
      </c>
    </row>
    <row r="9" spans="1:148" s="6" customFormat="1" ht="9" customHeight="1" thickBot="1" x14ac:dyDescent="0.25">
      <c r="A9" s="8"/>
      <c r="B9" s="8"/>
      <c r="C9" s="7"/>
      <c r="D9" s="7"/>
      <c r="E9" s="7"/>
      <c r="F9" s="7"/>
      <c r="G9" s="7"/>
      <c r="H9" s="7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EQ9" s="67" t="s">
        <v>153</v>
      </c>
      <c r="ER9" s="68" t="s">
        <v>148</v>
      </c>
    </row>
    <row r="10" spans="1:148" s="6" customFormat="1" ht="28.5" customHeight="1" x14ac:dyDescent="0.2">
      <c r="B10" s="122" t="s">
        <v>38</v>
      </c>
      <c r="C10" s="123"/>
      <c r="D10" s="123"/>
      <c r="E10" s="123"/>
      <c r="F10" s="123"/>
      <c r="G10" s="131" t="s">
        <v>39</v>
      </c>
      <c r="H10" s="132"/>
      <c r="I10" s="133"/>
      <c r="J10" s="134" t="s">
        <v>40</v>
      </c>
      <c r="K10" s="135"/>
      <c r="L10" s="136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EQ10" s="67" t="s">
        <v>154</v>
      </c>
      <c r="ER10" s="68" t="s">
        <v>148</v>
      </c>
    </row>
    <row r="11" spans="1:148" s="6" customFormat="1" ht="15.75" customHeight="1" x14ac:dyDescent="0.2">
      <c r="A11" s="23"/>
      <c r="B11" s="128" t="s">
        <v>9</v>
      </c>
      <c r="C11" s="120" t="s">
        <v>10</v>
      </c>
      <c r="D11" s="130" t="s">
        <v>5</v>
      </c>
      <c r="E11" s="130" t="s">
        <v>33</v>
      </c>
      <c r="F11" s="130" t="s">
        <v>150</v>
      </c>
      <c r="G11" s="124" t="s">
        <v>11</v>
      </c>
      <c r="H11" s="124" t="s">
        <v>17</v>
      </c>
      <c r="I11" s="126" t="s">
        <v>16</v>
      </c>
      <c r="J11" s="120" t="s">
        <v>29</v>
      </c>
      <c r="K11" s="120"/>
      <c r="L11" s="121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EQ11" s="67" t="s">
        <v>155</v>
      </c>
      <c r="ER11" s="68" t="s">
        <v>148</v>
      </c>
    </row>
    <row r="12" spans="1:148" s="6" customFormat="1" ht="33" customHeight="1" x14ac:dyDescent="0.2">
      <c r="A12" s="24"/>
      <c r="B12" s="129"/>
      <c r="C12" s="124"/>
      <c r="D12" s="126"/>
      <c r="E12" s="126"/>
      <c r="F12" s="126"/>
      <c r="G12" s="125"/>
      <c r="H12" s="125"/>
      <c r="I12" s="127"/>
      <c r="J12" s="63" t="s">
        <v>20</v>
      </c>
      <c r="K12" s="64" t="s">
        <v>21</v>
      </c>
      <c r="L12" s="73" t="s">
        <v>22</v>
      </c>
      <c r="EQ12" s="67" t="s">
        <v>156</v>
      </c>
      <c r="ER12" s="68" t="s">
        <v>148</v>
      </c>
    </row>
    <row r="13" spans="1:148" s="6" customFormat="1" ht="337.5" customHeight="1" x14ac:dyDescent="0.2">
      <c r="A13" s="32">
        <f>COUNTIF($E$11:E13,"Información")</f>
        <v>1</v>
      </c>
      <c r="B13" s="12">
        <v>1</v>
      </c>
      <c r="C13" s="12" t="s">
        <v>48</v>
      </c>
      <c r="D13" s="12" t="s">
        <v>95</v>
      </c>
      <c r="E13" s="9" t="s">
        <v>49</v>
      </c>
      <c r="F13" s="74" t="s">
        <v>85</v>
      </c>
      <c r="G13" s="12" t="s">
        <v>117</v>
      </c>
      <c r="H13" s="12" t="s">
        <v>117</v>
      </c>
      <c r="I13" s="12" t="s">
        <v>86</v>
      </c>
      <c r="J13" s="51" t="s">
        <v>50</v>
      </c>
      <c r="K13" s="51" t="s">
        <v>50</v>
      </c>
      <c r="L13" s="74"/>
      <c r="EQ13" s="67" t="s">
        <v>157</v>
      </c>
      <c r="ER13" s="68" t="s">
        <v>148</v>
      </c>
    </row>
    <row r="14" spans="1:148" s="6" customFormat="1" ht="202.5" customHeight="1" x14ac:dyDescent="0.2">
      <c r="A14" s="32">
        <f>COUNTIF($E$11:E14,"Información")</f>
        <v>2</v>
      </c>
      <c r="B14" s="12">
        <v>2</v>
      </c>
      <c r="C14" s="12" t="s">
        <v>54</v>
      </c>
      <c r="D14" s="12" t="s">
        <v>108</v>
      </c>
      <c r="E14" s="9" t="s">
        <v>49</v>
      </c>
      <c r="F14" s="74" t="s">
        <v>85</v>
      </c>
      <c r="G14" s="12" t="s">
        <v>117</v>
      </c>
      <c r="H14" s="12" t="s">
        <v>117</v>
      </c>
      <c r="I14" s="12" t="s">
        <v>87</v>
      </c>
      <c r="J14" s="51" t="s">
        <v>50</v>
      </c>
      <c r="K14" s="51" t="s">
        <v>50</v>
      </c>
      <c r="L14" s="51"/>
      <c r="EQ14" s="67" t="s">
        <v>146</v>
      </c>
      <c r="ER14" s="68" t="s">
        <v>148</v>
      </c>
    </row>
    <row r="15" spans="1:148" s="6" customFormat="1" ht="191.25" x14ac:dyDescent="0.2">
      <c r="A15" s="32">
        <f>COUNTIF($E$11:E15,"Información")</f>
        <v>3</v>
      </c>
      <c r="B15" s="12">
        <v>3</v>
      </c>
      <c r="C15" s="12" t="s">
        <v>56</v>
      </c>
      <c r="D15" s="12" t="s">
        <v>67</v>
      </c>
      <c r="E15" s="9" t="s">
        <v>49</v>
      </c>
      <c r="F15" s="74" t="s">
        <v>85</v>
      </c>
      <c r="G15" s="12" t="s">
        <v>117</v>
      </c>
      <c r="H15" s="12" t="s">
        <v>117</v>
      </c>
      <c r="I15" s="51" t="s">
        <v>88</v>
      </c>
      <c r="J15" s="51" t="s">
        <v>50</v>
      </c>
      <c r="K15" s="51" t="s">
        <v>50</v>
      </c>
      <c r="L15" s="51"/>
      <c r="EQ15" s="67" t="s">
        <v>158</v>
      </c>
      <c r="ER15" s="68" t="s">
        <v>148</v>
      </c>
    </row>
    <row r="16" spans="1:148" s="6" customFormat="1" ht="140.25" customHeight="1" x14ac:dyDescent="0.2">
      <c r="A16" s="32">
        <f>COUNTIF($E$11:E16,"Información")</f>
        <v>4</v>
      </c>
      <c r="B16" s="12">
        <v>4</v>
      </c>
      <c r="C16" s="12" t="s">
        <v>68</v>
      </c>
      <c r="D16" s="12" t="s">
        <v>96</v>
      </c>
      <c r="E16" s="9" t="s">
        <v>49</v>
      </c>
      <c r="F16" s="51" t="s">
        <v>55</v>
      </c>
      <c r="G16" s="12" t="s">
        <v>117</v>
      </c>
      <c r="H16" s="12" t="s">
        <v>117</v>
      </c>
      <c r="I16" s="51" t="s">
        <v>87</v>
      </c>
      <c r="J16" s="51" t="s">
        <v>50</v>
      </c>
      <c r="K16" s="51" t="s">
        <v>50</v>
      </c>
      <c r="L16" s="51"/>
      <c r="EQ16" s="67" t="s">
        <v>159</v>
      </c>
      <c r="ER16" s="68" t="s">
        <v>148</v>
      </c>
    </row>
    <row r="17" spans="1:148" s="6" customFormat="1" ht="213" customHeight="1" x14ac:dyDescent="0.2">
      <c r="A17" s="32">
        <f>COUNTIF($E$11:E17,"Información")</f>
        <v>5</v>
      </c>
      <c r="B17" s="12">
        <v>5</v>
      </c>
      <c r="C17" s="12" t="s">
        <v>57</v>
      </c>
      <c r="D17" s="12" t="s">
        <v>105</v>
      </c>
      <c r="E17" s="9" t="s">
        <v>49</v>
      </c>
      <c r="F17" s="74" t="s">
        <v>85</v>
      </c>
      <c r="G17" s="12" t="s">
        <v>117</v>
      </c>
      <c r="H17" s="12" t="s">
        <v>117</v>
      </c>
      <c r="I17" s="51" t="s">
        <v>88</v>
      </c>
      <c r="J17" s="51" t="s">
        <v>50</v>
      </c>
      <c r="K17" s="51" t="s">
        <v>50</v>
      </c>
      <c r="L17" s="51"/>
      <c r="EQ17" s="67" t="s">
        <v>160</v>
      </c>
      <c r="ER17" s="68" t="s">
        <v>148</v>
      </c>
    </row>
    <row r="18" spans="1:148" s="6" customFormat="1" ht="51" x14ac:dyDescent="0.2">
      <c r="A18" s="32">
        <f>COUNTIF($E$11:E18,"Información")</f>
        <v>5</v>
      </c>
      <c r="B18" s="12">
        <v>6</v>
      </c>
      <c r="C18" s="12" t="s">
        <v>58</v>
      </c>
      <c r="D18" s="12"/>
      <c r="E18" s="9"/>
      <c r="F18" s="52"/>
      <c r="G18" s="12"/>
      <c r="H18" s="12"/>
      <c r="I18" s="51"/>
      <c r="J18" s="51"/>
      <c r="K18" s="51"/>
      <c r="L18" s="51"/>
      <c r="EQ18" s="67" t="s">
        <v>161</v>
      </c>
      <c r="ER18" s="68" t="s">
        <v>148</v>
      </c>
    </row>
    <row r="19" spans="1:148" s="6" customFormat="1" ht="63" x14ac:dyDescent="0.2">
      <c r="A19" s="32">
        <f>COUNTIF($E$11:E19,"Información")</f>
        <v>6</v>
      </c>
      <c r="B19" s="12">
        <v>7</v>
      </c>
      <c r="C19" s="12" t="s">
        <v>102</v>
      </c>
      <c r="D19" s="12" t="s">
        <v>59</v>
      </c>
      <c r="E19" s="9" t="s">
        <v>49</v>
      </c>
      <c r="F19" s="12" t="s">
        <v>89</v>
      </c>
      <c r="G19" s="12" t="s">
        <v>117</v>
      </c>
      <c r="H19" s="12" t="s">
        <v>117</v>
      </c>
      <c r="I19" s="12" t="s">
        <v>97</v>
      </c>
      <c r="J19" s="51" t="s">
        <v>50</v>
      </c>
      <c r="K19" s="51" t="s">
        <v>50</v>
      </c>
      <c r="L19" s="51"/>
      <c r="EQ19" s="65" t="s">
        <v>162</v>
      </c>
      <c r="ER19" s="68" t="s">
        <v>163</v>
      </c>
    </row>
    <row r="20" spans="1:148" s="6" customFormat="1" ht="196.5" customHeight="1" x14ac:dyDescent="0.2">
      <c r="A20" s="32">
        <f>COUNTIF($E$11:E20,"Información")</f>
        <v>7</v>
      </c>
      <c r="B20" s="12">
        <v>8</v>
      </c>
      <c r="C20" s="12" t="s">
        <v>103</v>
      </c>
      <c r="D20" s="12" t="s">
        <v>69</v>
      </c>
      <c r="E20" s="9" t="s">
        <v>49</v>
      </c>
      <c r="F20" s="52" t="s">
        <v>94</v>
      </c>
      <c r="G20" s="12" t="s">
        <v>70</v>
      </c>
      <c r="H20" s="12" t="s">
        <v>117</v>
      </c>
      <c r="I20" s="51" t="s">
        <v>98</v>
      </c>
      <c r="J20" s="51" t="s">
        <v>50</v>
      </c>
      <c r="K20" s="51" t="s">
        <v>50</v>
      </c>
      <c r="L20" s="51"/>
      <c r="EQ20" s="65" t="s">
        <v>164</v>
      </c>
      <c r="ER20" s="66" t="s">
        <v>163</v>
      </c>
    </row>
    <row r="21" spans="1:148" s="6" customFormat="1" ht="212.25" customHeight="1" x14ac:dyDescent="0.2">
      <c r="A21" s="32">
        <f>COUNTIF($E$11:E21,"Información")</f>
        <v>8</v>
      </c>
      <c r="B21" s="12">
        <v>9</v>
      </c>
      <c r="C21" s="12" t="s">
        <v>101</v>
      </c>
      <c r="D21" s="12" t="s">
        <v>104</v>
      </c>
      <c r="E21" s="9" t="s">
        <v>49</v>
      </c>
      <c r="F21" s="74" t="s">
        <v>85</v>
      </c>
      <c r="G21" s="12" t="s">
        <v>117</v>
      </c>
      <c r="H21" s="12" t="s">
        <v>117</v>
      </c>
      <c r="I21" s="51" t="s">
        <v>106</v>
      </c>
      <c r="J21" s="51" t="s">
        <v>50</v>
      </c>
      <c r="K21" s="51" t="s">
        <v>50</v>
      </c>
      <c r="L21" s="51"/>
      <c r="EQ21" s="65" t="s">
        <v>165</v>
      </c>
      <c r="ER21" s="68" t="s">
        <v>166</v>
      </c>
    </row>
    <row r="22" spans="1:148" s="6" customFormat="1" ht="212.25" customHeight="1" x14ac:dyDescent="0.2">
      <c r="A22" s="32">
        <f>COUNTIF($E$11:E22,"Información")</f>
        <v>9</v>
      </c>
      <c r="B22" s="12">
        <v>10</v>
      </c>
      <c r="C22" s="12" t="s">
        <v>71</v>
      </c>
      <c r="D22" s="12" t="s">
        <v>72</v>
      </c>
      <c r="E22" s="9" t="s">
        <v>49</v>
      </c>
      <c r="F22" s="74" t="s">
        <v>85</v>
      </c>
      <c r="G22" s="12" t="s">
        <v>55</v>
      </c>
      <c r="H22" s="12" t="s">
        <v>117</v>
      </c>
      <c r="I22" s="51" t="s">
        <v>73</v>
      </c>
      <c r="J22" s="51" t="s">
        <v>50</v>
      </c>
      <c r="K22" s="51" t="s">
        <v>50</v>
      </c>
      <c r="L22" s="51"/>
      <c r="EQ22" s="65" t="s">
        <v>167</v>
      </c>
      <c r="ER22" s="68" t="s">
        <v>168</v>
      </c>
    </row>
    <row r="23" spans="1:148" s="6" customFormat="1" ht="78.75" x14ac:dyDescent="0.2">
      <c r="A23" s="32">
        <f>COUNTIF($E$11:E23,"Información")</f>
        <v>9</v>
      </c>
      <c r="B23" s="12">
        <v>11</v>
      </c>
      <c r="C23" s="12" t="s">
        <v>74</v>
      </c>
      <c r="D23" s="12" t="s">
        <v>100</v>
      </c>
      <c r="E23" s="9" t="s">
        <v>75</v>
      </c>
      <c r="F23" s="52" t="s">
        <v>93</v>
      </c>
      <c r="G23" s="12" t="s">
        <v>55</v>
      </c>
      <c r="H23" s="12" t="s">
        <v>117</v>
      </c>
      <c r="I23" s="51" t="s">
        <v>73</v>
      </c>
      <c r="J23" s="51" t="s">
        <v>50</v>
      </c>
      <c r="K23" s="51" t="s">
        <v>50</v>
      </c>
      <c r="L23" s="51"/>
      <c r="EQ23" s="65" t="s">
        <v>169</v>
      </c>
      <c r="ER23" s="68" t="s">
        <v>170</v>
      </c>
    </row>
    <row r="24" spans="1:148" s="6" customFormat="1" ht="216.75" customHeight="1" x14ac:dyDescent="0.2">
      <c r="A24" s="32">
        <f>COUNTIF($E$11:E24,"Información")</f>
        <v>9</v>
      </c>
      <c r="B24" s="12">
        <v>12</v>
      </c>
      <c r="C24" s="12" t="s">
        <v>90</v>
      </c>
      <c r="D24" s="12" t="s">
        <v>91</v>
      </c>
      <c r="E24" s="9" t="s">
        <v>75</v>
      </c>
      <c r="F24" s="74" t="s">
        <v>85</v>
      </c>
      <c r="G24" s="12" t="s">
        <v>117</v>
      </c>
      <c r="H24" s="12" t="s">
        <v>117</v>
      </c>
      <c r="I24" s="51"/>
      <c r="J24" s="51"/>
      <c r="K24" s="51"/>
      <c r="L24" s="51"/>
      <c r="EQ24" s="65" t="s">
        <v>171</v>
      </c>
      <c r="ER24" s="68" t="s">
        <v>163</v>
      </c>
    </row>
    <row r="25" spans="1:148" s="6" customFormat="1" ht="51" x14ac:dyDescent="0.2">
      <c r="A25" s="32">
        <f>COUNTIF($E$11:E25,"Información")</f>
        <v>9</v>
      </c>
      <c r="B25" s="12">
        <v>13</v>
      </c>
      <c r="C25" s="12" t="s">
        <v>92</v>
      </c>
      <c r="D25" s="12" t="s">
        <v>99</v>
      </c>
      <c r="E25" s="9" t="s">
        <v>75</v>
      </c>
      <c r="F25" s="52"/>
      <c r="G25" s="12" t="s">
        <v>117</v>
      </c>
      <c r="H25" s="12" t="s">
        <v>117</v>
      </c>
      <c r="I25" s="51"/>
      <c r="J25" s="51"/>
      <c r="K25" s="51"/>
      <c r="L25" s="51"/>
      <c r="EQ25" s="65" t="s">
        <v>172</v>
      </c>
      <c r="ER25" s="68" t="s">
        <v>173</v>
      </c>
    </row>
    <row r="26" spans="1:148" s="6" customFormat="1" ht="127.5" x14ac:dyDescent="0.2">
      <c r="A26" s="32">
        <f>COUNTIF($E$11:E26,"Información")</f>
        <v>10</v>
      </c>
      <c r="B26" s="62">
        <v>14</v>
      </c>
      <c r="C26" s="62" t="s">
        <v>116</v>
      </c>
      <c r="D26" s="62" t="s">
        <v>125</v>
      </c>
      <c r="E26" s="9" t="s">
        <v>49</v>
      </c>
      <c r="F26" s="62" t="s">
        <v>117</v>
      </c>
      <c r="G26" s="62" t="s">
        <v>117</v>
      </c>
      <c r="H26" s="62" t="s">
        <v>118</v>
      </c>
      <c r="I26" s="60" t="s">
        <v>136</v>
      </c>
      <c r="J26" s="60"/>
      <c r="K26" s="60" t="s">
        <v>50</v>
      </c>
      <c r="L26" s="51"/>
      <c r="EQ26" s="65" t="s">
        <v>174</v>
      </c>
      <c r="ER26" s="68" t="s">
        <v>175</v>
      </c>
    </row>
    <row r="27" spans="1:148" s="6" customFormat="1" ht="110.25" x14ac:dyDescent="0.2">
      <c r="A27" s="32">
        <f>COUNTIF($E$11:E27,"Información")</f>
        <v>11</v>
      </c>
      <c r="B27" s="62">
        <v>15</v>
      </c>
      <c r="C27" s="62" t="s">
        <v>119</v>
      </c>
      <c r="D27" s="62" t="s">
        <v>120</v>
      </c>
      <c r="E27" s="9" t="s">
        <v>49</v>
      </c>
      <c r="F27" s="62" t="s">
        <v>117</v>
      </c>
      <c r="G27" s="62" t="s">
        <v>117</v>
      </c>
      <c r="H27" s="62" t="s">
        <v>118</v>
      </c>
      <c r="I27" s="60" t="s">
        <v>126</v>
      </c>
      <c r="J27" s="60"/>
      <c r="K27" s="60" t="s">
        <v>50</v>
      </c>
      <c r="L27" s="51"/>
      <c r="EQ27" s="65" t="s">
        <v>176</v>
      </c>
      <c r="ER27" s="68" t="s">
        <v>163</v>
      </c>
    </row>
    <row r="28" spans="1:148" s="6" customFormat="1" ht="114.75" x14ac:dyDescent="0.2">
      <c r="A28" s="32">
        <f>COUNTIF($E$11:E28,"Información")</f>
        <v>12</v>
      </c>
      <c r="B28" s="62">
        <v>16</v>
      </c>
      <c r="C28" s="62" t="s">
        <v>121</v>
      </c>
      <c r="D28" s="62" t="s">
        <v>127</v>
      </c>
      <c r="E28" s="9" t="s">
        <v>49</v>
      </c>
      <c r="F28" s="62" t="s">
        <v>117</v>
      </c>
      <c r="G28" s="62" t="s">
        <v>117</v>
      </c>
      <c r="H28" s="62" t="s">
        <v>118</v>
      </c>
      <c r="I28" s="60" t="s">
        <v>137</v>
      </c>
      <c r="J28" s="60"/>
      <c r="K28" s="60" t="s">
        <v>50</v>
      </c>
      <c r="L28" s="51"/>
      <c r="EQ28" s="65" t="s">
        <v>177</v>
      </c>
      <c r="ER28" s="68" t="s">
        <v>163</v>
      </c>
    </row>
    <row r="29" spans="1:148" s="6" customFormat="1" ht="102" x14ac:dyDescent="0.2">
      <c r="A29" s="32">
        <f>COUNTIF($E$11:E29,"Información")</f>
        <v>13</v>
      </c>
      <c r="B29" s="62">
        <v>17</v>
      </c>
      <c r="C29" s="62" t="s">
        <v>122</v>
      </c>
      <c r="D29" s="62" t="s">
        <v>123</v>
      </c>
      <c r="E29" s="9" t="s">
        <v>49</v>
      </c>
      <c r="F29" s="62" t="s">
        <v>117</v>
      </c>
      <c r="G29" s="62" t="s">
        <v>117</v>
      </c>
      <c r="H29" s="62" t="s">
        <v>118</v>
      </c>
      <c r="I29" s="60" t="s">
        <v>143</v>
      </c>
      <c r="J29" s="60"/>
      <c r="K29" s="60" t="s">
        <v>50</v>
      </c>
      <c r="L29" s="50"/>
      <c r="EQ29" s="65" t="s">
        <v>178</v>
      </c>
      <c r="ER29" s="68" t="s">
        <v>179</v>
      </c>
    </row>
    <row r="30" spans="1:148" s="6" customFormat="1" ht="102" x14ac:dyDescent="0.2">
      <c r="A30" s="32">
        <f>COUNTIF($E$11:E30,"Información")</f>
        <v>14</v>
      </c>
      <c r="B30" s="62">
        <v>18</v>
      </c>
      <c r="C30" s="62" t="s">
        <v>128</v>
      </c>
      <c r="D30" s="62" t="s">
        <v>124</v>
      </c>
      <c r="E30" s="9" t="s">
        <v>49</v>
      </c>
      <c r="F30" s="62" t="s">
        <v>117</v>
      </c>
      <c r="G30" s="62" t="s">
        <v>117</v>
      </c>
      <c r="H30" s="62" t="s">
        <v>118</v>
      </c>
      <c r="I30" s="60" t="s">
        <v>138</v>
      </c>
      <c r="J30" s="60"/>
      <c r="K30" s="60" t="s">
        <v>50</v>
      </c>
      <c r="L30" s="50"/>
      <c r="EQ30" s="65" t="s">
        <v>180</v>
      </c>
      <c r="ER30" s="68" t="s">
        <v>163</v>
      </c>
    </row>
    <row r="31" spans="1:148" s="6" customFormat="1" ht="141.75" x14ac:dyDescent="0.2">
      <c r="A31" s="32">
        <f>COUNTIF($E$11:E31,"Información")</f>
        <v>14</v>
      </c>
      <c r="B31" s="12">
        <v>19</v>
      </c>
      <c r="C31" s="62" t="s">
        <v>129</v>
      </c>
      <c r="D31" s="62" t="s">
        <v>139</v>
      </c>
      <c r="E31" s="9" t="s">
        <v>140</v>
      </c>
      <c r="F31" s="62" t="s">
        <v>117</v>
      </c>
      <c r="G31" s="62" t="s">
        <v>117</v>
      </c>
      <c r="H31" s="62" t="s">
        <v>118</v>
      </c>
      <c r="I31" s="60" t="s">
        <v>126</v>
      </c>
      <c r="J31" s="60"/>
      <c r="K31" s="60" t="s">
        <v>50</v>
      </c>
      <c r="L31" s="50"/>
      <c r="EQ31" s="69" t="s">
        <v>181</v>
      </c>
      <c r="ER31" s="68" t="s">
        <v>182</v>
      </c>
    </row>
    <row r="32" spans="1:148" s="6" customFormat="1" ht="126" x14ac:dyDescent="0.2">
      <c r="A32" s="32">
        <f>COUNTIF($E$11:E32,"Información")</f>
        <v>14</v>
      </c>
      <c r="B32" s="12">
        <v>20</v>
      </c>
      <c r="C32" s="62" t="s">
        <v>130</v>
      </c>
      <c r="D32" s="62" t="s">
        <v>142</v>
      </c>
      <c r="E32" s="9" t="s">
        <v>140</v>
      </c>
      <c r="F32" s="62" t="s">
        <v>117</v>
      </c>
      <c r="G32" s="62" t="s">
        <v>117</v>
      </c>
      <c r="H32" s="62" t="s">
        <v>118</v>
      </c>
      <c r="I32" s="60" t="s">
        <v>135</v>
      </c>
      <c r="J32" s="60"/>
      <c r="K32" s="60" t="s">
        <v>50</v>
      </c>
      <c r="L32" s="50"/>
      <c r="EQ32" s="65" t="s">
        <v>183</v>
      </c>
      <c r="ER32" s="70" t="s">
        <v>184</v>
      </c>
    </row>
    <row r="33" spans="1:148" s="6" customFormat="1" ht="204.75" x14ac:dyDescent="0.2">
      <c r="A33" s="32">
        <f>COUNTIF($E$11:E33,"Información")</f>
        <v>14</v>
      </c>
      <c r="B33" s="12">
        <v>21</v>
      </c>
      <c r="C33" s="62" t="s">
        <v>131</v>
      </c>
      <c r="D33" s="62" t="s">
        <v>141</v>
      </c>
      <c r="E33" s="9" t="s">
        <v>140</v>
      </c>
      <c r="F33" s="62" t="s">
        <v>117</v>
      </c>
      <c r="G33" s="62" t="s">
        <v>117</v>
      </c>
      <c r="H33" s="62" t="s">
        <v>118</v>
      </c>
      <c r="I33" s="60" t="s">
        <v>135</v>
      </c>
      <c r="J33" s="60"/>
      <c r="K33" s="60" t="s">
        <v>50</v>
      </c>
      <c r="L33" s="50"/>
      <c r="EQ33" s="65" t="s">
        <v>185</v>
      </c>
      <c r="ER33" s="68" t="s">
        <v>186</v>
      </c>
    </row>
    <row r="34" spans="1:148" s="6" customFormat="1" ht="110.25" x14ac:dyDescent="0.2">
      <c r="A34" s="32">
        <f>COUNTIF($E$11:E34,"Información")</f>
        <v>14</v>
      </c>
      <c r="B34" s="12">
        <v>22</v>
      </c>
      <c r="C34" s="62" t="s">
        <v>132</v>
      </c>
      <c r="D34" s="62" t="s">
        <v>144</v>
      </c>
      <c r="E34" s="9" t="s">
        <v>140</v>
      </c>
      <c r="F34" s="62" t="s">
        <v>117</v>
      </c>
      <c r="G34" s="62" t="s">
        <v>117</v>
      </c>
      <c r="H34" s="62" t="s">
        <v>118</v>
      </c>
      <c r="I34" s="60" t="s">
        <v>135</v>
      </c>
      <c r="J34" s="60"/>
      <c r="K34" s="60" t="s">
        <v>50</v>
      </c>
      <c r="L34" s="50"/>
      <c r="EQ34" s="65" t="s">
        <v>187</v>
      </c>
      <c r="ER34" s="71" t="s">
        <v>188</v>
      </c>
    </row>
    <row r="35" spans="1:148" s="6" customFormat="1" ht="31.5" customHeight="1" x14ac:dyDescent="0.2">
      <c r="A35" s="32">
        <f>COUNTIF($E$11:E35,"Información")</f>
        <v>14</v>
      </c>
      <c r="B35" s="12"/>
      <c r="C35" s="62"/>
      <c r="D35" s="62"/>
      <c r="E35" s="9"/>
      <c r="F35" s="62"/>
      <c r="G35" s="62"/>
      <c r="H35" s="62"/>
      <c r="I35" s="60"/>
      <c r="J35" s="60"/>
      <c r="K35" s="60"/>
      <c r="L35" s="50"/>
      <c r="EQ35" s="69" t="s">
        <v>189</v>
      </c>
      <c r="ER35" s="68" t="s">
        <v>190</v>
      </c>
    </row>
    <row r="36" spans="1:148" s="6" customFormat="1" ht="25.5" x14ac:dyDescent="0.2">
      <c r="A36" s="32">
        <f>COUNTIF($E$11:E36,"Información")</f>
        <v>14</v>
      </c>
      <c r="B36" s="10"/>
      <c r="C36" s="62"/>
      <c r="D36" s="62"/>
      <c r="E36" s="9"/>
      <c r="F36" s="59"/>
      <c r="G36" s="59"/>
      <c r="H36" s="59"/>
      <c r="I36" s="60"/>
      <c r="J36" s="60"/>
      <c r="K36" s="60"/>
      <c r="L36" s="50"/>
      <c r="EQ36" s="65" t="s">
        <v>191</v>
      </c>
      <c r="ER36" s="68" t="s">
        <v>186</v>
      </c>
    </row>
    <row r="37" spans="1:148" s="6" customFormat="1" ht="27" customHeight="1" x14ac:dyDescent="0.2">
      <c r="A37" s="32">
        <f>COUNTIF($E$11:E37,"Información")</f>
        <v>14</v>
      </c>
      <c r="B37" s="10"/>
      <c r="C37" s="62"/>
      <c r="D37" s="62"/>
      <c r="E37" s="9"/>
      <c r="F37" s="59"/>
      <c r="G37" s="59"/>
      <c r="H37" s="59"/>
      <c r="I37" s="60"/>
      <c r="J37" s="60"/>
      <c r="K37" s="60"/>
      <c r="L37" s="50"/>
      <c r="EQ37" s="65" t="s">
        <v>192</v>
      </c>
      <c r="ER37" s="70" t="s">
        <v>193</v>
      </c>
    </row>
    <row r="38" spans="1:148" s="6" customFormat="1" ht="24" customHeight="1" x14ac:dyDescent="0.2">
      <c r="A38" s="32">
        <f>COUNTIF($E$11:E38,"Información")</f>
        <v>14</v>
      </c>
      <c r="B38" s="10"/>
      <c r="C38" s="12"/>
      <c r="D38" s="12"/>
      <c r="E38" s="9"/>
      <c r="F38" s="25"/>
      <c r="G38" s="25"/>
      <c r="H38" s="25"/>
      <c r="I38" s="50"/>
      <c r="J38" s="50"/>
      <c r="K38" s="50"/>
      <c r="L38" s="50"/>
      <c r="EQ38" s="65" t="s">
        <v>194</v>
      </c>
      <c r="ER38" s="68" t="s">
        <v>195</v>
      </c>
    </row>
    <row r="39" spans="1:148" s="6" customFormat="1" ht="15.75" x14ac:dyDescent="0.2">
      <c r="A39" s="32">
        <f>COUNTIF($E$11:E39,"Información")</f>
        <v>14</v>
      </c>
      <c r="B39" s="10"/>
      <c r="C39" s="12"/>
      <c r="D39" s="12"/>
      <c r="E39" s="9"/>
      <c r="F39" s="9"/>
      <c r="G39" s="12"/>
      <c r="H39" s="12"/>
      <c r="I39" s="12"/>
      <c r="J39" s="12"/>
      <c r="K39" s="12"/>
      <c r="L39" s="29"/>
      <c r="EQ39" s="69" t="s">
        <v>196</v>
      </c>
      <c r="ER39" s="68" t="s">
        <v>197</v>
      </c>
    </row>
    <row r="40" spans="1:148" s="6" customFormat="1" ht="15.75" x14ac:dyDescent="0.2">
      <c r="A40" s="32">
        <f>COUNTIF($E$11:E40,"Información")</f>
        <v>14</v>
      </c>
      <c r="B40" s="10"/>
      <c r="C40" s="12"/>
      <c r="D40" s="12"/>
      <c r="E40" s="9"/>
      <c r="F40" s="9"/>
      <c r="G40" s="12"/>
      <c r="H40" s="12"/>
      <c r="I40" s="12"/>
      <c r="J40" s="12"/>
      <c r="K40" s="12"/>
      <c r="L40" s="29"/>
      <c r="EQ40" s="69" t="s">
        <v>198</v>
      </c>
      <c r="ER40" s="68" t="s">
        <v>197</v>
      </c>
    </row>
    <row r="41" spans="1:148" s="6" customFormat="1" ht="15.75" x14ac:dyDescent="0.2">
      <c r="A41" s="32">
        <f>COUNTIF($E$11:E41,"Información")</f>
        <v>14</v>
      </c>
      <c r="B41" s="10"/>
      <c r="C41" s="12"/>
      <c r="D41" s="12"/>
      <c r="E41" s="9"/>
      <c r="F41" s="9"/>
      <c r="G41" s="12"/>
      <c r="H41" s="12"/>
      <c r="I41" s="12"/>
      <c r="J41" s="12"/>
      <c r="K41" s="12"/>
      <c r="L41" s="29"/>
      <c r="EQ41" s="69" t="s">
        <v>199</v>
      </c>
      <c r="ER41" s="68" t="s">
        <v>197</v>
      </c>
    </row>
    <row r="42" spans="1:148" s="6" customFormat="1" ht="25.5" x14ac:dyDescent="0.2">
      <c r="A42" s="32">
        <f>COUNTIF($E$11:E42,"Información")</f>
        <v>14</v>
      </c>
      <c r="B42" s="10"/>
      <c r="C42" s="11"/>
      <c r="D42" s="12"/>
      <c r="E42" s="9"/>
      <c r="F42" s="9"/>
      <c r="G42" s="12"/>
      <c r="H42" s="12"/>
      <c r="I42" s="12"/>
      <c r="J42" s="12"/>
      <c r="K42" s="12"/>
      <c r="L42" s="29"/>
      <c r="EQ42" s="69" t="s">
        <v>200</v>
      </c>
      <c r="ER42" s="68" t="s">
        <v>197</v>
      </c>
    </row>
    <row r="43" spans="1:148" s="6" customFormat="1" ht="15.75" x14ac:dyDescent="0.2">
      <c r="A43" s="32">
        <f>COUNTIF($E$11:E43,"Información")</f>
        <v>14</v>
      </c>
      <c r="B43" s="10"/>
      <c r="C43" s="11"/>
      <c r="D43" s="12"/>
      <c r="E43" s="9"/>
      <c r="F43" s="9"/>
      <c r="G43" s="12"/>
      <c r="H43" s="12"/>
      <c r="I43" s="12"/>
      <c r="J43" s="12"/>
      <c r="K43" s="12"/>
      <c r="L43" s="29"/>
      <c r="EQ43" s="69" t="s">
        <v>201</v>
      </c>
      <c r="ER43" s="68" t="s">
        <v>197</v>
      </c>
    </row>
    <row r="44" spans="1:148" s="6" customFormat="1" ht="15.75" x14ac:dyDescent="0.2">
      <c r="A44" s="32">
        <f>COUNTIF($E$11:E44,"Información")</f>
        <v>14</v>
      </c>
      <c r="B44" s="10"/>
      <c r="C44" s="11"/>
      <c r="D44" s="12"/>
      <c r="E44" s="9"/>
      <c r="F44" s="9"/>
      <c r="G44" s="12"/>
      <c r="H44" s="12"/>
      <c r="I44" s="12"/>
      <c r="J44" s="12"/>
      <c r="K44" s="12"/>
      <c r="L44" s="29"/>
      <c r="EQ44" s="69" t="s">
        <v>202</v>
      </c>
      <c r="ER44" s="68" t="s">
        <v>197</v>
      </c>
    </row>
    <row r="45" spans="1:148" s="6" customFormat="1" ht="25.5" x14ac:dyDescent="0.2">
      <c r="A45" s="32">
        <f>COUNTIF($E$11:E45,"Información")</f>
        <v>14</v>
      </c>
      <c r="B45" s="10"/>
      <c r="C45" s="11"/>
      <c r="D45" s="12"/>
      <c r="E45" s="9"/>
      <c r="F45" s="9"/>
      <c r="G45" s="12"/>
      <c r="H45" s="12"/>
      <c r="I45" s="12"/>
      <c r="J45" s="12"/>
      <c r="K45" s="12"/>
      <c r="L45" s="29"/>
      <c r="EQ45" s="65" t="s">
        <v>203</v>
      </c>
      <c r="ER45" s="68" t="s">
        <v>197</v>
      </c>
    </row>
    <row r="46" spans="1:148" s="6" customFormat="1" ht="25.5" x14ac:dyDescent="0.2">
      <c r="A46" s="32">
        <f>COUNTIF($E$11:E46,"Información")</f>
        <v>14</v>
      </c>
      <c r="B46" s="10"/>
      <c r="C46" s="11"/>
      <c r="D46" s="12"/>
      <c r="E46" s="9"/>
      <c r="F46" s="9"/>
      <c r="G46" s="12"/>
      <c r="H46" s="12"/>
      <c r="I46" s="12"/>
      <c r="J46" s="12"/>
      <c r="K46" s="12"/>
      <c r="L46" s="29"/>
      <c r="EQ46" s="65" t="s">
        <v>204</v>
      </c>
      <c r="ER46" s="68" t="s">
        <v>197</v>
      </c>
    </row>
    <row r="47" spans="1:148" s="6" customFormat="1" ht="15.75" x14ac:dyDescent="0.2">
      <c r="A47" s="32">
        <f>COUNTIF($E$11:E47,"Información")</f>
        <v>14</v>
      </c>
      <c r="B47" s="10"/>
      <c r="C47" s="11"/>
      <c r="D47" s="12"/>
      <c r="E47" s="9"/>
      <c r="F47" s="9"/>
      <c r="G47" s="12"/>
      <c r="H47" s="12"/>
      <c r="I47" s="12"/>
      <c r="J47" s="12"/>
      <c r="K47" s="12"/>
      <c r="L47" s="29"/>
    </row>
    <row r="48" spans="1:148" s="6" customFormat="1" ht="15.75" x14ac:dyDescent="0.2">
      <c r="A48" s="32">
        <f>COUNTIF($E$11:E48,"Información")</f>
        <v>14</v>
      </c>
      <c r="B48" s="10"/>
      <c r="C48" s="11"/>
      <c r="D48" s="12"/>
      <c r="E48" s="9"/>
      <c r="F48" s="9"/>
      <c r="G48" s="12"/>
      <c r="H48" s="12"/>
      <c r="I48" s="12"/>
      <c r="J48" s="12"/>
      <c r="K48" s="12"/>
      <c r="L48" s="29"/>
    </row>
    <row r="49" spans="1:12" s="6" customFormat="1" ht="15.75" x14ac:dyDescent="0.2">
      <c r="A49" s="32">
        <f>COUNTIF($E$11:E49,"Información")</f>
        <v>14</v>
      </c>
      <c r="B49" s="10"/>
      <c r="C49" s="11"/>
      <c r="D49" s="12"/>
      <c r="E49" s="9"/>
      <c r="F49" s="9"/>
      <c r="G49" s="12"/>
      <c r="H49" s="12"/>
      <c r="I49" s="12"/>
      <c r="J49" s="12"/>
      <c r="K49" s="12"/>
      <c r="L49" s="29"/>
    </row>
    <row r="50" spans="1:12" s="6" customFormat="1" ht="15.75" x14ac:dyDescent="0.2">
      <c r="A50" s="32">
        <f>COUNTIF($E$11:E50,"Información")</f>
        <v>14</v>
      </c>
      <c r="B50" s="10"/>
      <c r="C50" s="11"/>
      <c r="D50" s="12"/>
      <c r="E50" s="9"/>
      <c r="F50" s="9"/>
      <c r="G50" s="12"/>
      <c r="H50" s="12"/>
      <c r="I50" s="12"/>
      <c r="J50" s="12"/>
      <c r="K50" s="12"/>
      <c r="L50" s="29"/>
    </row>
    <row r="51" spans="1:12" s="6" customFormat="1" ht="15.75" x14ac:dyDescent="0.2">
      <c r="A51" s="32">
        <f>COUNTIF($E$11:E51,"Información")</f>
        <v>14</v>
      </c>
      <c r="B51" s="10"/>
      <c r="C51" s="11"/>
      <c r="D51" s="12"/>
      <c r="E51" s="9"/>
      <c r="F51" s="9"/>
      <c r="G51" s="12"/>
      <c r="H51" s="12"/>
      <c r="I51" s="12"/>
      <c r="J51" s="12"/>
      <c r="K51" s="12"/>
      <c r="L51" s="29"/>
    </row>
    <row r="52" spans="1:12" s="6" customFormat="1" ht="15.75" x14ac:dyDescent="0.2">
      <c r="A52" s="32">
        <f>COUNTIF($E$11:E52,"Información")</f>
        <v>14</v>
      </c>
      <c r="B52" s="10"/>
      <c r="C52" s="11"/>
      <c r="D52" s="12"/>
      <c r="E52" s="9"/>
      <c r="F52" s="9"/>
      <c r="G52" s="12"/>
      <c r="H52" s="12"/>
      <c r="I52" s="12"/>
      <c r="J52" s="12"/>
      <c r="K52" s="12"/>
      <c r="L52" s="29"/>
    </row>
    <row r="53" spans="1:12" s="6" customFormat="1" ht="15.75" x14ac:dyDescent="0.2">
      <c r="A53" s="32">
        <f>COUNTIF($E$11:E53,"Información")</f>
        <v>14</v>
      </c>
      <c r="B53" s="10"/>
      <c r="C53" s="11"/>
      <c r="D53" s="12"/>
      <c r="E53" s="9"/>
      <c r="F53" s="9"/>
      <c r="G53" s="12"/>
      <c r="H53" s="12"/>
      <c r="I53" s="12"/>
      <c r="J53" s="12"/>
      <c r="K53" s="12"/>
      <c r="L53" s="29"/>
    </row>
    <row r="54" spans="1:12" s="6" customFormat="1" ht="15.75" x14ac:dyDescent="0.2">
      <c r="A54" s="32">
        <f>COUNTIF($E$11:E54,"Información")</f>
        <v>14</v>
      </c>
      <c r="B54" s="10"/>
      <c r="C54" s="11"/>
      <c r="D54" s="12"/>
      <c r="E54" s="9"/>
      <c r="F54" s="9"/>
      <c r="G54" s="12"/>
      <c r="H54" s="12"/>
      <c r="I54" s="12"/>
      <c r="J54" s="12"/>
      <c r="K54" s="12"/>
      <c r="L54" s="29"/>
    </row>
    <row r="55" spans="1:12" s="6" customFormat="1" ht="15.75" x14ac:dyDescent="0.2">
      <c r="A55" s="32">
        <f>COUNTIF($E$11:E55,"Información")</f>
        <v>14</v>
      </c>
      <c r="B55" s="10"/>
      <c r="C55" s="11"/>
      <c r="D55" s="12"/>
      <c r="E55" s="9"/>
      <c r="F55" s="9"/>
      <c r="G55" s="12"/>
      <c r="H55" s="12"/>
      <c r="I55" s="12"/>
      <c r="J55" s="12"/>
      <c r="K55" s="12"/>
      <c r="L55" s="29"/>
    </row>
    <row r="56" spans="1:12" s="6" customFormat="1" ht="15.75" x14ac:dyDescent="0.2">
      <c r="A56" s="32">
        <f>COUNTIF($E$11:E56,"Información")</f>
        <v>14</v>
      </c>
      <c r="B56" s="10"/>
      <c r="C56" s="11"/>
      <c r="D56" s="12"/>
      <c r="E56" s="9"/>
      <c r="F56" s="9"/>
      <c r="G56" s="12"/>
      <c r="H56" s="12"/>
      <c r="I56" s="12"/>
      <c r="J56" s="12"/>
      <c r="K56" s="12"/>
      <c r="L56" s="29"/>
    </row>
    <row r="57" spans="1:12" s="6" customFormat="1" ht="15.75" x14ac:dyDescent="0.2">
      <c r="A57" s="32">
        <f>COUNTIF($E$11:E57,"Información")</f>
        <v>14</v>
      </c>
      <c r="B57" s="13"/>
      <c r="C57" s="14"/>
      <c r="D57" s="16"/>
      <c r="E57" s="15"/>
      <c r="F57" s="15"/>
      <c r="G57" s="16"/>
      <c r="H57" s="16"/>
      <c r="I57" s="16"/>
      <c r="J57" s="16"/>
      <c r="K57" s="16"/>
      <c r="L57" s="30"/>
    </row>
    <row r="58" spans="1:12" s="6" customFormat="1" ht="15.75" x14ac:dyDescent="0.2">
      <c r="A58" s="32">
        <f>COUNTIF($E$11:E58,"Información")</f>
        <v>14</v>
      </c>
      <c r="B58" s="13"/>
      <c r="C58" s="14"/>
      <c r="D58" s="16"/>
      <c r="E58" s="15"/>
      <c r="F58" s="15"/>
      <c r="G58" s="16"/>
      <c r="H58" s="16"/>
      <c r="I58" s="16"/>
      <c r="J58" s="16"/>
      <c r="K58" s="16"/>
      <c r="L58" s="30"/>
    </row>
    <row r="59" spans="1:12" s="6" customFormat="1" ht="15.75" x14ac:dyDescent="0.2">
      <c r="A59" s="32">
        <f>COUNTIF($E$11:E59,"Información")</f>
        <v>14</v>
      </c>
      <c r="B59" s="13"/>
      <c r="C59" s="14"/>
      <c r="D59" s="16"/>
      <c r="E59" s="15"/>
      <c r="F59" s="15"/>
      <c r="G59" s="16"/>
      <c r="H59" s="16"/>
      <c r="I59" s="16"/>
      <c r="J59" s="16"/>
      <c r="K59" s="16"/>
      <c r="L59" s="30"/>
    </row>
    <row r="60" spans="1:12" s="6" customFormat="1" ht="15.75" x14ac:dyDescent="0.2">
      <c r="A60" s="32">
        <f>COUNTIF($E$11:E60,"Información")</f>
        <v>14</v>
      </c>
      <c r="B60" s="13"/>
      <c r="C60" s="14"/>
      <c r="D60" s="16"/>
      <c r="E60" s="15"/>
      <c r="F60" s="15"/>
      <c r="G60" s="16"/>
      <c r="H60" s="16"/>
      <c r="I60" s="16"/>
      <c r="J60" s="16"/>
      <c r="K60" s="16"/>
      <c r="L60" s="30"/>
    </row>
    <row r="61" spans="1:12" s="6" customFormat="1" ht="15.75" x14ac:dyDescent="0.2">
      <c r="A61" s="32">
        <f>COUNTIF($E$11:E61,"Información")</f>
        <v>14</v>
      </c>
      <c r="B61" s="13"/>
      <c r="C61" s="14"/>
      <c r="D61" s="16"/>
      <c r="E61" s="15"/>
      <c r="F61" s="15"/>
      <c r="G61" s="16"/>
      <c r="H61" s="16"/>
      <c r="I61" s="16"/>
      <c r="J61" s="16"/>
      <c r="K61" s="16"/>
      <c r="L61" s="30"/>
    </row>
    <row r="62" spans="1:12" s="6" customFormat="1" ht="16.5" thickBot="1" x14ac:dyDescent="0.25">
      <c r="A62" s="32">
        <f>COUNTIF($E$11:E62,"Información")</f>
        <v>14</v>
      </c>
      <c r="B62" s="17"/>
      <c r="C62" s="18"/>
      <c r="D62" s="18"/>
      <c r="E62" s="18"/>
      <c r="F62" s="19"/>
      <c r="G62" s="20"/>
      <c r="H62" s="20"/>
      <c r="I62" s="20"/>
      <c r="J62" s="20"/>
      <c r="K62" s="20"/>
      <c r="L62" s="31"/>
    </row>
    <row r="63" spans="1:12" s="6" customFormat="1" ht="15.75" x14ac:dyDescent="0.2">
      <c r="E63" s="28"/>
    </row>
    <row r="64" spans="1:12" s="6" customFormat="1" ht="15.75" x14ac:dyDescent="0.2">
      <c r="E64" s="28"/>
    </row>
    <row r="65" spans="1:5" s="6" customFormat="1" ht="15.75" x14ac:dyDescent="0.2">
      <c r="A65" s="6">
        <f>+COUNT(A13:A62)</f>
        <v>50</v>
      </c>
      <c r="E65" s="28"/>
    </row>
    <row r="66" spans="1:5" s="6" customFormat="1" ht="15.75" x14ac:dyDescent="0.2">
      <c r="E66" s="28"/>
    </row>
    <row r="67" spans="1:5" s="6" customFormat="1" ht="15.75" x14ac:dyDescent="0.2">
      <c r="E67" s="28"/>
    </row>
    <row r="68" spans="1:5" s="6" customFormat="1" ht="15.75" x14ac:dyDescent="0.2">
      <c r="E68" s="28"/>
    </row>
    <row r="69" spans="1:5" s="6" customFormat="1" ht="15.75" x14ac:dyDescent="0.2">
      <c r="E69" s="28"/>
    </row>
    <row r="70" spans="1:5" s="6" customFormat="1" ht="15.75" x14ac:dyDescent="0.2">
      <c r="E70" s="28"/>
    </row>
    <row r="71" spans="1:5" s="6" customFormat="1" ht="15.75" x14ac:dyDescent="0.2">
      <c r="E71" s="28"/>
    </row>
    <row r="72" spans="1:5" s="6" customFormat="1" ht="15.75" x14ac:dyDescent="0.2">
      <c r="E72" s="28"/>
    </row>
    <row r="73" spans="1:5" s="6" customFormat="1" ht="15.75" x14ac:dyDescent="0.2">
      <c r="E73" s="28"/>
    </row>
    <row r="74" spans="1:5" s="6" customFormat="1" ht="15.75" x14ac:dyDescent="0.2">
      <c r="E74" s="28"/>
    </row>
  </sheetData>
  <sheetProtection algorithmName="SHA-512" hashValue="bueDYZRt3XociTbSgqyokd7mMJNMOwRoEFbRzddwiKtbepvLhSrMiqzfK/4n2umtnKACumvzLarJTF5fPhGObQ==" saltValue="1mdvVgt5qH8ZY+h3RHCaNQ==" spinCount="100000" sheet="1" formatCells="0" formatColumns="0" formatRows="0" insertColumns="0"/>
  <dataConsolidate/>
  <mergeCells count="17">
    <mergeCell ref="J11:L11"/>
    <mergeCell ref="B10:F10"/>
    <mergeCell ref="H11:H12"/>
    <mergeCell ref="I11:I12"/>
    <mergeCell ref="B11:B12"/>
    <mergeCell ref="C11:C12"/>
    <mergeCell ref="D11:D12"/>
    <mergeCell ref="E11:E12"/>
    <mergeCell ref="F11:F12"/>
    <mergeCell ref="G11:G12"/>
    <mergeCell ref="G10:I10"/>
    <mergeCell ref="J10:L10"/>
    <mergeCell ref="B3:J3"/>
    <mergeCell ref="B1:J1"/>
    <mergeCell ref="F8:G8"/>
    <mergeCell ref="B8:C8"/>
    <mergeCell ref="I8:J8"/>
  </mergeCells>
  <dataValidations xWindow="223" yWindow="702" count="14">
    <dataValidation allowBlank="1" showInputMessage="1" showErrorMessage="1" promptTitle="PERSONAL AUTORIZADO" prompt="Nombre del Cargo que puede acceder al activo de información" sqref="I14:I62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13:F38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3:E62">
      <formula1>"Información, Software,Conocimiento, Servicio, Hardware, Otros"</formula1>
    </dataValidation>
    <dataValidation allowBlank="1" showInputMessage="1" showErrorMessage="1" promptTitle="ID" prompt="No. consecutivo" sqref="B13:B62"/>
    <dataValidation allowBlank="1" showInputMessage="1" showErrorMessage="1" promptTitle="DESCRIPCIÓN DEL ACTIVO" prompt="Detallar el activo de información. Puede incluir observaciones que se requieran para dar mayor claridad sobre el mismo." sqref="D39:D62 D13:D25 D27:D33"/>
    <dataValidation allowBlank="1" showInputMessage="1" showErrorMessage="1" promptTitle="UBICACIÓN FÍSICA" prompt="Determina el lugar físico donde se almacena el activo de información" sqref="J54:J55 J57 J39 J59:J62 J48 J13:J33"/>
    <dataValidation allowBlank="1" showInputMessage="1" showErrorMessage="1" promptTitle="UBICACIÓN DIGITAL" prompt="Determina la infraestructura tecnológica donde se almacena el activo de información" sqref="J58 J49:J53 J40:J47 K13:K33 J56 K39:K62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H13:H17 G19:H19 G13:G18 H20:H25 G20:G62"/>
    <dataValidation allowBlank="1" showInputMessage="1" showErrorMessage="1" promptTitle="SUBPROCESO" prompt="Establezca el subproceso o área al cual pertence el activo de información." sqref="F47:F62 F39:F44"/>
    <dataValidation allowBlank="1" showInputMessage="1" showErrorMessage="1" promptTitle="NOMBRE DEL ACTIVO DE INFORMACIÓN" prompt="Nombre de identificación dado por el proceso  al activo de información." sqref="C39:C62 C13:C25 C27:C33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3:A62"/>
    <dataValidation allowBlank="1" showInputMessage="1" showErrorMessage="1" promptTitle="UBICACIÓN CONOCIMIENTO" prompt="Determina el Nombre del Cargo que conoce el activo de información" sqref="L13:L62"/>
    <dataValidation allowBlank="1" showInputMessage="1" showErrorMessage="1" promptTitle="CUSTODIO" prompt="Corresponde al Área que salvaguarda el activo de información en su Confidencialidad, Integridad y Disponibilidad." sqref="I13 H18 H26:H62"/>
    <dataValidation type="list" allowBlank="1" showInputMessage="1" showErrorMessage="1" sqref="D8 Y8:AA8">
      <formula1>OEC</formula1>
    </dataValidation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showGridLines="0" topLeftCell="B1" zoomScale="90" zoomScaleNormal="90" zoomScalePageLayoutView="96" workbookViewId="0">
      <selection activeCell="R12" sqref="R12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18.140625" style="1" customWidth="1"/>
    <col min="4" max="4" width="40.140625" style="1" customWidth="1"/>
    <col min="5" max="5" width="9.42578125" style="1" customWidth="1"/>
    <col min="6" max="6" width="6.5703125" style="1" hidden="1" customWidth="1"/>
    <col min="7" max="7" width="16.140625" style="1" customWidth="1"/>
    <col min="8" max="8" width="19.42578125" style="1" customWidth="1"/>
    <col min="9" max="10" width="11.7109375" style="1" customWidth="1"/>
    <col min="11" max="11" width="17" style="1" customWidth="1"/>
    <col min="12" max="12" width="11" style="1" bestFit="1" customWidth="1"/>
    <col min="13" max="13" width="30.85546875" style="1" customWidth="1"/>
    <col min="14" max="14" width="14" style="2" customWidth="1"/>
    <col min="15" max="15" width="2.7109375" style="2" hidden="1" customWidth="1"/>
    <col min="16" max="16" width="15" style="2" bestFit="1" customWidth="1"/>
    <col min="17" max="17" width="15.7109375" style="2" customWidth="1"/>
    <col min="18" max="19" width="16.7109375" style="2" customWidth="1"/>
    <col min="20" max="20" width="7.42578125" style="2" customWidth="1"/>
    <col min="21" max="21" width="4.85546875" style="2" hidden="1" customWidth="1"/>
    <col min="22" max="22" width="23.85546875" style="2" customWidth="1"/>
    <col min="23" max="23" width="8.28515625" style="2" customWidth="1"/>
    <col min="24" max="24" width="4.7109375" style="2" hidden="1" customWidth="1"/>
    <col min="25" max="25" width="15" style="2" bestFit="1" customWidth="1"/>
    <col min="26" max="26" width="7.140625" style="2" hidden="1" customWidth="1"/>
    <col min="27" max="27" width="16" style="2" customWidth="1"/>
    <col min="28" max="28" width="5" style="1" hidden="1" customWidth="1"/>
    <col min="29" max="16384" width="9.140625" style="1"/>
  </cols>
  <sheetData>
    <row r="1" spans="1:30" x14ac:dyDescent="0.2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97" t="s">
        <v>34</v>
      </c>
      <c r="Z1" s="104"/>
      <c r="AA1" s="88" t="str">
        <f>+'01-Inventario de Activos'!L1</f>
        <v>1313-F09</v>
      </c>
    </row>
    <row r="2" spans="1:30" ht="19.5" thickBot="1" x14ac:dyDescent="0.25">
      <c r="A2" s="89"/>
      <c r="B2" s="112" t="s">
        <v>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05"/>
      <c r="Y2" s="96" t="s">
        <v>35</v>
      </c>
      <c r="Z2" s="99"/>
      <c r="AA2" s="106">
        <f>+'01-Inventario de Activos'!L2</f>
        <v>3</v>
      </c>
    </row>
    <row r="3" spans="1:30" ht="19.5" thickBot="1" x14ac:dyDescent="0.25">
      <c r="A3" s="89"/>
      <c r="B3" s="27"/>
      <c r="C3" s="27"/>
      <c r="D3" s="27"/>
      <c r="E3" s="90"/>
      <c r="F3" s="90"/>
      <c r="G3" s="90"/>
      <c r="H3" s="90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96" t="s">
        <v>36</v>
      </c>
      <c r="Z3" s="100"/>
      <c r="AA3" s="107">
        <f>+'01-Inventario de Activos'!L3</f>
        <v>43944</v>
      </c>
      <c r="AB3" s="83"/>
    </row>
    <row r="4" spans="1:30" ht="19.5" thickBot="1" x14ac:dyDescent="0.25">
      <c r="A4" s="93"/>
      <c r="B4" s="139" t="s">
        <v>23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08"/>
      <c r="Y4" s="98" t="s">
        <v>37</v>
      </c>
      <c r="Z4" s="109"/>
      <c r="AA4" s="110" t="s">
        <v>207</v>
      </c>
    </row>
    <row r="5" spans="1:30" hidden="1" x14ac:dyDescent="0.2"/>
    <row r="6" spans="1:30" ht="13.5" customHeight="1" thickBot="1" x14ac:dyDescent="0.25"/>
    <row r="7" spans="1:30" s="6" customFormat="1" ht="27" customHeight="1" thickBot="1" x14ac:dyDescent="0.25">
      <c r="B7" s="144" t="s">
        <v>145</v>
      </c>
      <c r="C7" s="145"/>
      <c r="D7" s="140" t="str">
        <f>+'01-Inventario de Activos'!D8</f>
        <v>Facultad de Ciencias Empresariales</v>
      </c>
      <c r="E7" s="141"/>
      <c r="F7" s="141"/>
      <c r="G7" s="141"/>
      <c r="H7" s="141"/>
      <c r="I7" s="141"/>
      <c r="J7" s="141"/>
      <c r="K7" s="141"/>
      <c r="L7" s="154" t="s">
        <v>205</v>
      </c>
      <c r="M7" s="154"/>
      <c r="N7" s="146" t="str">
        <f>+'01-Inventario de Activos'!I8</f>
        <v>Wilson Arenas Valencia</v>
      </c>
      <c r="O7" s="146"/>
      <c r="P7" s="146"/>
      <c r="Q7" s="146"/>
      <c r="R7" s="146"/>
      <c r="S7" s="146"/>
      <c r="T7" s="146"/>
      <c r="U7" s="81"/>
      <c r="V7" s="147" t="s">
        <v>13</v>
      </c>
      <c r="W7" s="147"/>
      <c r="X7" s="147"/>
      <c r="Y7" s="147"/>
      <c r="Z7" s="148">
        <f>+'01-Inventario de Activos'!L8</f>
        <v>44847</v>
      </c>
      <c r="AA7" s="149"/>
    </row>
    <row r="8" spans="1:30" s="6" customFormat="1" ht="16.5" thickBot="1" x14ac:dyDescent="0.25">
      <c r="A8" s="8"/>
      <c r="B8" s="8"/>
      <c r="C8" s="8"/>
      <c r="D8" s="8"/>
      <c r="E8" s="8"/>
      <c r="F8" s="8"/>
      <c r="G8" s="8"/>
      <c r="H8" s="8"/>
      <c r="I8" s="8"/>
      <c r="J8" s="5"/>
      <c r="K8" s="5"/>
      <c r="L8" s="5"/>
      <c r="M8" s="5"/>
      <c r="U8" s="5"/>
      <c r="V8" s="5"/>
      <c r="W8" s="5"/>
      <c r="X8" s="5"/>
      <c r="Y8" s="8"/>
      <c r="Z8" s="8"/>
      <c r="AA8" s="8"/>
    </row>
    <row r="9" spans="1:30" s="6" customFormat="1" ht="30" customHeight="1" thickBot="1" x14ac:dyDescent="0.25">
      <c r="A9" s="43"/>
      <c r="B9" s="162" t="s">
        <v>12</v>
      </c>
      <c r="C9" s="163"/>
      <c r="D9" s="163"/>
      <c r="E9" s="163"/>
      <c r="F9" s="163"/>
      <c r="G9" s="162" t="s">
        <v>18</v>
      </c>
      <c r="H9" s="164"/>
      <c r="I9" s="152" t="s">
        <v>8</v>
      </c>
      <c r="J9" s="152"/>
      <c r="K9" s="152"/>
      <c r="L9" s="152"/>
      <c r="M9" s="153"/>
      <c r="N9" s="160" t="s">
        <v>4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61"/>
      <c r="AD9" s="82"/>
    </row>
    <row r="10" spans="1:30" s="6" customFormat="1" ht="28.5" customHeight="1" x14ac:dyDescent="0.2">
      <c r="A10" s="44"/>
      <c r="B10" s="167" t="s">
        <v>9</v>
      </c>
      <c r="C10" s="137" t="s">
        <v>10</v>
      </c>
      <c r="D10" s="137" t="s">
        <v>5</v>
      </c>
      <c r="E10" s="158" t="s">
        <v>24</v>
      </c>
      <c r="F10" s="142" t="s">
        <v>27</v>
      </c>
      <c r="G10" s="142" t="s">
        <v>17</v>
      </c>
      <c r="H10" s="142" t="s">
        <v>11</v>
      </c>
      <c r="I10" s="137" t="s">
        <v>29</v>
      </c>
      <c r="J10" s="137"/>
      <c r="K10" s="137"/>
      <c r="L10" s="150" t="s">
        <v>30</v>
      </c>
      <c r="M10" s="150" t="s">
        <v>25</v>
      </c>
      <c r="N10" s="155" t="s">
        <v>0</v>
      </c>
      <c r="O10" s="156"/>
      <c r="P10" s="156"/>
      <c r="Q10" s="156"/>
      <c r="R10" s="156"/>
      <c r="S10" s="157"/>
      <c r="T10" s="169" t="s">
        <v>1</v>
      </c>
      <c r="U10" s="169"/>
      <c r="V10" s="169"/>
      <c r="W10" s="169" t="s">
        <v>2</v>
      </c>
      <c r="X10" s="169"/>
      <c r="Y10" s="169"/>
      <c r="Z10" s="165" t="s">
        <v>7</v>
      </c>
      <c r="AA10" s="166"/>
    </row>
    <row r="11" spans="1:30" s="6" customFormat="1" ht="46.5" customHeight="1" thickBot="1" x14ac:dyDescent="0.25">
      <c r="A11" s="45"/>
      <c r="B11" s="168"/>
      <c r="C11" s="138"/>
      <c r="D11" s="138"/>
      <c r="E11" s="159"/>
      <c r="F11" s="143"/>
      <c r="G11" s="143"/>
      <c r="H11" s="143"/>
      <c r="I11" s="84" t="s">
        <v>28</v>
      </c>
      <c r="J11" s="46" t="s">
        <v>21</v>
      </c>
      <c r="K11" s="46" t="s">
        <v>22</v>
      </c>
      <c r="L11" s="151"/>
      <c r="M11" s="151"/>
      <c r="N11" s="84" t="s">
        <v>6</v>
      </c>
      <c r="O11" s="84" t="s">
        <v>14</v>
      </c>
      <c r="P11" s="84" t="s">
        <v>19</v>
      </c>
      <c r="Q11" s="85" t="s">
        <v>32</v>
      </c>
      <c r="R11" s="85" t="s">
        <v>31</v>
      </c>
      <c r="S11" s="85" t="s">
        <v>26</v>
      </c>
      <c r="T11" s="84" t="s">
        <v>6</v>
      </c>
      <c r="U11" s="35" t="s">
        <v>14</v>
      </c>
      <c r="V11" s="84" t="s">
        <v>19</v>
      </c>
      <c r="W11" s="84" t="s">
        <v>6</v>
      </c>
      <c r="X11" s="84" t="s">
        <v>14</v>
      </c>
      <c r="Y11" s="84" t="s">
        <v>19</v>
      </c>
      <c r="Z11" s="84" t="s">
        <v>15</v>
      </c>
      <c r="AA11" s="47" t="s">
        <v>6</v>
      </c>
    </row>
    <row r="12" spans="1:30" s="6" customFormat="1" ht="282.75" customHeight="1" x14ac:dyDescent="0.2">
      <c r="A12" s="34">
        <f>COUNTIF($AA$11:AA12,"ALTA")</f>
        <v>0</v>
      </c>
      <c r="B12" s="37">
        <f>IFERROR(VLOOKUP(AB12,'01-Inventario de Activos'!$A$13:$L$62,2,FALSE),"")</f>
        <v>1</v>
      </c>
      <c r="C12" s="36" t="str">
        <f>IFERROR(VLOOKUP(AB12,'01-Inventario de Activos'!$A$13:$L$62,3,FALSE),"")</f>
        <v xml:space="preserve">Actas </v>
      </c>
      <c r="D12" s="36" t="str">
        <f>IFERROR(VLOOKUP(AB12,'01-Inventario de Activos'!$A$13:$L$62,4,FALSE),"")</f>
        <v>Consejo de Facultad,Comites Curriculares del Programa de Ingeniería Industrial, Maestría en Investigación Operativa y Estadística, Maestría en Administración Económica Financiera, Maestría en administración del Desarrollo Humano y Organizacional, Especialización en Gestión de la Calidad y Normalización Técnica, Maestría en Sistemas Integrados y Gestión de la Calidad, reunión de profesores, Comité de Investigaciones y Extensión, Comité de Reacreditación de Programas</v>
      </c>
      <c r="E12" s="38" t="s">
        <v>43</v>
      </c>
      <c r="F12" s="53"/>
      <c r="G12" s="36" t="str">
        <f>IFERROR(VLOOKUP(AB12,'01-Inventario de Activos'!$A$13:$L$62,8,FALSE),"")</f>
        <v xml:space="preserve">Facultad de Ciencias Empresariales </v>
      </c>
      <c r="H12" s="36" t="str">
        <f>IFERROR(VLOOKUP(AB12,'01-Inventario de Activos'!$A$13:$L$62,7,FALSE),"")</f>
        <v xml:space="preserve">Facultad de Ciencias Empresariales </v>
      </c>
      <c r="I12" s="36" t="str">
        <f>IFERROR(VLOOKUP(AB12,'01-Inventario de Activos'!$A$13:$L$62,10,FALSE),"")</f>
        <v>x</v>
      </c>
      <c r="J12" s="36" t="str">
        <f>IFERROR(VLOOKUP(AB12,'01-Inventario de Activos'!$A$13:$L$62,11,FALSE),"")</f>
        <v>x</v>
      </c>
      <c r="K12" s="36">
        <f>IFERROR(VLOOKUP(AB12,'01-Inventario de Activos'!$A$13:$L$62,12,FALSE),"")</f>
        <v>0</v>
      </c>
      <c r="L12" s="38" t="s">
        <v>44</v>
      </c>
      <c r="M12" s="38" t="s">
        <v>76</v>
      </c>
      <c r="N12" s="12" t="s">
        <v>51</v>
      </c>
      <c r="O12" s="57">
        <f t="shared" ref="O12" si="0">IF(N12="RESERVADA",5,IF(N12="PÚBLICA",1,IF(N12="CLASIFICADA",3,0)))</f>
        <v>5</v>
      </c>
      <c r="P12" s="12" t="s">
        <v>52</v>
      </c>
      <c r="Q12" s="58">
        <v>42976</v>
      </c>
      <c r="R12" s="25" t="s">
        <v>110</v>
      </c>
      <c r="S12" s="12" t="s">
        <v>53</v>
      </c>
      <c r="T12" s="12" t="s">
        <v>47</v>
      </c>
      <c r="U12" s="57">
        <f t="shared" ref="U12" si="1">IF(T12="ALTA",3,IF(T12="MEDIA",2,IF(T12="BAJA",1,0)))</f>
        <v>1</v>
      </c>
      <c r="V12" s="12" t="s">
        <v>66</v>
      </c>
      <c r="W12" s="25" t="s">
        <v>107</v>
      </c>
      <c r="X12" s="57">
        <f t="shared" ref="X12" si="2">IF(W12="ALTA",3,IF(W12="MEDIA",2,IF(W12="BAJA",1,0)))</f>
        <v>2</v>
      </c>
      <c r="Y12" s="12"/>
      <c r="Z12" s="57">
        <f t="shared" ref="Z12" si="3">O12*U12*X12</f>
        <v>10</v>
      </c>
      <c r="AA12" s="22" t="str">
        <f t="shared" ref="AA12:AA13" si="4">IF(Z12&gt;=12,"ALTA", IF(AND(Z12&gt;=1,Z12&lt;=4), "BAJA",IF(AND(Z12&gt;=5,Z12&lt;=10), "MEDIA","")))</f>
        <v>MEDIA</v>
      </c>
      <c r="AB12" s="33">
        <v>1</v>
      </c>
    </row>
    <row r="13" spans="1:30" s="6" customFormat="1" ht="119.25" customHeight="1" x14ac:dyDescent="0.2">
      <c r="A13" s="34">
        <f>COUNTIF($AA$11:AA13,"ALTA")</f>
        <v>0</v>
      </c>
      <c r="B13" s="37">
        <f>IFERROR(VLOOKUP(AB13,'01-Inventario de Activos'!$A$13:$L$62,2,FALSE),"")</f>
        <v>2</v>
      </c>
      <c r="C13" s="36" t="str">
        <f>IFERROR(VLOOKUP(AB13,'01-Inventario de Activos'!$A$13:$L$62,3,FALSE),"")</f>
        <v xml:space="preserve">Contenidos Programaticos </v>
      </c>
      <c r="D13" s="36" t="str">
        <f>IFERROR(VLOOKUP(AB13,'01-Inventario de Activos'!$A$13:$L$62,4,FALSE),"")</f>
        <v>Son los contenidos de cada una de las asignatuiras de los programas de pregrado y posgrado.</v>
      </c>
      <c r="E13" s="38" t="s">
        <v>43</v>
      </c>
      <c r="F13" s="53"/>
      <c r="G13" s="36" t="str">
        <f>IFERROR(VLOOKUP(AB13,'01-Inventario de Activos'!$A$13:$L$62,8,FALSE),"")</f>
        <v xml:space="preserve">Facultad de Ciencias Empresariales </v>
      </c>
      <c r="H13" s="36" t="str">
        <f>IFERROR(VLOOKUP(AB13,'01-Inventario de Activos'!$A$13:$L$62,7,FALSE),"")</f>
        <v xml:space="preserve">Facultad de Ciencias Empresariales </v>
      </c>
      <c r="I13" s="36" t="str">
        <f>IFERROR(VLOOKUP(AB13,'01-Inventario de Activos'!$A$13:$L$62,10,FALSE),"")</f>
        <v>x</v>
      </c>
      <c r="J13" s="36" t="str">
        <f>IFERROR(VLOOKUP(AB13,'01-Inventario de Activos'!$A$13:$L$62,11,FALSE),"")</f>
        <v>x</v>
      </c>
      <c r="K13" s="36">
        <f>IFERROR(VLOOKUP(AB13,'01-Inventario de Activos'!$A$13:$L$62,12,FALSE),"")</f>
        <v>0</v>
      </c>
      <c r="L13" s="38" t="s">
        <v>44</v>
      </c>
      <c r="M13" s="38" t="s">
        <v>82</v>
      </c>
      <c r="N13" s="12" t="s">
        <v>45</v>
      </c>
      <c r="O13" s="55">
        <f>IF(N13="RESERVADA",5,IF(N13="PÚBLICA",1,IF(N13="CLASIFICADA",3,0)))</f>
        <v>1</v>
      </c>
      <c r="P13" s="12" t="s">
        <v>111</v>
      </c>
      <c r="Q13" s="58">
        <v>42976</v>
      </c>
      <c r="R13" s="25" t="s">
        <v>46</v>
      </c>
      <c r="S13" s="56" t="s">
        <v>65</v>
      </c>
      <c r="T13" s="12" t="s">
        <v>47</v>
      </c>
      <c r="U13" s="54">
        <f>IF(T13="ALTA",3,IF(T13="MEDIA",2,IF(T13="BAJA",1,0)))</f>
        <v>1</v>
      </c>
      <c r="V13" s="25" t="s">
        <v>77</v>
      </c>
      <c r="W13" s="25" t="s">
        <v>47</v>
      </c>
      <c r="X13" s="55">
        <f t="shared" ref="X13:X55" si="5">IF(W13="ALTA",3,IF(W13="MEDIA",2,IF(W13="BAJA",1,0)))</f>
        <v>1</v>
      </c>
      <c r="Y13" s="12" t="s">
        <v>64</v>
      </c>
      <c r="Z13" s="55">
        <f t="shared" ref="Z13:Z61" si="6">O13*U13*X13</f>
        <v>1</v>
      </c>
      <c r="AA13" s="22" t="str">
        <f t="shared" si="4"/>
        <v>BAJA</v>
      </c>
      <c r="AB13" s="33">
        <v>2</v>
      </c>
    </row>
    <row r="14" spans="1:30" s="6" customFormat="1" ht="105" customHeight="1" x14ac:dyDescent="0.2">
      <c r="A14" s="34">
        <f>COUNTIF($AA$11:AA14,"ALTA")</f>
        <v>0</v>
      </c>
      <c r="B14" s="37">
        <f>IFERROR(VLOOKUP(AB14,'01-Inventario de Activos'!$A$13:$L$62,2,FALSE),"")</f>
        <v>3</v>
      </c>
      <c r="C14" s="36" t="str">
        <f>IFERROR(VLOOKUP(AB14,'01-Inventario de Activos'!$A$13:$L$62,3,FALSE),"")</f>
        <v xml:space="preserve">Base de datos </v>
      </c>
      <c r="D14" s="36" t="str">
        <f>IFERROR(VLOOKUP(AB14,'01-Inventario de Activos'!$A$13:$L$62,4,FALSE),"")</f>
        <v>Hojas de vida, Docentes, directores y jurados de trabajos de grado posgrados, estudiantes, personal administrativo, egresados de los posgrados.</v>
      </c>
      <c r="E14" s="38" t="s">
        <v>43</v>
      </c>
      <c r="F14" s="53"/>
      <c r="G14" s="36" t="str">
        <f>IFERROR(VLOOKUP(AB14,'01-Inventario de Activos'!$A$13:$L$62,8,FALSE),"")</f>
        <v xml:space="preserve">Facultad de Ciencias Empresariales </v>
      </c>
      <c r="H14" s="36" t="str">
        <f>IFERROR(VLOOKUP(AB14,'01-Inventario de Activos'!$A$13:$L$62,7,FALSE),"")</f>
        <v xml:space="preserve">Facultad de Ciencias Empresariales </v>
      </c>
      <c r="I14" s="36" t="str">
        <f>IFERROR(VLOOKUP(AB14,'01-Inventario de Activos'!$A$13:$L$62,10,FALSE),"")</f>
        <v>x</v>
      </c>
      <c r="J14" s="36" t="str">
        <f>IFERROR(VLOOKUP(AB14,'01-Inventario de Activos'!$A$13:$L$62,11,FALSE),"")</f>
        <v>x</v>
      </c>
      <c r="K14" s="36">
        <f>IFERROR(VLOOKUP(AB14,'01-Inventario de Activos'!$A$13:$L$62,12,FALSE),"")</f>
        <v>0</v>
      </c>
      <c r="L14" s="38" t="s">
        <v>81</v>
      </c>
      <c r="M14" s="38" t="s">
        <v>78</v>
      </c>
      <c r="N14" s="12" t="s">
        <v>109</v>
      </c>
      <c r="O14" s="54">
        <f t="shared" ref="O14:O58" si="7">IF(N14="RESERVADA",5,IF(N14="PÚBLICA",1,IF(N14="CLASIFICADA",3,0)))</f>
        <v>3</v>
      </c>
      <c r="P14" s="12" t="s">
        <v>112</v>
      </c>
      <c r="Q14" s="58">
        <v>42976</v>
      </c>
      <c r="R14" s="25" t="s">
        <v>46</v>
      </c>
      <c r="S14" s="56" t="s">
        <v>53</v>
      </c>
      <c r="T14" s="12" t="s">
        <v>47</v>
      </c>
      <c r="U14" s="54">
        <f>IF(T14="ALTA",3,IF(T14="MEDIA",2,IF(T14="BAJA",1,0)))</f>
        <v>1</v>
      </c>
      <c r="V14" s="25" t="s">
        <v>77</v>
      </c>
      <c r="W14" s="25" t="s">
        <v>47</v>
      </c>
      <c r="X14" s="57">
        <f t="shared" si="5"/>
        <v>1</v>
      </c>
      <c r="Y14" s="12" t="s">
        <v>113</v>
      </c>
      <c r="Z14" s="57">
        <f t="shared" si="6"/>
        <v>3</v>
      </c>
      <c r="AA14" s="22" t="str">
        <f t="shared" ref="AA14:AA17" si="8">IF(Z14&gt;=12,"ALTA", IF(AND(Z14&gt;=1,Z14&lt;=4), "BAJA",IF(AND(Z14&gt;=5,Z14&lt;=10), "MEDIA","")))</f>
        <v>BAJA</v>
      </c>
      <c r="AB14" s="33">
        <v>3</v>
      </c>
    </row>
    <row r="15" spans="1:30" s="6" customFormat="1" ht="130.5" customHeight="1" x14ac:dyDescent="0.2">
      <c r="A15" s="34">
        <f>COUNTIF($AA$11:AA15,"ALTA")</f>
        <v>0</v>
      </c>
      <c r="B15" s="37">
        <f>IFERROR(VLOOKUP(AB15,'01-Inventario de Activos'!$A$13:$L$62,2,FALSE),"")</f>
        <v>4</v>
      </c>
      <c r="C15" s="36" t="str">
        <f>IFERROR(VLOOKUP(AB15,'01-Inventario de Activos'!$A$13:$L$62,3,FALSE),"")</f>
        <v>Documentación   derechos de petición pregrado y posgrado e investigación preeliminar posgrado</v>
      </c>
      <c r="D15" s="36" t="str">
        <f>IFERROR(VLOOKUP(AB15,'01-Inventario de Activos'!$A$13:$L$62,4,FALSE),"")</f>
        <v>Documentos que contienen peticiones de la comunidad universitaria y respuestas</v>
      </c>
      <c r="E15" s="38" t="s">
        <v>43</v>
      </c>
      <c r="F15" s="53"/>
      <c r="G15" s="36" t="str">
        <f>IFERROR(VLOOKUP(AB15,'01-Inventario de Activos'!$A$13:$L$62,8,FALSE),"")</f>
        <v xml:space="preserve">Facultad de Ciencias Empresariales </v>
      </c>
      <c r="H15" s="36" t="str">
        <f>IFERROR(VLOOKUP(AB15,'01-Inventario de Activos'!$A$13:$L$62,7,FALSE),"")</f>
        <v xml:space="preserve">Facultad de Ciencias Empresariales </v>
      </c>
      <c r="I15" s="36" t="str">
        <f>IFERROR(VLOOKUP(AB15,'01-Inventario de Activos'!$A$13:$L$62,10,FALSE),"")</f>
        <v>x</v>
      </c>
      <c r="J15" s="36" t="str">
        <f>IFERROR(VLOOKUP(AB15,'01-Inventario de Activos'!$A$13:$L$62,11,FALSE),"")</f>
        <v>x</v>
      </c>
      <c r="K15" s="36">
        <f>IFERROR(VLOOKUP(AB15,'01-Inventario de Activos'!$A$13:$L$62,12,FALSE),"")</f>
        <v>0</v>
      </c>
      <c r="L15" s="38" t="s">
        <v>60</v>
      </c>
      <c r="M15" s="38" t="s">
        <v>78</v>
      </c>
      <c r="N15" s="12" t="s">
        <v>51</v>
      </c>
      <c r="O15" s="55">
        <f t="shared" si="7"/>
        <v>5</v>
      </c>
      <c r="P15" s="12" t="s">
        <v>61</v>
      </c>
      <c r="Q15" s="58">
        <v>42976</v>
      </c>
      <c r="R15" s="25" t="s">
        <v>62</v>
      </c>
      <c r="S15" s="56" t="s">
        <v>53</v>
      </c>
      <c r="T15" s="12" t="s">
        <v>47</v>
      </c>
      <c r="U15" s="55">
        <f t="shared" ref="U15:U24" si="9">IF(T15="ALTA",3,IF(T15="MEDIA",2,IF(T15="BAJA",1,0)))</f>
        <v>1</v>
      </c>
      <c r="V15" s="25" t="s">
        <v>63</v>
      </c>
      <c r="W15" s="25" t="s">
        <v>47</v>
      </c>
      <c r="X15" s="55">
        <f t="shared" ref="X15:X17" si="10">IF(W15="ALTA",3,IF(W15="MEDIA",2,IF(W15="BAJA",1,0)))</f>
        <v>1</v>
      </c>
      <c r="Y15" s="12" t="s">
        <v>114</v>
      </c>
      <c r="Z15" s="55">
        <f t="shared" ref="Z15:Z17" si="11">O15*U15*X15</f>
        <v>5</v>
      </c>
      <c r="AA15" s="22" t="str">
        <f t="shared" si="8"/>
        <v>MEDIA</v>
      </c>
      <c r="AB15" s="33">
        <v>4</v>
      </c>
    </row>
    <row r="16" spans="1:30" s="6" customFormat="1" ht="168" customHeight="1" x14ac:dyDescent="0.2">
      <c r="A16" s="34">
        <f>COUNTIF($AA$11:AA16,"ALTA")</f>
        <v>0</v>
      </c>
      <c r="B16" s="37">
        <f>IFERROR(VLOOKUP(AB16,'01-Inventario de Activos'!$A$13:$L$62,2,FALSE),"")</f>
        <v>5</v>
      </c>
      <c r="C16" s="36" t="str">
        <f>IFERROR(VLOOKUP(AB16,'01-Inventario de Activos'!$A$13:$L$62,3,FALSE),"")</f>
        <v xml:space="preserve">Actos Administrativos </v>
      </c>
      <c r="D16" s="36" t="str">
        <f>IFERROR(VLOOKUP(AB16,'01-Inventario de Activos'!$A$13:$L$62,4,FALSE),"")</f>
        <v>Resoluciones de elecciones a convocatorias, resoluciones de nombramientos y pagos asesores y jurados de tesis, apoyos a estudiantes y acuerdos planes de estudio,calendarios academicos y modificaciones, convenios interinstitucionales e internacionales de posgrados, acuerdos de Consejo de Facultad</v>
      </c>
      <c r="E16" s="38" t="s">
        <v>43</v>
      </c>
      <c r="F16" s="53"/>
      <c r="G16" s="36" t="str">
        <f>IFERROR(VLOOKUP(AB16,'01-Inventario de Activos'!$A$13:$L$62,8,FALSE),"")</f>
        <v xml:space="preserve">Facultad de Ciencias Empresariales </v>
      </c>
      <c r="H16" s="36" t="str">
        <f>IFERROR(VLOOKUP(AB16,'01-Inventario de Activos'!$A$13:$L$62,7,FALSE),"")</f>
        <v xml:space="preserve">Facultad de Ciencias Empresariales </v>
      </c>
      <c r="I16" s="36" t="str">
        <f>IFERROR(VLOOKUP(AB16,'01-Inventario de Activos'!$A$13:$L$62,10,FALSE),"")</f>
        <v>x</v>
      </c>
      <c r="J16" s="36" t="str">
        <f>IFERROR(VLOOKUP(AB16,'01-Inventario de Activos'!$A$13:$L$62,11,FALSE),"")</f>
        <v>x</v>
      </c>
      <c r="K16" s="36">
        <f>IFERROR(VLOOKUP(AB16,'01-Inventario de Activos'!$A$13:$L$62,12,FALSE),"")</f>
        <v>0</v>
      </c>
      <c r="L16" s="38" t="s">
        <v>60</v>
      </c>
      <c r="M16" s="38" t="s">
        <v>78</v>
      </c>
      <c r="N16" s="12" t="s">
        <v>45</v>
      </c>
      <c r="O16" s="55">
        <f t="shared" si="7"/>
        <v>1</v>
      </c>
      <c r="P16" s="12" t="s">
        <v>111</v>
      </c>
      <c r="Q16" s="58">
        <v>42976</v>
      </c>
      <c r="R16" s="25" t="s">
        <v>46</v>
      </c>
      <c r="S16" s="56" t="s">
        <v>53</v>
      </c>
      <c r="T16" s="12" t="s">
        <v>107</v>
      </c>
      <c r="U16" s="55">
        <f t="shared" si="9"/>
        <v>2</v>
      </c>
      <c r="V16" s="12" t="s">
        <v>66</v>
      </c>
      <c r="W16" s="25" t="s">
        <v>47</v>
      </c>
      <c r="X16" s="57">
        <f t="shared" si="10"/>
        <v>1</v>
      </c>
      <c r="Y16" s="12" t="s">
        <v>113</v>
      </c>
      <c r="Z16" s="57">
        <f t="shared" si="11"/>
        <v>2</v>
      </c>
      <c r="AA16" s="22" t="str">
        <f t="shared" si="8"/>
        <v>BAJA</v>
      </c>
      <c r="AB16" s="33">
        <v>5</v>
      </c>
    </row>
    <row r="17" spans="1:28" s="6" customFormat="1" ht="93.75" customHeight="1" x14ac:dyDescent="0.2">
      <c r="A17" s="34">
        <f>COUNTIF($AA$11:AA17,"ALTA")</f>
        <v>0</v>
      </c>
      <c r="B17" s="37">
        <f>IFERROR(VLOOKUP(AB17,'01-Inventario de Activos'!$A$13:$L$62,2,FALSE),"")</f>
        <v>7</v>
      </c>
      <c r="C17" s="36" t="str">
        <f>IFERROR(VLOOKUP(AB17,'01-Inventario de Activos'!$A$13:$L$62,3,FALSE),"")</f>
        <v xml:space="preserve">Carga docente y novedades </v>
      </c>
      <c r="D17" s="36" t="str">
        <f>IFERROR(VLOOKUP(AB17,'01-Inventario de Activos'!$A$13:$L$62,4,FALSE),"")</f>
        <v xml:space="preserve">Archivo en excel que se realiza semestralmente especificando la carga docente y novedades para la contratación. </v>
      </c>
      <c r="E17" s="38" t="s">
        <v>43</v>
      </c>
      <c r="F17" s="53"/>
      <c r="G17" s="36" t="str">
        <f>IFERROR(VLOOKUP(AB17,'01-Inventario de Activos'!$A$13:$L$62,8,FALSE),"")</f>
        <v xml:space="preserve">Facultad de Ciencias Empresariales </v>
      </c>
      <c r="H17" s="36" t="str">
        <f>IFERROR(VLOOKUP(AB17,'01-Inventario de Activos'!$A$13:$L$62,7,FALSE),"")</f>
        <v xml:space="preserve">Facultad de Ciencias Empresariales </v>
      </c>
      <c r="I17" s="36" t="str">
        <f>IFERROR(VLOOKUP(AB17,'01-Inventario de Activos'!$A$13:$L$62,10,FALSE),"")</f>
        <v>x</v>
      </c>
      <c r="J17" s="36" t="str">
        <f>IFERROR(VLOOKUP(AB17,'01-Inventario de Activos'!$A$13:$L$62,11,FALSE),"")</f>
        <v>x</v>
      </c>
      <c r="K17" s="36">
        <f>IFERROR(VLOOKUP(AB17,'01-Inventario de Activos'!$A$13:$L$62,12,FALSE),"")</f>
        <v>0</v>
      </c>
      <c r="L17" s="38" t="s">
        <v>79</v>
      </c>
      <c r="M17" s="38" t="s">
        <v>83</v>
      </c>
      <c r="N17" s="12" t="s">
        <v>45</v>
      </c>
      <c r="O17" s="57">
        <f t="shared" si="7"/>
        <v>1</v>
      </c>
      <c r="P17" s="12" t="s">
        <v>111</v>
      </c>
      <c r="Q17" s="58">
        <v>42976</v>
      </c>
      <c r="R17" s="25" t="s">
        <v>46</v>
      </c>
      <c r="S17" s="56" t="s">
        <v>53</v>
      </c>
      <c r="T17" s="12" t="s">
        <v>47</v>
      </c>
      <c r="U17" s="57">
        <f t="shared" si="9"/>
        <v>1</v>
      </c>
      <c r="V17" s="12" t="s">
        <v>66</v>
      </c>
      <c r="W17" s="25" t="s">
        <v>47</v>
      </c>
      <c r="X17" s="55">
        <f t="shared" si="10"/>
        <v>1</v>
      </c>
      <c r="Y17" s="12" t="s">
        <v>113</v>
      </c>
      <c r="Z17" s="55">
        <f t="shared" si="11"/>
        <v>1</v>
      </c>
      <c r="AA17" s="22" t="str">
        <f t="shared" si="8"/>
        <v>BAJA</v>
      </c>
      <c r="AB17" s="33">
        <v>6</v>
      </c>
    </row>
    <row r="18" spans="1:28" s="6" customFormat="1" ht="85.5" customHeight="1" x14ac:dyDescent="0.2">
      <c r="A18" s="34">
        <f>COUNTIF($AA$11:AA18,"ALTA")</f>
        <v>0</v>
      </c>
      <c r="B18" s="37">
        <f>IFERROR(VLOOKUP(AB18,'01-Inventario de Activos'!$A$13:$L$62,2,FALSE),"")</f>
        <v>8</v>
      </c>
      <c r="C18" s="36" t="str">
        <f>IFERROR(VLOOKUP(AB18,'01-Inventario de Activos'!$A$13:$L$62,3,FALSE),"")</f>
        <v>Notas y listados de asistencias posgrados.</v>
      </c>
      <c r="D18" s="36" t="str">
        <f>IFERROR(VLOOKUP(AB18,'01-Inventario de Activos'!$A$13:$L$62,4,FALSE),"")</f>
        <v>Reporte  de notas entregadas por cada docente de posgrados.</v>
      </c>
      <c r="E18" s="38" t="s">
        <v>43</v>
      </c>
      <c r="F18" s="53"/>
      <c r="G18" s="36" t="str">
        <f>IFERROR(VLOOKUP(AB18,'01-Inventario de Activos'!$A$13:$L$62,8,FALSE),"")</f>
        <v xml:space="preserve">Facultad de Ciencias Empresariales </v>
      </c>
      <c r="H18" s="36" t="str">
        <f>IFERROR(VLOOKUP(AB18,'01-Inventario de Activos'!$A$13:$L$62,7,FALSE),"")</f>
        <v>Posgrados</v>
      </c>
      <c r="I18" s="36" t="str">
        <f>IFERROR(VLOOKUP(AB18,'01-Inventario de Activos'!$A$13:$L$62,10,FALSE),"")</f>
        <v>x</v>
      </c>
      <c r="J18" s="36" t="str">
        <f>IFERROR(VLOOKUP(AB18,'01-Inventario de Activos'!$A$13:$L$62,11,FALSE),"")</f>
        <v>x</v>
      </c>
      <c r="K18" s="36">
        <f>IFERROR(VLOOKUP(AB18,'01-Inventario de Activos'!$A$13:$L$62,12,FALSE),"")</f>
        <v>0</v>
      </c>
      <c r="L18" s="38" t="s">
        <v>60</v>
      </c>
      <c r="M18" s="38" t="s">
        <v>84</v>
      </c>
      <c r="N18" s="12" t="s">
        <v>109</v>
      </c>
      <c r="O18" s="57">
        <f t="shared" si="7"/>
        <v>3</v>
      </c>
      <c r="P18" s="12" t="s">
        <v>112</v>
      </c>
      <c r="Q18" s="58">
        <v>42976</v>
      </c>
      <c r="R18" s="25" t="s">
        <v>46</v>
      </c>
      <c r="S18" s="56" t="s">
        <v>53</v>
      </c>
      <c r="T18" s="12" t="s">
        <v>47</v>
      </c>
      <c r="U18" s="57">
        <f t="shared" si="9"/>
        <v>1</v>
      </c>
      <c r="V18" s="12" t="s">
        <v>66</v>
      </c>
      <c r="W18" s="25" t="s">
        <v>47</v>
      </c>
      <c r="X18" s="57">
        <f t="shared" si="5"/>
        <v>1</v>
      </c>
      <c r="Y18" s="12" t="s">
        <v>114</v>
      </c>
      <c r="Z18" s="57">
        <f t="shared" si="6"/>
        <v>3</v>
      </c>
      <c r="AA18" s="22" t="str">
        <f t="shared" ref="AA18:AA61" si="12">IF(Z18&gt;=12,"ALTA", IF(AND(Z18&gt;=1,Z18&lt;=4), "BAJA",IF(AND(Z18&gt;=5,Z18&lt;=10), "MEDIA","")))</f>
        <v>BAJA</v>
      </c>
      <c r="AB18" s="33">
        <v>7</v>
      </c>
    </row>
    <row r="19" spans="1:28" s="6" customFormat="1" ht="88.5" customHeight="1" x14ac:dyDescent="0.2">
      <c r="A19" s="34">
        <f>COUNTIF($AA$11:AA19,"ALTA")</f>
        <v>0</v>
      </c>
      <c r="B19" s="37">
        <f>IFERROR(VLOOKUP(AB19,'01-Inventario de Activos'!$A$13:$L$62,2,FALSE),"")</f>
        <v>9</v>
      </c>
      <c r="C19" s="36" t="str">
        <f>IFERROR(VLOOKUP(AB19,'01-Inventario de Activos'!$A$13:$L$62,3,FALSE),"")</f>
        <v>Evaluaciones docente de pregrado y posgrado</v>
      </c>
      <c r="D19" s="36" t="str">
        <f>IFERROR(VLOOKUP(AB19,'01-Inventario de Activos'!$A$13:$L$62,4,FALSE),"")</f>
        <v>Reporte de la evaluación docente realizada por los etudiantes de pregrado y posgrados</v>
      </c>
      <c r="E19" s="38" t="s">
        <v>43</v>
      </c>
      <c r="F19" s="41"/>
      <c r="G19" s="36" t="str">
        <f>IFERROR(VLOOKUP(AB19,'01-Inventario de Activos'!$A$13:$L$62,8,FALSE),"")</f>
        <v xml:space="preserve">Facultad de Ciencias Empresariales </v>
      </c>
      <c r="H19" s="36" t="str">
        <f>IFERROR(VLOOKUP(AB19,'01-Inventario de Activos'!$A$13:$L$62,7,FALSE),"")</f>
        <v xml:space="preserve">Facultad de Ciencias Empresariales </v>
      </c>
      <c r="I19" s="36" t="str">
        <f>IFERROR(VLOOKUP(AB19,'01-Inventario de Activos'!$A$13:$L$62,10,FALSE),"")</f>
        <v>x</v>
      </c>
      <c r="J19" s="36" t="str">
        <f>IFERROR(VLOOKUP(AB19,'01-Inventario de Activos'!$A$13:$L$62,11,FALSE),"")</f>
        <v>x</v>
      </c>
      <c r="K19" s="36">
        <f>IFERROR(VLOOKUP(AB19,'01-Inventario de Activos'!$A$13:$L$62,12,FALSE),"")</f>
        <v>0</v>
      </c>
      <c r="L19" s="38" t="s">
        <v>80</v>
      </c>
      <c r="M19" s="38" t="s">
        <v>84</v>
      </c>
      <c r="N19" s="12" t="s">
        <v>109</v>
      </c>
      <c r="O19" s="57">
        <f t="shared" si="7"/>
        <v>3</v>
      </c>
      <c r="P19" s="12" t="s">
        <v>112</v>
      </c>
      <c r="Q19" s="58">
        <v>42976</v>
      </c>
      <c r="R19" s="25" t="s">
        <v>46</v>
      </c>
      <c r="S19" s="56" t="s">
        <v>53</v>
      </c>
      <c r="T19" s="12" t="s">
        <v>47</v>
      </c>
      <c r="U19" s="57">
        <f t="shared" si="9"/>
        <v>1</v>
      </c>
      <c r="V19" s="12" t="s">
        <v>66</v>
      </c>
      <c r="W19" s="25" t="s">
        <v>47</v>
      </c>
      <c r="X19" s="57">
        <f t="shared" si="5"/>
        <v>1</v>
      </c>
      <c r="Y19" s="12" t="s">
        <v>114</v>
      </c>
      <c r="Z19" s="57">
        <f t="shared" si="6"/>
        <v>3</v>
      </c>
      <c r="AA19" s="22" t="str">
        <f t="shared" si="12"/>
        <v>BAJA</v>
      </c>
      <c r="AB19" s="33">
        <v>8</v>
      </c>
    </row>
    <row r="20" spans="1:28" s="6" customFormat="1" ht="97.5" customHeight="1" x14ac:dyDescent="0.2">
      <c r="A20" s="34">
        <f>COUNTIF($AA$11:AA20,"ALTA")</f>
        <v>0</v>
      </c>
      <c r="B20" s="37">
        <f>IFERROR(VLOOKUP(AB20,'01-Inventario de Activos'!$A$13:$L$62,2,FALSE),"")</f>
        <v>10</v>
      </c>
      <c r="C20" s="36" t="str">
        <f>IFERROR(VLOOKUP(AB20,'01-Inventario de Activos'!$A$13:$L$62,3,FALSE),"")</f>
        <v>Anteproyectos y Trabajos de Grado</v>
      </c>
      <c r="D20" s="36" t="str">
        <f>IFERROR(VLOOKUP(AB20,'01-Inventario de Activos'!$A$13:$L$62,4,FALSE),"")</f>
        <v>Anteproyectos de posgrados y trabajos de grado pregrado y posgrado.</v>
      </c>
      <c r="E20" s="38" t="s">
        <v>43</v>
      </c>
      <c r="F20" s="41"/>
      <c r="G20" s="36" t="str">
        <f>IFERROR(VLOOKUP(AB20,'01-Inventario de Activos'!$A$13:$L$62,8,FALSE),"")</f>
        <v xml:space="preserve">Facultad de Ciencias Empresariales </v>
      </c>
      <c r="H20" s="36" t="str">
        <f>IFERROR(VLOOKUP(AB20,'01-Inventario de Activos'!$A$13:$L$62,7,FALSE),"")</f>
        <v xml:space="preserve">Programas de pregrados y posgrados </v>
      </c>
      <c r="I20" s="36" t="str">
        <f>IFERROR(VLOOKUP(AB20,'01-Inventario de Activos'!$A$13:$L$62,10,FALSE),"")</f>
        <v>x</v>
      </c>
      <c r="J20" s="36" t="str">
        <f>IFERROR(VLOOKUP(AB20,'01-Inventario de Activos'!$A$13:$L$62,11,FALSE),"")</f>
        <v>x</v>
      </c>
      <c r="K20" s="36">
        <f>IFERROR(VLOOKUP(AB20,'01-Inventario de Activos'!$A$13:$L$62,12,FALSE),"")</f>
        <v>0</v>
      </c>
      <c r="L20" s="38" t="s">
        <v>80</v>
      </c>
      <c r="M20" s="38" t="s">
        <v>78</v>
      </c>
      <c r="N20" s="25" t="s">
        <v>45</v>
      </c>
      <c r="O20" s="57">
        <f t="shared" si="7"/>
        <v>1</v>
      </c>
      <c r="P20" s="12" t="s">
        <v>111</v>
      </c>
      <c r="Q20" s="58">
        <v>42976</v>
      </c>
      <c r="R20" s="25" t="s">
        <v>110</v>
      </c>
      <c r="S20" s="25" t="s">
        <v>65</v>
      </c>
      <c r="T20" s="25" t="s">
        <v>47</v>
      </c>
      <c r="U20" s="57">
        <f t="shared" si="9"/>
        <v>1</v>
      </c>
      <c r="V20" s="12" t="s">
        <v>66</v>
      </c>
      <c r="W20" s="25" t="s">
        <v>47</v>
      </c>
      <c r="X20" s="57">
        <f t="shared" si="5"/>
        <v>1</v>
      </c>
      <c r="Y20" s="12" t="s">
        <v>114</v>
      </c>
      <c r="Z20" s="57">
        <f t="shared" si="6"/>
        <v>1</v>
      </c>
      <c r="AA20" s="22" t="str">
        <f t="shared" si="12"/>
        <v>BAJA</v>
      </c>
      <c r="AB20" s="33">
        <v>9</v>
      </c>
    </row>
    <row r="21" spans="1:28" s="6" customFormat="1" ht="78.75" x14ac:dyDescent="0.2">
      <c r="A21" s="34">
        <f>COUNTIF($AA$11:AA21,"ALTA")</f>
        <v>0</v>
      </c>
      <c r="B21" s="37">
        <f>IFERROR(VLOOKUP(AB21,'01-Inventario de Activos'!$A$13:$L$62,2,FALSE),"")</f>
        <v>14</v>
      </c>
      <c r="C21" s="36" t="str">
        <f>IFERROR(VLOOKUP(AB21,'01-Inventario de Activos'!$A$13:$L$62,3,FALSE),"")</f>
        <v>Metodologia interna para la valoración financiera de inversiones.</v>
      </c>
      <c r="D21" s="36" t="str">
        <f>IFERROR(VLOOKUP(AB21,'01-Inventario de Activos'!$A$13:$L$62,4,FALSE),"")</f>
        <v>Documento que contiene la metodologia de valoración financiera como insumo para la revelación en estados financieros de las inversiónes de los excedentes de liquidez de la Universidad.</v>
      </c>
      <c r="E21" s="38" t="s">
        <v>43</v>
      </c>
      <c r="F21" s="41"/>
      <c r="G21" s="36" t="str">
        <f>IFERROR(VLOOKUP(AB21,'01-Inventario de Activos'!$A$13:$L$62,8,FALSE),"")</f>
        <v xml:space="preserve">Laboratorio Financiero </v>
      </c>
      <c r="H21" s="36" t="str">
        <f>IFERROR(VLOOKUP(AB21,'01-Inventario de Activos'!$A$13:$L$62,7,FALSE),"")</f>
        <v xml:space="preserve">Facultad de Ciencias Empresariales </v>
      </c>
      <c r="I21" s="36">
        <f>IFERROR(VLOOKUP(AB21,'01-Inventario de Activos'!$A$13:$L$62,10,FALSE),"")</f>
        <v>0</v>
      </c>
      <c r="J21" s="36" t="str">
        <f>IFERROR(VLOOKUP(AB21,'01-Inventario de Activos'!$A$13:$L$62,11,FALSE),"")</f>
        <v>x</v>
      </c>
      <c r="K21" s="36">
        <f>IFERROR(VLOOKUP(AB21,'01-Inventario de Activos'!$A$13:$L$62,12,FALSE),"")</f>
        <v>0</v>
      </c>
      <c r="L21" s="38" t="s">
        <v>134</v>
      </c>
      <c r="M21" s="61" t="s">
        <v>133</v>
      </c>
      <c r="N21" s="12" t="s">
        <v>109</v>
      </c>
      <c r="O21" s="57">
        <f t="shared" si="7"/>
        <v>3</v>
      </c>
      <c r="P21" s="62" t="s">
        <v>112</v>
      </c>
      <c r="Q21" s="58">
        <v>43936</v>
      </c>
      <c r="R21" s="59" t="s">
        <v>46</v>
      </c>
      <c r="S21" s="59" t="s">
        <v>65</v>
      </c>
      <c r="T21" s="12" t="s">
        <v>47</v>
      </c>
      <c r="U21" s="57">
        <f t="shared" si="9"/>
        <v>1</v>
      </c>
      <c r="V21" s="62" t="s">
        <v>66</v>
      </c>
      <c r="W21" s="25" t="s">
        <v>47</v>
      </c>
      <c r="X21" s="57">
        <f t="shared" si="5"/>
        <v>1</v>
      </c>
      <c r="Y21" s="62" t="s">
        <v>114</v>
      </c>
      <c r="Z21" s="57">
        <f t="shared" si="6"/>
        <v>3</v>
      </c>
      <c r="AA21" s="22" t="str">
        <f t="shared" si="12"/>
        <v>BAJA</v>
      </c>
      <c r="AB21" s="33">
        <v>10</v>
      </c>
    </row>
    <row r="22" spans="1:28" s="6" customFormat="1" ht="115.5" customHeight="1" x14ac:dyDescent="0.2">
      <c r="A22" s="34">
        <f>COUNTIF($AA$11:AA22,"ALTA")</f>
        <v>0</v>
      </c>
      <c r="B22" s="37">
        <f>IFERROR(VLOOKUP(AB22,'01-Inventario de Activos'!$A$13:$L$62,2,FALSE),"")</f>
        <v>15</v>
      </c>
      <c r="C22" s="36" t="str">
        <f>IFERROR(VLOOKUP(AB22,'01-Inventario de Activos'!$A$13:$L$62,3,FALSE),"")</f>
        <v>Metodologia interna para la valoración de inversiones a condiciones de mercado.</v>
      </c>
      <c r="D22" s="36" t="str">
        <f>IFERROR(VLOOKUP(AB22,'01-Inventario de Activos'!$A$13:$L$62,4,FALSE),"")</f>
        <v>Documento que contiene la metodologia de valoración a condiciones de mercado como insumo para la toma de decisiones de inversión de los excedentes de liquidez de la Universidad.</v>
      </c>
      <c r="E22" s="38" t="s">
        <v>43</v>
      </c>
      <c r="F22" s="41"/>
      <c r="G22" s="36" t="str">
        <f>IFERROR(VLOOKUP(AB22,'01-Inventario de Activos'!$A$13:$L$62,8,FALSE),"")</f>
        <v xml:space="preserve">Laboratorio Financiero </v>
      </c>
      <c r="H22" s="36" t="str">
        <f>IFERROR(VLOOKUP(AB22,'01-Inventario de Activos'!$A$13:$L$62,7,FALSE),"")</f>
        <v xml:space="preserve">Facultad de Ciencias Empresariales </v>
      </c>
      <c r="I22" s="36">
        <f>IFERROR(VLOOKUP(AB22,'01-Inventario de Activos'!$A$13:$L$62,10,FALSE),"")</f>
        <v>0</v>
      </c>
      <c r="J22" s="36" t="str">
        <f>IFERROR(VLOOKUP(AB22,'01-Inventario de Activos'!$A$13:$L$62,11,FALSE),"")</f>
        <v>x</v>
      </c>
      <c r="K22" s="36">
        <f>IFERROR(VLOOKUP(AB22,'01-Inventario de Activos'!$A$13:$L$62,12,FALSE),"")</f>
        <v>0</v>
      </c>
      <c r="L22" s="38" t="s">
        <v>134</v>
      </c>
      <c r="M22" s="61" t="s">
        <v>133</v>
      </c>
      <c r="N22" s="12" t="s">
        <v>109</v>
      </c>
      <c r="O22" s="57">
        <f t="shared" si="7"/>
        <v>3</v>
      </c>
      <c r="P22" s="62" t="s">
        <v>112</v>
      </c>
      <c r="Q22" s="58">
        <v>43936</v>
      </c>
      <c r="R22" s="59" t="s">
        <v>46</v>
      </c>
      <c r="S22" s="59" t="s">
        <v>65</v>
      </c>
      <c r="T22" s="12" t="s">
        <v>47</v>
      </c>
      <c r="U22" s="57">
        <f t="shared" si="9"/>
        <v>1</v>
      </c>
      <c r="V22" s="62" t="s">
        <v>66</v>
      </c>
      <c r="W22" s="25" t="s">
        <v>47</v>
      </c>
      <c r="X22" s="57">
        <f t="shared" si="5"/>
        <v>1</v>
      </c>
      <c r="Y22" s="62" t="s">
        <v>114</v>
      </c>
      <c r="Z22" s="57">
        <f t="shared" si="6"/>
        <v>3</v>
      </c>
      <c r="AA22" s="22" t="str">
        <f t="shared" si="12"/>
        <v>BAJA</v>
      </c>
      <c r="AB22" s="33">
        <v>11</v>
      </c>
    </row>
    <row r="23" spans="1:28" s="6" customFormat="1" ht="108" customHeight="1" x14ac:dyDescent="0.2">
      <c r="A23" s="34">
        <f>COUNTIF($AA$11:AA23,"ALTA")</f>
        <v>0</v>
      </c>
      <c r="B23" s="37">
        <f>IFERROR(VLOOKUP(AB23,'01-Inventario de Activos'!$A$13:$L$62,2,FALSE),"")</f>
        <v>16</v>
      </c>
      <c r="C23" s="36" t="str">
        <f>IFERROR(VLOOKUP(AB23,'01-Inventario de Activos'!$A$13:$L$62,3,FALSE),"")</f>
        <v xml:space="preserve">Protocolo interno para el uso del sistema de soporte a las decisiones (DSS) Flujos mensuales </v>
      </c>
      <c r="D23" s="36" t="str">
        <f>IFERROR(VLOOKUP(AB23,'01-Inventario de Activos'!$A$13:$L$62,4,FALSE),"")</f>
        <v>Este documento contiene la información relacionada, con el proceso de proyección y conciliación de los flujos de caja generados por los excedentes de liquidez de la institución y el uso del DSS de dicho proceso.</v>
      </c>
      <c r="E23" s="38" t="s">
        <v>43</v>
      </c>
      <c r="F23" s="41"/>
      <c r="G23" s="36" t="str">
        <f>IFERROR(VLOOKUP(AB23,'01-Inventario de Activos'!$A$13:$L$62,8,FALSE),"")</f>
        <v xml:space="preserve">Laboratorio Financiero </v>
      </c>
      <c r="H23" s="36" t="str">
        <f>IFERROR(VLOOKUP(AB23,'01-Inventario de Activos'!$A$13:$L$62,7,FALSE),"")</f>
        <v xml:space="preserve">Facultad de Ciencias Empresariales </v>
      </c>
      <c r="I23" s="36">
        <f>IFERROR(VLOOKUP(AB23,'01-Inventario de Activos'!$A$13:$L$62,10,FALSE),"")</f>
        <v>0</v>
      </c>
      <c r="J23" s="36" t="str">
        <f>IFERROR(VLOOKUP(AB23,'01-Inventario de Activos'!$A$13:$L$62,11,FALSE),"")</f>
        <v>x</v>
      </c>
      <c r="K23" s="36">
        <f>IFERROR(VLOOKUP(AB23,'01-Inventario de Activos'!$A$13:$L$62,12,FALSE),"")</f>
        <v>0</v>
      </c>
      <c r="L23" s="38" t="s">
        <v>134</v>
      </c>
      <c r="M23" s="61" t="s">
        <v>133</v>
      </c>
      <c r="N23" s="12" t="s">
        <v>109</v>
      </c>
      <c r="O23" s="57">
        <f t="shared" si="7"/>
        <v>3</v>
      </c>
      <c r="P23" s="62" t="s">
        <v>112</v>
      </c>
      <c r="Q23" s="58">
        <v>43936</v>
      </c>
      <c r="R23" s="59" t="s">
        <v>46</v>
      </c>
      <c r="S23" s="59" t="s">
        <v>65</v>
      </c>
      <c r="T23" s="12" t="s">
        <v>47</v>
      </c>
      <c r="U23" s="57">
        <f t="shared" si="9"/>
        <v>1</v>
      </c>
      <c r="V23" s="62" t="s">
        <v>66</v>
      </c>
      <c r="W23" s="25" t="s">
        <v>47</v>
      </c>
      <c r="X23" s="57">
        <f t="shared" si="5"/>
        <v>1</v>
      </c>
      <c r="Y23" s="62" t="s">
        <v>114</v>
      </c>
      <c r="Z23" s="57">
        <f t="shared" si="6"/>
        <v>3</v>
      </c>
      <c r="AA23" s="22" t="str">
        <f t="shared" si="12"/>
        <v>BAJA</v>
      </c>
      <c r="AB23" s="33">
        <v>12</v>
      </c>
    </row>
    <row r="24" spans="1:28" s="6" customFormat="1" ht="65.25" customHeight="1" x14ac:dyDescent="0.2">
      <c r="A24" s="34">
        <f>COUNTIF($AA$11:AA24,"ALTA")</f>
        <v>0</v>
      </c>
      <c r="B24" s="37">
        <f>IFERROR(VLOOKUP(AB24,'01-Inventario de Activos'!$A$13:$L$62,2,FALSE),"")</f>
        <v>17</v>
      </c>
      <c r="C24" s="36" t="str">
        <f>IFERROR(VLOOKUP(AB24,'01-Inventario de Activos'!$A$13:$L$62,3,FALSE),"")</f>
        <v xml:space="preserve">Instructivo de uso para el DSS - calculadora valor de giro </v>
      </c>
      <c r="D24" s="36" t="str">
        <f>IFERROR(VLOOKUP(AB24,'01-Inventario de Activos'!$A$13:$L$62,4,FALSE),"")</f>
        <v xml:space="preserve">Documento que contiene la secuencia de actividades para el uso del Sistema de Soporte a las Decisiones (DSS) - calculadora valor de giro. </v>
      </c>
      <c r="E24" s="38" t="s">
        <v>43</v>
      </c>
      <c r="F24" s="41"/>
      <c r="G24" s="36" t="str">
        <f>IFERROR(VLOOKUP(AB24,'01-Inventario de Activos'!$A$13:$L$62,8,FALSE),"")</f>
        <v xml:space="preserve">Laboratorio Financiero </v>
      </c>
      <c r="H24" s="36" t="str">
        <f>IFERROR(VLOOKUP(AB24,'01-Inventario de Activos'!$A$13:$L$62,7,FALSE),"")</f>
        <v xml:space="preserve">Facultad de Ciencias Empresariales </v>
      </c>
      <c r="I24" s="36">
        <f>IFERROR(VLOOKUP(AB24,'01-Inventario de Activos'!$A$13:$L$62,10,FALSE),"")</f>
        <v>0</v>
      </c>
      <c r="J24" s="36" t="str">
        <f>IFERROR(VLOOKUP(AB24,'01-Inventario de Activos'!$A$13:$L$62,11,FALSE),"")</f>
        <v>x</v>
      </c>
      <c r="K24" s="36">
        <f>IFERROR(VLOOKUP(AB24,'01-Inventario de Activos'!$A$13:$L$62,12,FALSE),"")</f>
        <v>0</v>
      </c>
      <c r="L24" s="38" t="s">
        <v>134</v>
      </c>
      <c r="M24" s="61" t="s">
        <v>133</v>
      </c>
      <c r="N24" s="12" t="s">
        <v>109</v>
      </c>
      <c r="O24" s="57">
        <f t="shared" si="7"/>
        <v>3</v>
      </c>
      <c r="P24" s="62" t="s">
        <v>112</v>
      </c>
      <c r="Q24" s="58">
        <v>43936</v>
      </c>
      <c r="R24" s="59" t="s">
        <v>46</v>
      </c>
      <c r="S24" s="59" t="s">
        <v>65</v>
      </c>
      <c r="T24" s="12" t="s">
        <v>47</v>
      </c>
      <c r="U24" s="57">
        <f t="shared" si="9"/>
        <v>1</v>
      </c>
      <c r="V24" s="62" t="s">
        <v>66</v>
      </c>
      <c r="W24" s="25" t="s">
        <v>47</v>
      </c>
      <c r="X24" s="57">
        <f t="shared" si="5"/>
        <v>1</v>
      </c>
      <c r="Y24" s="62" t="s">
        <v>114</v>
      </c>
      <c r="Z24" s="57">
        <f t="shared" si="6"/>
        <v>3</v>
      </c>
      <c r="AA24" s="22" t="str">
        <f t="shared" si="12"/>
        <v>BAJA</v>
      </c>
      <c r="AB24" s="33">
        <v>13</v>
      </c>
    </row>
    <row r="25" spans="1:28" s="6" customFormat="1" ht="69" customHeight="1" x14ac:dyDescent="0.2">
      <c r="A25" s="34">
        <f>COUNTIF($AA$11:AA25,"ALTA")</f>
        <v>0</v>
      </c>
      <c r="B25" s="37">
        <f>IFERROR(VLOOKUP(AB25,'01-Inventario de Activos'!$A$13:$L$62,2,FALSE),"")</f>
        <v>18</v>
      </c>
      <c r="C25" s="36" t="str">
        <f>IFERROR(VLOOKUP(AB25,'01-Inventario de Activos'!$A$13:$L$62,3,FALSE),"")</f>
        <v>Lineamientos Internos Comité de Riesgos Financieros (CRF)</v>
      </c>
      <c r="D25" s="36" t="str">
        <f>IFERROR(VLOOKUP(AB25,'01-Inventario de Activos'!$A$13:$L$62,4,FALSE),"")</f>
        <v>Documento que contiene los demás elementos requeridos para el funcionamiento del Comité de Riesgos Financieros.</v>
      </c>
      <c r="E25" s="38" t="s">
        <v>43</v>
      </c>
      <c r="F25" s="41"/>
      <c r="G25" s="36" t="str">
        <f>IFERROR(VLOOKUP(AB25,'01-Inventario de Activos'!$A$13:$L$62,8,FALSE),"")</f>
        <v xml:space="preserve">Laboratorio Financiero </v>
      </c>
      <c r="H25" s="36" t="str">
        <f>IFERROR(VLOOKUP(AB25,'01-Inventario de Activos'!$A$13:$L$62,7,FALSE),"")</f>
        <v xml:space="preserve">Facultad de Ciencias Empresariales </v>
      </c>
      <c r="I25" s="36">
        <f>IFERROR(VLOOKUP(AB25,'01-Inventario de Activos'!$A$13:$L$62,10,FALSE),"")</f>
        <v>0</v>
      </c>
      <c r="J25" s="36" t="str">
        <f>IFERROR(VLOOKUP(AB25,'01-Inventario de Activos'!$A$13:$L$62,11,FALSE),"")</f>
        <v>x</v>
      </c>
      <c r="K25" s="36">
        <f>IFERROR(VLOOKUP(AB25,'01-Inventario de Activos'!$A$13:$L$62,12,FALSE),"")</f>
        <v>0</v>
      </c>
      <c r="L25" s="38" t="s">
        <v>134</v>
      </c>
      <c r="M25" s="61" t="s">
        <v>133</v>
      </c>
      <c r="N25" s="12" t="s">
        <v>109</v>
      </c>
      <c r="O25" s="57">
        <f t="shared" si="7"/>
        <v>3</v>
      </c>
      <c r="P25" s="62" t="s">
        <v>112</v>
      </c>
      <c r="Q25" s="58">
        <v>43936</v>
      </c>
      <c r="R25" s="59" t="s">
        <v>46</v>
      </c>
      <c r="S25" s="59" t="s">
        <v>65</v>
      </c>
      <c r="T25" s="12" t="s">
        <v>47</v>
      </c>
      <c r="U25" s="57">
        <f t="shared" ref="U25:U55" si="13">IF(T25="ALTA",3,IF(T25="MEDIA",2,IF(T25="BAJA",1,0)))</f>
        <v>1</v>
      </c>
      <c r="V25" s="62" t="s">
        <v>66</v>
      </c>
      <c r="W25" s="25" t="s">
        <v>47</v>
      </c>
      <c r="X25" s="57">
        <f t="shared" si="5"/>
        <v>1</v>
      </c>
      <c r="Y25" s="62" t="s">
        <v>114</v>
      </c>
      <c r="Z25" s="57">
        <f t="shared" si="6"/>
        <v>3</v>
      </c>
      <c r="AA25" s="22" t="str">
        <f t="shared" si="12"/>
        <v>BAJA</v>
      </c>
      <c r="AB25" s="33">
        <v>14</v>
      </c>
    </row>
    <row r="26" spans="1:28" s="6" customFormat="1" ht="15.75" x14ac:dyDescent="0.2">
      <c r="A26" s="34">
        <f>COUNTIF($AA$11:AA26,"ALTA")</f>
        <v>0</v>
      </c>
      <c r="B26" s="37" t="str">
        <f>IFERROR(VLOOKUP(AB26,'01-Inventario de Activos'!$A$13:$L$62,2,FALSE),"")</f>
        <v/>
      </c>
      <c r="C26" s="36" t="str">
        <f>IFERROR(VLOOKUP(AB26,'01-Inventario de Activos'!$A$13:$L$62,3,FALSE),"")</f>
        <v/>
      </c>
      <c r="D26" s="36" t="str">
        <f>IFERROR(VLOOKUP(AB26,'01-Inventario de Activos'!$A$13:$L$62,4,FALSE),"")</f>
        <v/>
      </c>
      <c r="E26" s="38"/>
      <c r="F26" s="41"/>
      <c r="G26" s="36" t="str">
        <f>IFERROR(VLOOKUP(AB26,'01-Inventario de Activos'!$A$13:$L$62,8,FALSE),"")</f>
        <v/>
      </c>
      <c r="H26" s="36" t="str">
        <f>IFERROR(VLOOKUP(AB26,'01-Inventario de Activos'!$A$13:$L$62,7,FALSE),"")</f>
        <v/>
      </c>
      <c r="I26" s="36" t="str">
        <f>IFERROR(VLOOKUP(AB26,'01-Inventario de Activos'!$A$13:$L$62,10,FALSE),"")</f>
        <v/>
      </c>
      <c r="J26" s="36" t="str">
        <f>IFERROR(VLOOKUP(AB26,'01-Inventario de Activos'!$A$13:$L$62,11,FALSE),"")</f>
        <v/>
      </c>
      <c r="K26" s="36" t="str">
        <f>IFERROR(VLOOKUP(AB26,'01-Inventario de Activos'!$A$13:$L$62,12,FALSE),"")</f>
        <v/>
      </c>
      <c r="L26" s="38"/>
      <c r="M26" s="61"/>
      <c r="N26" s="12"/>
      <c r="O26" s="57">
        <f t="shared" si="7"/>
        <v>0</v>
      </c>
      <c r="P26" s="62"/>
      <c r="Q26" s="58"/>
      <c r="R26" s="59"/>
      <c r="S26" s="59"/>
      <c r="T26" s="12"/>
      <c r="U26" s="57">
        <f t="shared" si="13"/>
        <v>0</v>
      </c>
      <c r="V26" s="62"/>
      <c r="W26" s="25"/>
      <c r="X26" s="57"/>
      <c r="Y26" s="62"/>
      <c r="Z26" s="57">
        <f t="shared" si="6"/>
        <v>0</v>
      </c>
      <c r="AA26" s="22" t="str">
        <f t="shared" si="12"/>
        <v/>
      </c>
      <c r="AB26" s="33">
        <v>15</v>
      </c>
    </row>
    <row r="27" spans="1:28" s="6" customFormat="1" ht="15.75" x14ac:dyDescent="0.2">
      <c r="A27" s="34">
        <f>COUNTIF($AA$11:AA27,"ALTA")</f>
        <v>0</v>
      </c>
      <c r="B27" s="37" t="str">
        <f>IFERROR(VLOOKUP(AB27,'01-Inventario de Activos'!$A$13:$L$62,2,FALSE),"")</f>
        <v/>
      </c>
      <c r="C27" s="36" t="str">
        <f>IFERROR(VLOOKUP(AB27,'01-Inventario de Activos'!$A$13:$L$62,3,FALSE),"")</f>
        <v/>
      </c>
      <c r="D27" s="36" t="str">
        <f>IFERROR(VLOOKUP(AB27,'01-Inventario de Activos'!$A$13:$L$62,4,FALSE),"")</f>
        <v/>
      </c>
      <c r="E27" s="38"/>
      <c r="F27" s="41"/>
      <c r="G27" s="36" t="str">
        <f>IFERROR(VLOOKUP(AB27,'01-Inventario de Activos'!$A$13:$L$62,8,FALSE),"")</f>
        <v/>
      </c>
      <c r="H27" s="36" t="str">
        <f>IFERROR(VLOOKUP(AB27,'01-Inventario de Activos'!$A$13:$L$62,7,FALSE),"")</f>
        <v/>
      </c>
      <c r="I27" s="36" t="str">
        <f>IFERROR(VLOOKUP(AB27,'01-Inventario de Activos'!$A$13:$L$62,10,FALSE),"")</f>
        <v/>
      </c>
      <c r="J27" s="36" t="str">
        <f>IFERROR(VLOOKUP(AB27,'01-Inventario de Activos'!$A$13:$L$62,11,FALSE),"")</f>
        <v/>
      </c>
      <c r="K27" s="36" t="str">
        <f>IFERROR(VLOOKUP(AB27,'01-Inventario de Activos'!$A$13:$L$62,12,FALSE),"")</f>
        <v/>
      </c>
      <c r="L27" s="38"/>
      <c r="M27" s="61"/>
      <c r="N27" s="12"/>
      <c r="O27" s="57">
        <f t="shared" si="7"/>
        <v>0</v>
      </c>
      <c r="P27" s="62"/>
      <c r="Q27" s="58"/>
      <c r="R27" s="59"/>
      <c r="S27" s="59"/>
      <c r="T27" s="12"/>
      <c r="U27" s="57">
        <f t="shared" si="13"/>
        <v>0</v>
      </c>
      <c r="V27" s="62"/>
      <c r="W27" s="25"/>
      <c r="X27" s="57"/>
      <c r="Y27" s="62"/>
      <c r="Z27" s="57">
        <f t="shared" si="6"/>
        <v>0</v>
      </c>
      <c r="AA27" s="22" t="str">
        <f t="shared" si="12"/>
        <v/>
      </c>
      <c r="AB27" s="33">
        <v>16</v>
      </c>
    </row>
    <row r="28" spans="1:28" s="6" customFormat="1" ht="15.75" x14ac:dyDescent="0.2">
      <c r="A28" s="34">
        <f>COUNTIF($AA$11:AA28,"ALTA")</f>
        <v>0</v>
      </c>
      <c r="B28" s="37" t="str">
        <f>IFERROR(VLOOKUP(AB28,'01-Inventario de Activos'!$A$13:$L$62,2,FALSE),"")</f>
        <v/>
      </c>
      <c r="C28" s="36" t="str">
        <f>IFERROR(VLOOKUP(AB28,'01-Inventario de Activos'!$A$13:$L$62,3,FALSE),"")</f>
        <v/>
      </c>
      <c r="D28" s="36" t="str">
        <f>IFERROR(VLOOKUP(AB28,'01-Inventario de Activos'!$A$13:$L$62,4,FALSE),"")</f>
        <v/>
      </c>
      <c r="E28" s="38"/>
      <c r="F28" s="41"/>
      <c r="G28" s="36" t="str">
        <f>IFERROR(VLOOKUP(AB28,'01-Inventario de Activos'!$A$13:$L$62,8,FALSE),"")</f>
        <v/>
      </c>
      <c r="H28" s="36" t="str">
        <f>IFERROR(VLOOKUP(AB28,'01-Inventario de Activos'!$A$13:$L$62,7,FALSE),"")</f>
        <v/>
      </c>
      <c r="I28" s="36" t="str">
        <f>IFERROR(VLOOKUP(AB28,'01-Inventario de Activos'!$A$13:$L$62,10,FALSE),"")</f>
        <v/>
      </c>
      <c r="J28" s="36" t="str">
        <f>IFERROR(VLOOKUP(AB28,'01-Inventario de Activos'!$A$13:$L$62,11,FALSE),"")</f>
        <v/>
      </c>
      <c r="K28" s="36" t="str">
        <f>IFERROR(VLOOKUP(AB28,'01-Inventario de Activos'!$A$13:$L$62,12,FALSE),"")</f>
        <v/>
      </c>
      <c r="L28" s="38"/>
      <c r="M28" s="61"/>
      <c r="N28" s="12"/>
      <c r="O28" s="57">
        <f t="shared" si="7"/>
        <v>0</v>
      </c>
      <c r="P28" s="62"/>
      <c r="Q28" s="58"/>
      <c r="R28" s="59"/>
      <c r="S28" s="59"/>
      <c r="T28" s="12"/>
      <c r="U28" s="57">
        <f t="shared" si="13"/>
        <v>0</v>
      </c>
      <c r="V28" s="62"/>
      <c r="W28" s="25"/>
      <c r="X28" s="57"/>
      <c r="Y28" s="62"/>
      <c r="Z28" s="57">
        <f t="shared" si="6"/>
        <v>0</v>
      </c>
      <c r="AA28" s="22" t="str">
        <f t="shared" si="12"/>
        <v/>
      </c>
      <c r="AB28" s="33">
        <v>17</v>
      </c>
    </row>
    <row r="29" spans="1:28" s="6" customFormat="1" ht="15.75" x14ac:dyDescent="0.2">
      <c r="A29" s="34">
        <f>COUNTIF($AA$11:AA29,"ALTA")</f>
        <v>0</v>
      </c>
      <c r="B29" s="37" t="str">
        <f>IFERROR(VLOOKUP(AB29,'01-Inventario de Activos'!$A$13:$L$62,2,FALSE),"")</f>
        <v/>
      </c>
      <c r="C29" s="36" t="str">
        <f>IFERROR(VLOOKUP(AB29,'01-Inventario de Activos'!$A$13:$L$62,3,FALSE),"")</f>
        <v/>
      </c>
      <c r="D29" s="36" t="str">
        <f>IFERROR(VLOOKUP(AB29,'01-Inventario de Activos'!$A$13:$L$62,4,FALSE),"")</f>
        <v/>
      </c>
      <c r="E29" s="38"/>
      <c r="F29" s="41"/>
      <c r="G29" s="36" t="str">
        <f>IFERROR(VLOOKUP(AB29,'01-Inventario de Activos'!$A$13:$L$62,8,FALSE),"")</f>
        <v/>
      </c>
      <c r="H29" s="36" t="str">
        <f>IFERROR(VLOOKUP(AB29,'01-Inventario de Activos'!$A$13:$L$62,7,FALSE),"")</f>
        <v/>
      </c>
      <c r="I29" s="36" t="str">
        <f>IFERROR(VLOOKUP(AB29,'01-Inventario de Activos'!$A$13:$L$62,10,FALSE),"")</f>
        <v/>
      </c>
      <c r="J29" s="36" t="str">
        <f>IFERROR(VLOOKUP(AB29,'01-Inventario de Activos'!$A$13:$L$62,11,FALSE),"")</f>
        <v/>
      </c>
      <c r="K29" s="36" t="str">
        <f>IFERROR(VLOOKUP(AB29,'01-Inventario de Activos'!$A$13:$L$62,12,FALSE),"")</f>
        <v/>
      </c>
      <c r="L29" s="38"/>
      <c r="M29" s="61"/>
      <c r="N29" s="12"/>
      <c r="O29" s="57">
        <f t="shared" si="7"/>
        <v>0</v>
      </c>
      <c r="P29" s="62"/>
      <c r="Q29" s="58"/>
      <c r="R29" s="59"/>
      <c r="S29" s="59"/>
      <c r="T29" s="12"/>
      <c r="U29" s="57">
        <f t="shared" si="13"/>
        <v>0</v>
      </c>
      <c r="V29" s="62"/>
      <c r="W29" s="25"/>
      <c r="X29" s="57"/>
      <c r="Y29" s="62"/>
      <c r="Z29" s="57">
        <f t="shared" si="6"/>
        <v>0</v>
      </c>
      <c r="AA29" s="22" t="str">
        <f t="shared" si="12"/>
        <v/>
      </c>
      <c r="AB29" s="33">
        <v>18</v>
      </c>
    </row>
    <row r="30" spans="1:28" s="6" customFormat="1" ht="15.75" x14ac:dyDescent="0.2">
      <c r="A30" s="34">
        <f>COUNTIF($AA$11:AA30,"ALTA")</f>
        <v>0</v>
      </c>
      <c r="B30" s="37" t="str">
        <f>IFERROR(VLOOKUP(AB30,'01-Inventario de Activos'!$A$13:$L$62,2,FALSE),"")</f>
        <v/>
      </c>
      <c r="C30" s="36" t="str">
        <f>IFERROR(VLOOKUP(AB30,'01-Inventario de Activos'!$A$13:$L$62,3,FALSE),"")</f>
        <v/>
      </c>
      <c r="D30" s="36" t="str">
        <f>IFERROR(VLOOKUP(AB30,'01-Inventario de Activos'!$A$13:$L$62,4,FALSE),"")</f>
        <v/>
      </c>
      <c r="E30" s="38"/>
      <c r="F30" s="41"/>
      <c r="G30" s="36" t="str">
        <f>IFERROR(VLOOKUP(AB30,'01-Inventario de Activos'!$A$13:$L$62,8,FALSE),"")</f>
        <v/>
      </c>
      <c r="H30" s="36" t="str">
        <f>IFERROR(VLOOKUP(AB30,'01-Inventario de Activos'!$A$13:$L$62,7,FALSE),"")</f>
        <v/>
      </c>
      <c r="I30" s="36" t="str">
        <f>IFERROR(VLOOKUP(AB30,'01-Inventario de Activos'!$A$13:$L$62,10,FALSE),"")</f>
        <v/>
      </c>
      <c r="J30" s="36" t="str">
        <f>IFERROR(VLOOKUP(AB30,'01-Inventario de Activos'!$A$13:$L$62,11,FALSE),"")</f>
        <v/>
      </c>
      <c r="K30" s="36" t="str">
        <f>IFERROR(VLOOKUP(AB30,'01-Inventario de Activos'!$A$13:$L$62,12,FALSE),"")</f>
        <v/>
      </c>
      <c r="L30" s="38"/>
      <c r="M30" s="38"/>
      <c r="N30" s="12"/>
      <c r="O30" s="57">
        <f t="shared" si="7"/>
        <v>0</v>
      </c>
      <c r="P30" s="12"/>
      <c r="Q30" s="12"/>
      <c r="R30" s="25"/>
      <c r="S30" s="12"/>
      <c r="T30" s="12"/>
      <c r="U30" s="57">
        <f t="shared" si="13"/>
        <v>0</v>
      </c>
      <c r="V30" s="12"/>
      <c r="W30" s="12"/>
      <c r="X30" s="57">
        <f t="shared" si="5"/>
        <v>0</v>
      </c>
      <c r="Y30" s="12"/>
      <c r="Z30" s="57">
        <f t="shared" si="6"/>
        <v>0</v>
      </c>
      <c r="AA30" s="22" t="str">
        <f t="shared" si="12"/>
        <v/>
      </c>
      <c r="AB30" s="33">
        <v>19</v>
      </c>
    </row>
    <row r="31" spans="1:28" s="6" customFormat="1" ht="15.75" x14ac:dyDescent="0.2">
      <c r="A31" s="34">
        <f>COUNTIF($AA$11:AA31,"ALTA")</f>
        <v>0</v>
      </c>
      <c r="B31" s="37" t="str">
        <f>IFERROR(VLOOKUP(AB31,'01-Inventario de Activos'!$A$13:$L$62,2,FALSE),"")</f>
        <v/>
      </c>
      <c r="C31" s="36" t="str">
        <f>IFERROR(VLOOKUP(AB31,'01-Inventario de Activos'!$A$13:$L$62,3,FALSE),"")</f>
        <v/>
      </c>
      <c r="D31" s="36" t="str">
        <f>IFERROR(VLOOKUP(AB31,'01-Inventario de Activos'!$A$13:$L$62,4,FALSE),"")</f>
        <v/>
      </c>
      <c r="E31" s="38"/>
      <c r="F31" s="41"/>
      <c r="G31" s="36" t="str">
        <f>IFERROR(VLOOKUP(AB31,'01-Inventario de Activos'!$A$13:$L$62,8,FALSE),"")</f>
        <v/>
      </c>
      <c r="H31" s="36" t="str">
        <f>IFERROR(VLOOKUP(AB31,'01-Inventario de Activos'!$A$13:$L$62,7,FALSE),"")</f>
        <v/>
      </c>
      <c r="I31" s="36" t="str">
        <f>IFERROR(VLOOKUP(AB31,'01-Inventario de Activos'!$A$13:$L$62,10,FALSE),"")</f>
        <v/>
      </c>
      <c r="J31" s="36" t="str">
        <f>IFERROR(VLOOKUP(AB31,'01-Inventario de Activos'!$A$13:$L$62,11,FALSE),"")</f>
        <v/>
      </c>
      <c r="K31" s="36" t="str">
        <f>IFERROR(VLOOKUP(AB31,'01-Inventario de Activos'!$A$13:$L$62,12,FALSE),"")</f>
        <v/>
      </c>
      <c r="L31" s="38"/>
      <c r="M31" s="38"/>
      <c r="N31" s="12"/>
      <c r="O31" s="57">
        <f t="shared" si="7"/>
        <v>0</v>
      </c>
      <c r="P31" s="12"/>
      <c r="Q31" s="12"/>
      <c r="R31" s="25"/>
      <c r="S31" s="12"/>
      <c r="T31" s="12"/>
      <c r="U31" s="57">
        <f t="shared" si="13"/>
        <v>0</v>
      </c>
      <c r="V31" s="12"/>
      <c r="W31" s="12"/>
      <c r="X31" s="57">
        <f t="shared" si="5"/>
        <v>0</v>
      </c>
      <c r="Y31" s="12"/>
      <c r="Z31" s="57">
        <f t="shared" si="6"/>
        <v>0</v>
      </c>
      <c r="AA31" s="22" t="str">
        <f t="shared" si="12"/>
        <v/>
      </c>
      <c r="AB31" s="33">
        <v>20</v>
      </c>
    </row>
    <row r="32" spans="1:28" s="6" customFormat="1" ht="15.75" x14ac:dyDescent="0.2">
      <c r="A32" s="34">
        <f>COUNTIF($AA$11:AA32,"ALTA")</f>
        <v>0</v>
      </c>
      <c r="B32" s="37" t="str">
        <f>IFERROR(VLOOKUP(AB32,'01-Inventario de Activos'!$A$13:$L$62,2,FALSE),"")</f>
        <v/>
      </c>
      <c r="C32" s="36" t="str">
        <f>IFERROR(VLOOKUP(AB32,'01-Inventario de Activos'!$A$13:$L$62,3,FALSE),"")</f>
        <v/>
      </c>
      <c r="D32" s="36" t="str">
        <f>IFERROR(VLOOKUP(AB32,'01-Inventario de Activos'!$A$13:$L$62,4,FALSE),"")</f>
        <v/>
      </c>
      <c r="E32" s="38"/>
      <c r="F32" s="41"/>
      <c r="G32" s="36" t="str">
        <f>IFERROR(VLOOKUP(AB32,'01-Inventario de Activos'!$A$13:$L$62,8,FALSE),"")</f>
        <v/>
      </c>
      <c r="H32" s="36" t="str">
        <f>IFERROR(VLOOKUP(AB32,'01-Inventario de Activos'!$A$13:$L$62,7,FALSE),"")</f>
        <v/>
      </c>
      <c r="I32" s="36" t="str">
        <f>IFERROR(VLOOKUP(AB32,'01-Inventario de Activos'!$A$13:$L$62,10,FALSE),"")</f>
        <v/>
      </c>
      <c r="J32" s="36" t="str">
        <f>IFERROR(VLOOKUP(AB32,'01-Inventario de Activos'!$A$13:$L$62,11,FALSE),"")</f>
        <v/>
      </c>
      <c r="K32" s="36" t="str">
        <f>IFERROR(VLOOKUP(AB32,'01-Inventario de Activos'!$A$13:$L$62,12,FALSE),"")</f>
        <v/>
      </c>
      <c r="L32" s="38"/>
      <c r="M32" s="38"/>
      <c r="N32" s="12"/>
      <c r="O32" s="57">
        <f t="shared" si="7"/>
        <v>0</v>
      </c>
      <c r="P32" s="12"/>
      <c r="Q32" s="12"/>
      <c r="R32" s="25"/>
      <c r="S32" s="12"/>
      <c r="T32" s="12"/>
      <c r="U32" s="57">
        <f t="shared" si="13"/>
        <v>0</v>
      </c>
      <c r="V32" s="12"/>
      <c r="W32" s="12"/>
      <c r="X32" s="57">
        <f t="shared" si="5"/>
        <v>0</v>
      </c>
      <c r="Y32" s="12"/>
      <c r="Z32" s="57">
        <f t="shared" si="6"/>
        <v>0</v>
      </c>
      <c r="AA32" s="22" t="str">
        <f t="shared" si="12"/>
        <v/>
      </c>
      <c r="AB32" s="33">
        <v>21</v>
      </c>
    </row>
    <row r="33" spans="1:28" s="6" customFormat="1" ht="15.75" x14ac:dyDescent="0.2">
      <c r="A33" s="34">
        <f>COUNTIF($AA$11:AA33,"ALTA")</f>
        <v>0</v>
      </c>
      <c r="B33" s="37" t="str">
        <f>IFERROR(VLOOKUP(AB33,'01-Inventario de Activos'!$A$13:$L$62,2,FALSE),"")</f>
        <v/>
      </c>
      <c r="C33" s="36" t="str">
        <f>IFERROR(VLOOKUP(AB33,'01-Inventario de Activos'!$A$13:$L$62,3,FALSE),"")</f>
        <v/>
      </c>
      <c r="D33" s="36" t="str">
        <f>IFERROR(VLOOKUP(AB33,'01-Inventario de Activos'!$A$13:$L$62,4,FALSE),"")</f>
        <v/>
      </c>
      <c r="E33" s="38"/>
      <c r="F33" s="41"/>
      <c r="G33" s="36" t="str">
        <f>IFERROR(VLOOKUP(AB33,'01-Inventario de Activos'!$A$13:$L$62,8,FALSE),"")</f>
        <v/>
      </c>
      <c r="H33" s="36" t="str">
        <f>IFERROR(VLOOKUP(AB33,'01-Inventario de Activos'!$A$13:$L$62,7,FALSE),"")</f>
        <v/>
      </c>
      <c r="I33" s="36" t="str">
        <f>IFERROR(VLOOKUP(AB33,'01-Inventario de Activos'!$A$13:$L$62,10,FALSE),"")</f>
        <v/>
      </c>
      <c r="J33" s="36" t="str">
        <f>IFERROR(VLOOKUP(AB33,'01-Inventario de Activos'!$A$13:$L$62,11,FALSE),"")</f>
        <v/>
      </c>
      <c r="K33" s="36" t="str">
        <f>IFERROR(VLOOKUP(AB33,'01-Inventario de Activos'!$A$13:$L$62,12,FALSE),"")</f>
        <v/>
      </c>
      <c r="L33" s="38"/>
      <c r="M33" s="38"/>
      <c r="N33" s="12"/>
      <c r="O33" s="57">
        <f t="shared" si="7"/>
        <v>0</v>
      </c>
      <c r="P33" s="12"/>
      <c r="Q33" s="12"/>
      <c r="R33" s="25"/>
      <c r="S33" s="12"/>
      <c r="T33" s="12"/>
      <c r="U33" s="57">
        <f t="shared" si="13"/>
        <v>0</v>
      </c>
      <c r="V33" s="12"/>
      <c r="W33" s="12"/>
      <c r="X33" s="57">
        <f t="shared" si="5"/>
        <v>0</v>
      </c>
      <c r="Y33" s="12"/>
      <c r="Z33" s="57">
        <f t="shared" si="6"/>
        <v>0</v>
      </c>
      <c r="AA33" s="22" t="str">
        <f t="shared" si="12"/>
        <v/>
      </c>
      <c r="AB33" s="33">
        <v>22</v>
      </c>
    </row>
    <row r="34" spans="1:28" s="6" customFormat="1" ht="15.75" x14ac:dyDescent="0.2">
      <c r="A34" s="34">
        <f>COUNTIF($AA$11:AA34,"ALTA")</f>
        <v>0</v>
      </c>
      <c r="B34" s="37" t="str">
        <f>IFERROR(VLOOKUP(AB34,'01-Inventario de Activos'!$A$13:$L$62,2,FALSE),"")</f>
        <v/>
      </c>
      <c r="C34" s="36" t="str">
        <f>IFERROR(VLOOKUP(AB34,'01-Inventario de Activos'!$A$13:$L$62,3,FALSE),"")</f>
        <v/>
      </c>
      <c r="D34" s="36" t="str">
        <f>IFERROR(VLOOKUP(AB34,'01-Inventario de Activos'!$A$13:$L$62,4,FALSE),"")</f>
        <v/>
      </c>
      <c r="E34" s="38"/>
      <c r="F34" s="41"/>
      <c r="G34" s="36" t="str">
        <f>IFERROR(VLOOKUP(AB34,'01-Inventario de Activos'!$A$13:$L$62,8,FALSE),"")</f>
        <v/>
      </c>
      <c r="H34" s="36" t="str">
        <f>IFERROR(VLOOKUP(AB34,'01-Inventario de Activos'!$A$13:$L$62,7,FALSE),"")</f>
        <v/>
      </c>
      <c r="I34" s="36" t="str">
        <f>IFERROR(VLOOKUP(AB34,'01-Inventario de Activos'!$A$13:$L$62,10,FALSE),"")</f>
        <v/>
      </c>
      <c r="J34" s="36" t="str">
        <f>IFERROR(VLOOKUP(AB34,'01-Inventario de Activos'!$A$13:$L$62,11,FALSE),"")</f>
        <v/>
      </c>
      <c r="K34" s="36" t="str">
        <f>IFERROR(VLOOKUP(AB34,'01-Inventario de Activos'!$A$13:$L$62,12,FALSE),"")</f>
        <v/>
      </c>
      <c r="L34" s="38"/>
      <c r="M34" s="38"/>
      <c r="N34" s="12"/>
      <c r="O34" s="57">
        <f t="shared" si="7"/>
        <v>0</v>
      </c>
      <c r="P34" s="12"/>
      <c r="Q34" s="12"/>
      <c r="R34" s="25"/>
      <c r="S34" s="12"/>
      <c r="T34" s="12"/>
      <c r="U34" s="57">
        <f t="shared" si="13"/>
        <v>0</v>
      </c>
      <c r="V34" s="12"/>
      <c r="W34" s="12"/>
      <c r="X34" s="57">
        <f t="shared" si="5"/>
        <v>0</v>
      </c>
      <c r="Y34" s="12"/>
      <c r="Z34" s="57">
        <f t="shared" si="6"/>
        <v>0</v>
      </c>
      <c r="AA34" s="22" t="str">
        <f t="shared" si="12"/>
        <v/>
      </c>
      <c r="AB34" s="33">
        <v>23</v>
      </c>
    </row>
    <row r="35" spans="1:28" s="6" customFormat="1" ht="15.75" x14ac:dyDescent="0.2">
      <c r="A35" s="34">
        <f>COUNTIF($AA$11:AA35,"ALTA")</f>
        <v>0</v>
      </c>
      <c r="B35" s="37" t="str">
        <f>IFERROR(VLOOKUP(AB35,'01-Inventario de Activos'!$A$13:$L$62,2,FALSE),"")</f>
        <v/>
      </c>
      <c r="C35" s="36" t="str">
        <f>IFERROR(VLOOKUP(AB35,'01-Inventario de Activos'!$A$13:$L$62,3,FALSE),"")</f>
        <v/>
      </c>
      <c r="D35" s="36" t="str">
        <f>IFERROR(VLOOKUP(AB35,'01-Inventario de Activos'!$A$13:$L$62,4,FALSE),"")</f>
        <v/>
      </c>
      <c r="E35" s="38"/>
      <c r="F35" s="41"/>
      <c r="G35" s="36" t="str">
        <f>IFERROR(VLOOKUP(AB35,'01-Inventario de Activos'!$A$13:$L$62,8,FALSE),"")</f>
        <v/>
      </c>
      <c r="H35" s="36" t="str">
        <f>IFERROR(VLOOKUP(AB35,'01-Inventario de Activos'!$A$13:$L$62,7,FALSE),"")</f>
        <v/>
      </c>
      <c r="I35" s="36" t="str">
        <f>IFERROR(VLOOKUP(AB35,'01-Inventario de Activos'!$A$13:$L$62,10,FALSE),"")</f>
        <v/>
      </c>
      <c r="J35" s="36" t="str">
        <f>IFERROR(VLOOKUP(AB35,'01-Inventario de Activos'!$A$13:$L$62,11,FALSE),"")</f>
        <v/>
      </c>
      <c r="K35" s="36" t="str">
        <f>IFERROR(VLOOKUP(AB35,'01-Inventario de Activos'!$A$13:$L$62,12,FALSE),"")</f>
        <v/>
      </c>
      <c r="L35" s="38"/>
      <c r="M35" s="38"/>
      <c r="N35" s="12"/>
      <c r="O35" s="57">
        <f t="shared" si="7"/>
        <v>0</v>
      </c>
      <c r="P35" s="12"/>
      <c r="Q35" s="12"/>
      <c r="R35" s="25"/>
      <c r="S35" s="12"/>
      <c r="T35" s="12"/>
      <c r="U35" s="57">
        <f t="shared" si="13"/>
        <v>0</v>
      </c>
      <c r="V35" s="12"/>
      <c r="W35" s="12"/>
      <c r="X35" s="57">
        <f t="shared" si="5"/>
        <v>0</v>
      </c>
      <c r="Y35" s="12"/>
      <c r="Z35" s="57">
        <f t="shared" si="6"/>
        <v>0</v>
      </c>
      <c r="AA35" s="22" t="str">
        <f t="shared" si="12"/>
        <v/>
      </c>
      <c r="AB35" s="33">
        <v>24</v>
      </c>
    </row>
    <row r="36" spans="1:28" s="6" customFormat="1" ht="15.75" x14ac:dyDescent="0.2">
      <c r="A36" s="34">
        <f>COUNTIF($AA$11:AA36,"ALTA")</f>
        <v>0</v>
      </c>
      <c r="B36" s="37" t="str">
        <f>IFERROR(VLOOKUP(AB36,'01-Inventario de Activos'!$A$13:$L$62,2,FALSE),"")</f>
        <v/>
      </c>
      <c r="C36" s="36" t="str">
        <f>IFERROR(VLOOKUP(AB36,'01-Inventario de Activos'!$A$13:$L$62,3,FALSE),"")</f>
        <v/>
      </c>
      <c r="D36" s="36" t="str">
        <f>IFERROR(VLOOKUP(AB36,'01-Inventario de Activos'!$A$13:$L$62,4,FALSE),"")</f>
        <v/>
      </c>
      <c r="E36" s="38"/>
      <c r="F36" s="41"/>
      <c r="G36" s="36" t="str">
        <f>IFERROR(VLOOKUP(AB36,'01-Inventario de Activos'!$A$13:$L$62,8,FALSE),"")</f>
        <v/>
      </c>
      <c r="H36" s="36" t="str">
        <f>IFERROR(VLOOKUP(AB36,'01-Inventario de Activos'!$A$13:$L$62,7,FALSE),"")</f>
        <v/>
      </c>
      <c r="I36" s="36" t="str">
        <f>IFERROR(VLOOKUP(AB36,'01-Inventario de Activos'!$A$13:$L$62,10,FALSE),"")</f>
        <v/>
      </c>
      <c r="J36" s="36" t="str">
        <f>IFERROR(VLOOKUP(AB36,'01-Inventario de Activos'!$A$13:$L$62,11,FALSE),"")</f>
        <v/>
      </c>
      <c r="K36" s="36" t="str">
        <f>IFERROR(VLOOKUP(AB36,'01-Inventario de Activos'!$A$13:$L$62,12,FALSE),"")</f>
        <v/>
      </c>
      <c r="L36" s="38"/>
      <c r="M36" s="38"/>
      <c r="N36" s="12"/>
      <c r="O36" s="57">
        <f t="shared" si="7"/>
        <v>0</v>
      </c>
      <c r="P36" s="12"/>
      <c r="Q36" s="12"/>
      <c r="R36" s="25"/>
      <c r="S36" s="12"/>
      <c r="T36" s="12"/>
      <c r="U36" s="57">
        <f t="shared" si="13"/>
        <v>0</v>
      </c>
      <c r="V36" s="12"/>
      <c r="W36" s="12"/>
      <c r="X36" s="57">
        <f t="shared" si="5"/>
        <v>0</v>
      </c>
      <c r="Y36" s="12"/>
      <c r="Z36" s="57">
        <f t="shared" si="6"/>
        <v>0</v>
      </c>
      <c r="AA36" s="22" t="str">
        <f t="shared" si="12"/>
        <v/>
      </c>
      <c r="AB36" s="33">
        <v>25</v>
      </c>
    </row>
    <row r="37" spans="1:28" s="6" customFormat="1" ht="15.75" x14ac:dyDescent="0.2">
      <c r="A37" s="34">
        <f>COUNTIF($AA$11:AA37,"ALTA")</f>
        <v>0</v>
      </c>
      <c r="B37" s="37" t="str">
        <f>IFERROR(VLOOKUP(AB37,'01-Inventario de Activos'!$A$13:$L$62,2,FALSE),"")</f>
        <v/>
      </c>
      <c r="C37" s="36" t="str">
        <f>IFERROR(VLOOKUP(AB37,'01-Inventario de Activos'!$A$13:$L$62,3,FALSE),"")</f>
        <v/>
      </c>
      <c r="D37" s="36" t="str">
        <f>IFERROR(VLOOKUP(AB37,'01-Inventario de Activos'!$A$13:$L$62,4,FALSE),"")</f>
        <v/>
      </c>
      <c r="E37" s="38"/>
      <c r="F37" s="41"/>
      <c r="G37" s="36" t="str">
        <f>IFERROR(VLOOKUP(AB37,'01-Inventario de Activos'!$A$13:$L$62,8,FALSE),"")</f>
        <v/>
      </c>
      <c r="H37" s="36" t="str">
        <f>IFERROR(VLOOKUP(AB37,'01-Inventario de Activos'!$A$13:$L$62,7,FALSE),"")</f>
        <v/>
      </c>
      <c r="I37" s="36" t="str">
        <f>IFERROR(VLOOKUP(AB37,'01-Inventario de Activos'!$A$13:$L$62,10,FALSE),"")</f>
        <v/>
      </c>
      <c r="J37" s="36" t="str">
        <f>IFERROR(VLOOKUP(AB37,'01-Inventario de Activos'!$A$13:$L$62,11,FALSE),"")</f>
        <v/>
      </c>
      <c r="K37" s="36" t="str">
        <f>IFERROR(VLOOKUP(AB37,'01-Inventario de Activos'!$A$13:$L$62,12,FALSE),"")</f>
        <v/>
      </c>
      <c r="L37" s="38"/>
      <c r="M37" s="38"/>
      <c r="N37" s="12"/>
      <c r="O37" s="57">
        <f t="shared" si="7"/>
        <v>0</v>
      </c>
      <c r="P37" s="12"/>
      <c r="Q37" s="12"/>
      <c r="R37" s="25"/>
      <c r="S37" s="12"/>
      <c r="T37" s="12"/>
      <c r="U37" s="57">
        <f t="shared" si="13"/>
        <v>0</v>
      </c>
      <c r="V37" s="12"/>
      <c r="W37" s="12"/>
      <c r="X37" s="57">
        <f t="shared" si="5"/>
        <v>0</v>
      </c>
      <c r="Y37" s="12"/>
      <c r="Z37" s="57">
        <f t="shared" si="6"/>
        <v>0</v>
      </c>
      <c r="AA37" s="22" t="str">
        <f t="shared" si="12"/>
        <v/>
      </c>
      <c r="AB37" s="33">
        <v>26</v>
      </c>
    </row>
    <row r="38" spans="1:28" s="6" customFormat="1" ht="15.75" x14ac:dyDescent="0.2">
      <c r="A38" s="34">
        <f>COUNTIF($AA$11:AA38,"ALTA")</f>
        <v>0</v>
      </c>
      <c r="B38" s="37" t="str">
        <f>IFERROR(VLOOKUP(AB38,'01-Inventario de Activos'!$A$13:$L$62,2,FALSE),"")</f>
        <v/>
      </c>
      <c r="C38" s="36" t="str">
        <f>IFERROR(VLOOKUP(AB38,'01-Inventario de Activos'!$A$13:$L$62,3,FALSE),"")</f>
        <v/>
      </c>
      <c r="D38" s="36" t="str">
        <f>IFERROR(VLOOKUP(AB38,'01-Inventario de Activos'!$A$13:$L$62,4,FALSE),"")</f>
        <v/>
      </c>
      <c r="E38" s="38"/>
      <c r="F38" s="41"/>
      <c r="G38" s="36" t="str">
        <f>IFERROR(VLOOKUP(AB38,'01-Inventario de Activos'!$A$13:$L$62,8,FALSE),"")</f>
        <v/>
      </c>
      <c r="H38" s="36" t="str">
        <f>IFERROR(VLOOKUP(AB38,'01-Inventario de Activos'!$A$13:$L$62,7,FALSE),"")</f>
        <v/>
      </c>
      <c r="I38" s="36" t="str">
        <f>IFERROR(VLOOKUP(AB38,'01-Inventario de Activos'!$A$13:$L$62,10,FALSE),"")</f>
        <v/>
      </c>
      <c r="J38" s="36" t="str">
        <f>IFERROR(VLOOKUP(AB38,'01-Inventario de Activos'!$A$13:$L$62,11,FALSE),"")</f>
        <v/>
      </c>
      <c r="K38" s="36" t="str">
        <f>IFERROR(VLOOKUP(AB38,'01-Inventario de Activos'!$A$13:$L$62,12,FALSE),"")</f>
        <v/>
      </c>
      <c r="L38" s="38"/>
      <c r="M38" s="38"/>
      <c r="N38" s="12"/>
      <c r="O38" s="57">
        <f t="shared" si="7"/>
        <v>0</v>
      </c>
      <c r="P38" s="12"/>
      <c r="Q38" s="12"/>
      <c r="R38" s="25"/>
      <c r="S38" s="12"/>
      <c r="T38" s="12"/>
      <c r="U38" s="57">
        <f t="shared" si="13"/>
        <v>0</v>
      </c>
      <c r="V38" s="12"/>
      <c r="W38" s="12"/>
      <c r="X38" s="57">
        <f t="shared" si="5"/>
        <v>0</v>
      </c>
      <c r="Y38" s="12"/>
      <c r="Z38" s="57">
        <f t="shared" si="6"/>
        <v>0</v>
      </c>
      <c r="AA38" s="22" t="str">
        <f t="shared" si="12"/>
        <v/>
      </c>
      <c r="AB38" s="33">
        <v>27</v>
      </c>
    </row>
    <row r="39" spans="1:28" s="6" customFormat="1" ht="15.75" x14ac:dyDescent="0.2">
      <c r="A39" s="34">
        <f>COUNTIF($AA$11:AA39,"ALTA")</f>
        <v>0</v>
      </c>
      <c r="B39" s="37" t="str">
        <f>IFERROR(VLOOKUP(AB39,'01-Inventario de Activos'!$A$13:$L$62,2,FALSE),"")</f>
        <v/>
      </c>
      <c r="C39" s="36" t="str">
        <f>IFERROR(VLOOKUP(AB39,'01-Inventario de Activos'!$A$13:$L$62,3,FALSE),"")</f>
        <v/>
      </c>
      <c r="D39" s="36" t="str">
        <f>IFERROR(VLOOKUP(AB39,'01-Inventario de Activos'!$A$13:$L$62,4,FALSE),"")</f>
        <v/>
      </c>
      <c r="E39" s="38"/>
      <c r="F39" s="41"/>
      <c r="G39" s="36" t="str">
        <f>IFERROR(VLOOKUP(AB39,'01-Inventario de Activos'!$A$13:$L$62,8,FALSE),"")</f>
        <v/>
      </c>
      <c r="H39" s="36" t="str">
        <f>IFERROR(VLOOKUP(AB39,'01-Inventario de Activos'!$A$13:$L$62,7,FALSE),"")</f>
        <v/>
      </c>
      <c r="I39" s="36" t="str">
        <f>IFERROR(VLOOKUP(AB39,'01-Inventario de Activos'!$A$13:$L$62,10,FALSE),"")</f>
        <v/>
      </c>
      <c r="J39" s="36" t="str">
        <f>IFERROR(VLOOKUP(AB39,'01-Inventario de Activos'!$A$13:$L$62,11,FALSE),"")</f>
        <v/>
      </c>
      <c r="K39" s="36" t="str">
        <f>IFERROR(VLOOKUP(AB39,'01-Inventario de Activos'!$A$13:$L$62,12,FALSE),"")</f>
        <v/>
      </c>
      <c r="L39" s="38"/>
      <c r="M39" s="38"/>
      <c r="N39" s="12"/>
      <c r="O39" s="57">
        <f t="shared" si="7"/>
        <v>0</v>
      </c>
      <c r="P39" s="12"/>
      <c r="Q39" s="12"/>
      <c r="R39" s="25"/>
      <c r="S39" s="12"/>
      <c r="T39" s="12"/>
      <c r="U39" s="57">
        <f t="shared" si="13"/>
        <v>0</v>
      </c>
      <c r="V39" s="12"/>
      <c r="W39" s="12"/>
      <c r="X39" s="57">
        <f t="shared" si="5"/>
        <v>0</v>
      </c>
      <c r="Y39" s="12"/>
      <c r="Z39" s="57">
        <f t="shared" si="6"/>
        <v>0</v>
      </c>
      <c r="AA39" s="22" t="str">
        <f t="shared" si="12"/>
        <v/>
      </c>
      <c r="AB39" s="33">
        <v>28</v>
      </c>
    </row>
    <row r="40" spans="1:28" s="6" customFormat="1" ht="15.75" x14ac:dyDescent="0.2">
      <c r="A40" s="34">
        <f>COUNTIF($AA$11:AA40,"ALTA")</f>
        <v>0</v>
      </c>
      <c r="B40" s="37" t="str">
        <f>IFERROR(VLOOKUP(AB40,'01-Inventario de Activos'!$A$13:$L$62,2,FALSE),"")</f>
        <v/>
      </c>
      <c r="C40" s="36" t="str">
        <f>IFERROR(VLOOKUP(AB40,'01-Inventario de Activos'!$A$13:$L$62,3,FALSE),"")</f>
        <v/>
      </c>
      <c r="D40" s="36" t="str">
        <f>IFERROR(VLOOKUP(AB40,'01-Inventario de Activos'!$A$13:$L$62,4,FALSE),"")</f>
        <v/>
      </c>
      <c r="E40" s="38"/>
      <c r="F40" s="41"/>
      <c r="G40" s="36" t="str">
        <f>IFERROR(VLOOKUP(AB40,'01-Inventario de Activos'!$A$13:$L$62,8,FALSE),"")</f>
        <v/>
      </c>
      <c r="H40" s="36" t="str">
        <f>IFERROR(VLOOKUP(AB40,'01-Inventario de Activos'!$A$13:$L$62,7,FALSE),"")</f>
        <v/>
      </c>
      <c r="I40" s="36" t="str">
        <f>IFERROR(VLOOKUP(AB40,'01-Inventario de Activos'!$A$13:$L$62,10,FALSE),"")</f>
        <v/>
      </c>
      <c r="J40" s="36" t="str">
        <f>IFERROR(VLOOKUP(AB40,'01-Inventario de Activos'!$A$13:$L$62,11,FALSE),"")</f>
        <v/>
      </c>
      <c r="K40" s="36" t="str">
        <f>IFERROR(VLOOKUP(AB40,'01-Inventario de Activos'!$A$13:$L$62,12,FALSE),"")</f>
        <v/>
      </c>
      <c r="L40" s="38"/>
      <c r="M40" s="38"/>
      <c r="N40" s="12"/>
      <c r="O40" s="57">
        <f t="shared" si="7"/>
        <v>0</v>
      </c>
      <c r="P40" s="12"/>
      <c r="Q40" s="12"/>
      <c r="R40" s="25"/>
      <c r="S40" s="12"/>
      <c r="T40" s="12"/>
      <c r="U40" s="57">
        <f t="shared" si="13"/>
        <v>0</v>
      </c>
      <c r="V40" s="12"/>
      <c r="W40" s="12"/>
      <c r="X40" s="57">
        <f t="shared" si="5"/>
        <v>0</v>
      </c>
      <c r="Y40" s="12"/>
      <c r="Z40" s="57">
        <f t="shared" si="6"/>
        <v>0</v>
      </c>
      <c r="AA40" s="22" t="str">
        <f t="shared" si="12"/>
        <v/>
      </c>
      <c r="AB40" s="33">
        <v>29</v>
      </c>
    </row>
    <row r="41" spans="1:28" s="6" customFormat="1" ht="15.75" x14ac:dyDescent="0.2">
      <c r="A41" s="34">
        <f>COUNTIF($AA$11:AA41,"ALTA")</f>
        <v>0</v>
      </c>
      <c r="B41" s="37" t="str">
        <f>IFERROR(VLOOKUP(AB41,'01-Inventario de Activos'!$A$13:$L$62,2,FALSE),"")</f>
        <v/>
      </c>
      <c r="C41" s="36" t="str">
        <f>IFERROR(VLOOKUP(AB41,'01-Inventario de Activos'!$A$13:$L$62,3,FALSE),"")</f>
        <v/>
      </c>
      <c r="D41" s="36" t="str">
        <f>IFERROR(VLOOKUP(AB41,'01-Inventario de Activos'!$A$13:$L$62,4,FALSE),"")</f>
        <v/>
      </c>
      <c r="E41" s="38"/>
      <c r="F41" s="41"/>
      <c r="G41" s="36" t="str">
        <f>IFERROR(VLOOKUP(AB41,'01-Inventario de Activos'!$A$13:$L$62,8,FALSE),"")</f>
        <v/>
      </c>
      <c r="H41" s="36" t="str">
        <f>IFERROR(VLOOKUP(AB41,'01-Inventario de Activos'!$A$13:$L$62,7,FALSE),"")</f>
        <v/>
      </c>
      <c r="I41" s="36" t="str">
        <f>IFERROR(VLOOKUP(AB41,'01-Inventario de Activos'!$A$13:$L$62,10,FALSE),"")</f>
        <v/>
      </c>
      <c r="J41" s="36" t="str">
        <f>IFERROR(VLOOKUP(AB41,'01-Inventario de Activos'!$A$13:$L$62,11,FALSE),"")</f>
        <v/>
      </c>
      <c r="K41" s="36" t="str">
        <f>IFERROR(VLOOKUP(AB41,'01-Inventario de Activos'!$A$13:$L$62,12,FALSE),"")</f>
        <v/>
      </c>
      <c r="L41" s="38"/>
      <c r="M41" s="38"/>
      <c r="N41" s="12"/>
      <c r="O41" s="57">
        <f t="shared" si="7"/>
        <v>0</v>
      </c>
      <c r="P41" s="12"/>
      <c r="Q41" s="12"/>
      <c r="R41" s="25"/>
      <c r="S41" s="12"/>
      <c r="T41" s="12"/>
      <c r="U41" s="57">
        <f t="shared" si="13"/>
        <v>0</v>
      </c>
      <c r="V41" s="12"/>
      <c r="W41" s="12"/>
      <c r="X41" s="57">
        <f t="shared" si="5"/>
        <v>0</v>
      </c>
      <c r="Y41" s="12"/>
      <c r="Z41" s="57">
        <f t="shared" si="6"/>
        <v>0</v>
      </c>
      <c r="AA41" s="22" t="str">
        <f t="shared" si="12"/>
        <v/>
      </c>
      <c r="AB41" s="33">
        <v>30</v>
      </c>
    </row>
    <row r="42" spans="1:28" s="6" customFormat="1" ht="15.75" x14ac:dyDescent="0.2">
      <c r="A42" s="34">
        <f>COUNTIF($AA$11:AA42,"ALTA")</f>
        <v>0</v>
      </c>
      <c r="B42" s="37" t="str">
        <f>IFERROR(VLOOKUP(AB42,'01-Inventario de Activos'!$A$13:$L$62,2,FALSE),"")</f>
        <v/>
      </c>
      <c r="C42" s="36" t="str">
        <f>IFERROR(VLOOKUP(AB42,'01-Inventario de Activos'!$A$13:$L$62,3,FALSE),"")</f>
        <v/>
      </c>
      <c r="D42" s="36" t="str">
        <f>IFERROR(VLOOKUP(AB42,'01-Inventario de Activos'!$A$13:$L$62,4,FALSE),"")</f>
        <v/>
      </c>
      <c r="E42" s="38"/>
      <c r="F42" s="41"/>
      <c r="G42" s="36" t="str">
        <f>IFERROR(VLOOKUP(AB42,'01-Inventario de Activos'!$A$13:$L$62,8,FALSE),"")</f>
        <v/>
      </c>
      <c r="H42" s="36" t="str">
        <f>IFERROR(VLOOKUP(AB42,'01-Inventario de Activos'!$A$13:$L$62,7,FALSE),"")</f>
        <v/>
      </c>
      <c r="I42" s="36" t="str">
        <f>IFERROR(VLOOKUP(AB42,'01-Inventario de Activos'!$A$13:$L$62,10,FALSE),"")</f>
        <v/>
      </c>
      <c r="J42" s="36" t="str">
        <f>IFERROR(VLOOKUP(AB42,'01-Inventario de Activos'!$A$13:$L$62,11,FALSE),"")</f>
        <v/>
      </c>
      <c r="K42" s="36" t="str">
        <f>IFERROR(VLOOKUP(AB42,'01-Inventario de Activos'!$A$13:$L$62,12,FALSE),"")</f>
        <v/>
      </c>
      <c r="L42" s="38"/>
      <c r="M42" s="38"/>
      <c r="N42" s="12"/>
      <c r="O42" s="57">
        <f t="shared" si="7"/>
        <v>0</v>
      </c>
      <c r="P42" s="12"/>
      <c r="Q42" s="12"/>
      <c r="R42" s="25"/>
      <c r="S42" s="12"/>
      <c r="T42" s="12"/>
      <c r="U42" s="57">
        <f t="shared" si="13"/>
        <v>0</v>
      </c>
      <c r="V42" s="12"/>
      <c r="W42" s="12"/>
      <c r="X42" s="57">
        <f t="shared" si="5"/>
        <v>0</v>
      </c>
      <c r="Y42" s="12"/>
      <c r="Z42" s="57">
        <f t="shared" si="6"/>
        <v>0</v>
      </c>
      <c r="AA42" s="22" t="str">
        <f t="shared" si="12"/>
        <v/>
      </c>
      <c r="AB42" s="33">
        <v>31</v>
      </c>
    </row>
    <row r="43" spans="1:28" s="6" customFormat="1" ht="15.75" x14ac:dyDescent="0.2">
      <c r="A43" s="34">
        <f>COUNTIF($AA$11:AA43,"ALTA")</f>
        <v>0</v>
      </c>
      <c r="B43" s="37" t="str">
        <f>IFERROR(VLOOKUP(AB43,'01-Inventario de Activos'!$A$13:$L$62,2,FALSE),"")</f>
        <v/>
      </c>
      <c r="C43" s="36" t="str">
        <f>IFERROR(VLOOKUP(AB43,'01-Inventario de Activos'!$A$13:$L$62,3,FALSE),"")</f>
        <v/>
      </c>
      <c r="D43" s="36" t="str">
        <f>IFERROR(VLOOKUP(AB43,'01-Inventario de Activos'!$A$13:$L$62,4,FALSE),"")</f>
        <v/>
      </c>
      <c r="E43" s="38"/>
      <c r="F43" s="41"/>
      <c r="G43" s="36" t="str">
        <f>IFERROR(VLOOKUP(AB43,'01-Inventario de Activos'!$A$13:$L$62,8,FALSE),"")</f>
        <v/>
      </c>
      <c r="H43" s="36" t="str">
        <f>IFERROR(VLOOKUP(AB43,'01-Inventario de Activos'!$A$13:$L$62,7,FALSE),"")</f>
        <v/>
      </c>
      <c r="I43" s="36" t="str">
        <f>IFERROR(VLOOKUP(AB43,'01-Inventario de Activos'!$A$13:$L$62,10,FALSE),"")</f>
        <v/>
      </c>
      <c r="J43" s="36" t="str">
        <f>IFERROR(VLOOKUP(AB43,'01-Inventario de Activos'!$A$13:$L$62,11,FALSE),"")</f>
        <v/>
      </c>
      <c r="K43" s="36" t="str">
        <f>IFERROR(VLOOKUP(AB43,'01-Inventario de Activos'!$A$13:$L$62,12,FALSE),"")</f>
        <v/>
      </c>
      <c r="L43" s="38"/>
      <c r="M43" s="38"/>
      <c r="N43" s="12"/>
      <c r="O43" s="57">
        <f t="shared" si="7"/>
        <v>0</v>
      </c>
      <c r="P43" s="12"/>
      <c r="Q43" s="12"/>
      <c r="R43" s="25"/>
      <c r="S43" s="12"/>
      <c r="T43" s="12"/>
      <c r="U43" s="57">
        <f t="shared" si="13"/>
        <v>0</v>
      </c>
      <c r="V43" s="12"/>
      <c r="W43" s="12"/>
      <c r="X43" s="57">
        <f t="shared" si="5"/>
        <v>0</v>
      </c>
      <c r="Y43" s="12"/>
      <c r="Z43" s="57">
        <f t="shared" si="6"/>
        <v>0</v>
      </c>
      <c r="AA43" s="22" t="str">
        <f t="shared" si="12"/>
        <v/>
      </c>
      <c r="AB43" s="33">
        <v>32</v>
      </c>
    </row>
    <row r="44" spans="1:28" s="6" customFormat="1" ht="15.75" x14ac:dyDescent="0.2">
      <c r="A44" s="34">
        <f>COUNTIF($AA$11:AA44,"ALTA")</f>
        <v>0</v>
      </c>
      <c r="B44" s="37" t="str">
        <f>IFERROR(VLOOKUP(AB44,'01-Inventario de Activos'!$A$13:$L$62,2,FALSE),"")</f>
        <v/>
      </c>
      <c r="C44" s="36" t="str">
        <f>IFERROR(VLOOKUP(AB44,'01-Inventario de Activos'!$A$13:$L$62,3,FALSE),"")</f>
        <v/>
      </c>
      <c r="D44" s="36" t="str">
        <f>IFERROR(VLOOKUP(AB44,'01-Inventario de Activos'!$A$13:$L$62,4,FALSE),"")</f>
        <v/>
      </c>
      <c r="E44" s="38"/>
      <c r="F44" s="41"/>
      <c r="G44" s="36" t="str">
        <f>IFERROR(VLOOKUP(AB44,'01-Inventario de Activos'!$A$13:$L$62,8,FALSE),"")</f>
        <v/>
      </c>
      <c r="H44" s="36" t="str">
        <f>IFERROR(VLOOKUP(AB44,'01-Inventario de Activos'!$A$13:$L$62,7,FALSE),"")</f>
        <v/>
      </c>
      <c r="I44" s="36" t="str">
        <f>IFERROR(VLOOKUP(AB44,'01-Inventario de Activos'!$A$13:$L$62,10,FALSE),"")</f>
        <v/>
      </c>
      <c r="J44" s="36" t="str">
        <f>IFERROR(VLOOKUP(AB44,'01-Inventario de Activos'!$A$13:$L$62,11,FALSE),"")</f>
        <v/>
      </c>
      <c r="K44" s="36" t="str">
        <f>IFERROR(VLOOKUP(AB44,'01-Inventario de Activos'!$A$13:$L$62,12,FALSE),"")</f>
        <v/>
      </c>
      <c r="L44" s="38"/>
      <c r="M44" s="38"/>
      <c r="N44" s="12"/>
      <c r="O44" s="57">
        <f t="shared" si="7"/>
        <v>0</v>
      </c>
      <c r="P44" s="12"/>
      <c r="Q44" s="12"/>
      <c r="R44" s="25"/>
      <c r="S44" s="12"/>
      <c r="T44" s="12"/>
      <c r="U44" s="57">
        <f t="shared" si="13"/>
        <v>0</v>
      </c>
      <c r="V44" s="12"/>
      <c r="W44" s="12"/>
      <c r="X44" s="57">
        <f t="shared" si="5"/>
        <v>0</v>
      </c>
      <c r="Y44" s="12"/>
      <c r="Z44" s="57">
        <f t="shared" si="6"/>
        <v>0</v>
      </c>
      <c r="AA44" s="22" t="str">
        <f t="shared" si="12"/>
        <v/>
      </c>
      <c r="AB44" s="33">
        <v>33</v>
      </c>
    </row>
    <row r="45" spans="1:28" s="6" customFormat="1" ht="15.75" x14ac:dyDescent="0.2">
      <c r="A45" s="34">
        <f>COUNTIF($AA$11:AA45,"ALTA")</f>
        <v>0</v>
      </c>
      <c r="B45" s="37" t="str">
        <f>IFERROR(VLOOKUP(AB45,'01-Inventario de Activos'!$A$13:$L$62,2,FALSE),"")</f>
        <v/>
      </c>
      <c r="C45" s="36" t="str">
        <f>IFERROR(VLOOKUP(AB45,'01-Inventario de Activos'!$A$13:$L$62,3,FALSE),"")</f>
        <v/>
      </c>
      <c r="D45" s="36" t="str">
        <f>IFERROR(VLOOKUP(AB45,'01-Inventario de Activos'!$A$13:$L$62,4,FALSE),"")</f>
        <v/>
      </c>
      <c r="E45" s="38"/>
      <c r="F45" s="41"/>
      <c r="G45" s="36" t="str">
        <f>IFERROR(VLOOKUP(AB45,'01-Inventario de Activos'!$A$13:$L$62,8,FALSE),"")</f>
        <v/>
      </c>
      <c r="H45" s="36" t="str">
        <f>IFERROR(VLOOKUP(AB45,'01-Inventario de Activos'!$A$13:$L$62,7,FALSE),"")</f>
        <v/>
      </c>
      <c r="I45" s="36" t="str">
        <f>IFERROR(VLOOKUP(AB45,'01-Inventario de Activos'!$A$13:$L$62,10,FALSE),"")</f>
        <v/>
      </c>
      <c r="J45" s="36" t="str">
        <f>IFERROR(VLOOKUP(AB45,'01-Inventario de Activos'!$A$13:$L$62,11,FALSE),"")</f>
        <v/>
      </c>
      <c r="K45" s="36" t="str">
        <f>IFERROR(VLOOKUP(AB45,'01-Inventario de Activos'!$A$13:$L$62,12,FALSE),"")</f>
        <v/>
      </c>
      <c r="L45" s="38"/>
      <c r="M45" s="38"/>
      <c r="N45" s="12"/>
      <c r="O45" s="57">
        <f t="shared" si="7"/>
        <v>0</v>
      </c>
      <c r="P45" s="12"/>
      <c r="Q45" s="12"/>
      <c r="R45" s="25"/>
      <c r="S45" s="12"/>
      <c r="T45" s="12"/>
      <c r="U45" s="57">
        <f t="shared" si="13"/>
        <v>0</v>
      </c>
      <c r="V45" s="12"/>
      <c r="W45" s="12"/>
      <c r="X45" s="57">
        <f t="shared" si="5"/>
        <v>0</v>
      </c>
      <c r="Y45" s="12"/>
      <c r="Z45" s="57">
        <f t="shared" si="6"/>
        <v>0</v>
      </c>
      <c r="AA45" s="22" t="str">
        <f t="shared" si="12"/>
        <v/>
      </c>
      <c r="AB45" s="33">
        <v>34</v>
      </c>
    </row>
    <row r="46" spans="1:28" s="6" customFormat="1" ht="15.75" x14ac:dyDescent="0.2">
      <c r="A46" s="34">
        <f>COUNTIF($AA$11:AA46,"ALTA")</f>
        <v>0</v>
      </c>
      <c r="B46" s="37" t="str">
        <f>IFERROR(VLOOKUP(AB46,'01-Inventario de Activos'!$A$13:$L$62,2,FALSE),"")</f>
        <v/>
      </c>
      <c r="C46" s="36" t="str">
        <f>IFERROR(VLOOKUP(AB46,'01-Inventario de Activos'!$A$13:$L$62,3,FALSE),"")</f>
        <v/>
      </c>
      <c r="D46" s="36" t="str">
        <f>IFERROR(VLOOKUP(AB46,'01-Inventario de Activos'!$A$13:$L$62,4,FALSE),"")</f>
        <v/>
      </c>
      <c r="E46" s="38"/>
      <c r="F46" s="41"/>
      <c r="G46" s="36" t="str">
        <f>IFERROR(VLOOKUP(AB46,'01-Inventario de Activos'!$A$13:$L$62,8,FALSE),"")</f>
        <v/>
      </c>
      <c r="H46" s="36" t="str">
        <f>IFERROR(VLOOKUP(AB46,'01-Inventario de Activos'!$A$13:$L$62,7,FALSE),"")</f>
        <v/>
      </c>
      <c r="I46" s="36" t="str">
        <f>IFERROR(VLOOKUP(AB46,'01-Inventario de Activos'!$A$13:$L$62,10,FALSE),"")</f>
        <v/>
      </c>
      <c r="J46" s="36" t="str">
        <f>IFERROR(VLOOKUP(AB46,'01-Inventario de Activos'!$A$13:$L$62,11,FALSE),"")</f>
        <v/>
      </c>
      <c r="K46" s="36" t="str">
        <f>IFERROR(VLOOKUP(AB46,'01-Inventario de Activos'!$A$13:$L$62,12,FALSE),"")</f>
        <v/>
      </c>
      <c r="L46" s="38"/>
      <c r="M46" s="38"/>
      <c r="N46" s="12"/>
      <c r="O46" s="57">
        <f t="shared" si="7"/>
        <v>0</v>
      </c>
      <c r="P46" s="12"/>
      <c r="Q46" s="12"/>
      <c r="R46" s="25"/>
      <c r="S46" s="12"/>
      <c r="T46" s="12"/>
      <c r="U46" s="57">
        <f t="shared" si="13"/>
        <v>0</v>
      </c>
      <c r="V46" s="12"/>
      <c r="W46" s="12"/>
      <c r="X46" s="57">
        <f t="shared" si="5"/>
        <v>0</v>
      </c>
      <c r="Y46" s="12"/>
      <c r="Z46" s="57">
        <f t="shared" si="6"/>
        <v>0</v>
      </c>
      <c r="AA46" s="22" t="str">
        <f t="shared" si="12"/>
        <v/>
      </c>
      <c r="AB46" s="33">
        <v>35</v>
      </c>
    </row>
    <row r="47" spans="1:28" s="6" customFormat="1" ht="15.75" x14ac:dyDescent="0.2">
      <c r="A47" s="34">
        <f>COUNTIF($AA$11:AA47,"ALTA")</f>
        <v>0</v>
      </c>
      <c r="B47" s="37" t="str">
        <f>IFERROR(VLOOKUP(AB47,'01-Inventario de Activos'!$A$13:$L$62,2,FALSE),"")</f>
        <v/>
      </c>
      <c r="C47" s="36" t="str">
        <f>IFERROR(VLOOKUP(AB47,'01-Inventario de Activos'!$A$13:$L$62,3,FALSE),"")</f>
        <v/>
      </c>
      <c r="D47" s="36" t="str">
        <f>IFERROR(VLOOKUP(AB47,'01-Inventario de Activos'!$A$13:$L$62,4,FALSE),"")</f>
        <v/>
      </c>
      <c r="E47" s="38"/>
      <c r="F47" s="41"/>
      <c r="G47" s="36" t="str">
        <f>IFERROR(VLOOKUP(AB47,'01-Inventario de Activos'!$A$13:$L$62,8,FALSE),"")</f>
        <v/>
      </c>
      <c r="H47" s="36" t="str">
        <f>IFERROR(VLOOKUP(AB47,'01-Inventario de Activos'!$A$13:$L$62,7,FALSE),"")</f>
        <v/>
      </c>
      <c r="I47" s="36" t="str">
        <f>IFERROR(VLOOKUP(AB47,'01-Inventario de Activos'!$A$13:$L$62,10,FALSE),"")</f>
        <v/>
      </c>
      <c r="J47" s="36" t="str">
        <f>IFERROR(VLOOKUP(AB47,'01-Inventario de Activos'!$A$13:$L$62,11,FALSE),"")</f>
        <v/>
      </c>
      <c r="K47" s="36" t="str">
        <f>IFERROR(VLOOKUP(AB47,'01-Inventario de Activos'!$A$13:$L$62,12,FALSE),"")</f>
        <v/>
      </c>
      <c r="L47" s="38"/>
      <c r="M47" s="38"/>
      <c r="N47" s="12"/>
      <c r="O47" s="57">
        <f t="shared" si="7"/>
        <v>0</v>
      </c>
      <c r="P47" s="12"/>
      <c r="Q47" s="12"/>
      <c r="R47" s="25"/>
      <c r="S47" s="12"/>
      <c r="T47" s="12"/>
      <c r="U47" s="57">
        <f t="shared" si="13"/>
        <v>0</v>
      </c>
      <c r="V47" s="12"/>
      <c r="W47" s="12"/>
      <c r="X47" s="57">
        <f t="shared" si="5"/>
        <v>0</v>
      </c>
      <c r="Y47" s="12"/>
      <c r="Z47" s="57">
        <f t="shared" si="6"/>
        <v>0</v>
      </c>
      <c r="AA47" s="22" t="str">
        <f t="shared" si="12"/>
        <v/>
      </c>
      <c r="AB47" s="33">
        <v>36</v>
      </c>
    </row>
    <row r="48" spans="1:28" s="6" customFormat="1" ht="15.75" x14ac:dyDescent="0.2">
      <c r="A48" s="34">
        <f>COUNTIF($AA$11:AA48,"ALTA")</f>
        <v>0</v>
      </c>
      <c r="B48" s="37" t="str">
        <f>IFERROR(VLOOKUP(AB48,'01-Inventario de Activos'!$A$13:$L$62,2,FALSE),"")</f>
        <v/>
      </c>
      <c r="C48" s="36" t="str">
        <f>IFERROR(VLOOKUP(AB48,'01-Inventario de Activos'!$A$13:$L$62,3,FALSE),"")</f>
        <v/>
      </c>
      <c r="D48" s="36" t="str">
        <f>IFERROR(VLOOKUP(AB48,'01-Inventario de Activos'!$A$13:$L$62,4,FALSE),"")</f>
        <v/>
      </c>
      <c r="E48" s="38"/>
      <c r="F48" s="41"/>
      <c r="G48" s="36" t="str">
        <f>IFERROR(VLOOKUP(AB48,'01-Inventario de Activos'!$A$13:$L$62,8,FALSE),"")</f>
        <v/>
      </c>
      <c r="H48" s="36" t="str">
        <f>IFERROR(VLOOKUP(AB48,'01-Inventario de Activos'!$A$13:$L$62,7,FALSE),"")</f>
        <v/>
      </c>
      <c r="I48" s="36" t="str">
        <f>IFERROR(VLOOKUP(AB48,'01-Inventario de Activos'!$A$13:$L$62,10,FALSE),"")</f>
        <v/>
      </c>
      <c r="J48" s="36" t="str">
        <f>IFERROR(VLOOKUP(AB48,'01-Inventario de Activos'!$A$13:$L$62,11,FALSE),"")</f>
        <v/>
      </c>
      <c r="K48" s="36" t="str">
        <f>IFERROR(VLOOKUP(AB48,'01-Inventario de Activos'!$A$13:$L$62,12,FALSE),"")</f>
        <v/>
      </c>
      <c r="L48" s="38"/>
      <c r="M48" s="38"/>
      <c r="N48" s="12"/>
      <c r="O48" s="57">
        <f t="shared" si="7"/>
        <v>0</v>
      </c>
      <c r="P48" s="12"/>
      <c r="Q48" s="12"/>
      <c r="R48" s="25"/>
      <c r="S48" s="12"/>
      <c r="T48" s="12"/>
      <c r="U48" s="57">
        <f t="shared" si="13"/>
        <v>0</v>
      </c>
      <c r="V48" s="12"/>
      <c r="W48" s="12"/>
      <c r="X48" s="57">
        <f t="shared" si="5"/>
        <v>0</v>
      </c>
      <c r="Y48" s="12"/>
      <c r="Z48" s="57">
        <f t="shared" si="6"/>
        <v>0</v>
      </c>
      <c r="AA48" s="22" t="str">
        <f t="shared" si="12"/>
        <v/>
      </c>
      <c r="AB48" s="33">
        <v>37</v>
      </c>
    </row>
    <row r="49" spans="1:28" s="6" customFormat="1" ht="15.75" x14ac:dyDescent="0.2">
      <c r="A49" s="34">
        <f>COUNTIF($AA$11:AA49,"ALTA")</f>
        <v>0</v>
      </c>
      <c r="B49" s="37" t="str">
        <f>IFERROR(VLOOKUP(AB49,'01-Inventario de Activos'!$A$13:$L$62,2,FALSE),"")</f>
        <v/>
      </c>
      <c r="C49" s="36" t="str">
        <f>IFERROR(VLOOKUP(AB49,'01-Inventario de Activos'!$A$13:$L$62,3,FALSE),"")</f>
        <v/>
      </c>
      <c r="D49" s="36" t="str">
        <f>IFERROR(VLOOKUP(AB49,'01-Inventario de Activos'!$A$13:$L$62,4,FALSE),"")</f>
        <v/>
      </c>
      <c r="E49" s="38"/>
      <c r="F49" s="41"/>
      <c r="G49" s="36" t="str">
        <f>IFERROR(VLOOKUP(AB49,'01-Inventario de Activos'!$A$13:$L$62,8,FALSE),"")</f>
        <v/>
      </c>
      <c r="H49" s="36" t="str">
        <f>IFERROR(VLOOKUP(AB49,'01-Inventario de Activos'!$A$13:$L$62,7,FALSE),"")</f>
        <v/>
      </c>
      <c r="I49" s="36" t="str">
        <f>IFERROR(VLOOKUP(AB49,'01-Inventario de Activos'!$A$13:$L$62,10,FALSE),"")</f>
        <v/>
      </c>
      <c r="J49" s="36" t="str">
        <f>IFERROR(VLOOKUP(AB49,'01-Inventario de Activos'!$A$13:$L$62,11,FALSE),"")</f>
        <v/>
      </c>
      <c r="K49" s="36" t="str">
        <f>IFERROR(VLOOKUP(AB49,'01-Inventario de Activos'!$A$13:$L$62,12,FALSE),"")</f>
        <v/>
      </c>
      <c r="L49" s="38"/>
      <c r="M49" s="38"/>
      <c r="N49" s="12"/>
      <c r="O49" s="57">
        <f t="shared" si="7"/>
        <v>0</v>
      </c>
      <c r="P49" s="12"/>
      <c r="Q49" s="12"/>
      <c r="R49" s="25"/>
      <c r="S49" s="12"/>
      <c r="T49" s="12"/>
      <c r="U49" s="57">
        <f t="shared" si="13"/>
        <v>0</v>
      </c>
      <c r="V49" s="12"/>
      <c r="W49" s="12"/>
      <c r="X49" s="57">
        <f t="shared" si="5"/>
        <v>0</v>
      </c>
      <c r="Y49" s="12"/>
      <c r="Z49" s="57">
        <f t="shared" si="6"/>
        <v>0</v>
      </c>
      <c r="AA49" s="22" t="str">
        <f t="shared" si="12"/>
        <v/>
      </c>
      <c r="AB49" s="33">
        <v>38</v>
      </c>
    </row>
    <row r="50" spans="1:28" s="6" customFormat="1" ht="15.75" x14ac:dyDescent="0.2">
      <c r="A50" s="34">
        <f>COUNTIF($AA$11:AA50,"ALTA")</f>
        <v>0</v>
      </c>
      <c r="B50" s="37" t="str">
        <f>IFERROR(VLOOKUP(AB50,'01-Inventario de Activos'!$A$13:$L$62,2,FALSE),"")</f>
        <v/>
      </c>
      <c r="C50" s="36" t="str">
        <f>IFERROR(VLOOKUP(AB50,'01-Inventario de Activos'!$A$13:$L$62,3,FALSE),"")</f>
        <v/>
      </c>
      <c r="D50" s="36" t="str">
        <f>IFERROR(VLOOKUP(AB50,'01-Inventario de Activos'!$A$13:$L$62,4,FALSE),"")</f>
        <v/>
      </c>
      <c r="E50" s="38"/>
      <c r="F50" s="41"/>
      <c r="G50" s="36" t="str">
        <f>IFERROR(VLOOKUP(AB50,'01-Inventario de Activos'!$A$13:$L$62,8,FALSE),"")</f>
        <v/>
      </c>
      <c r="H50" s="36" t="str">
        <f>IFERROR(VLOOKUP(AB50,'01-Inventario de Activos'!$A$13:$L$62,7,FALSE),"")</f>
        <v/>
      </c>
      <c r="I50" s="36" t="str">
        <f>IFERROR(VLOOKUP(AB50,'01-Inventario de Activos'!$A$13:$L$62,10,FALSE),"")</f>
        <v/>
      </c>
      <c r="J50" s="36" t="str">
        <f>IFERROR(VLOOKUP(AB50,'01-Inventario de Activos'!$A$13:$L$62,11,FALSE),"")</f>
        <v/>
      </c>
      <c r="K50" s="36" t="str">
        <f>IFERROR(VLOOKUP(AB50,'01-Inventario de Activos'!$A$13:$L$62,12,FALSE),"")</f>
        <v/>
      </c>
      <c r="L50" s="38"/>
      <c r="M50" s="38"/>
      <c r="N50" s="12"/>
      <c r="O50" s="57">
        <f t="shared" si="7"/>
        <v>0</v>
      </c>
      <c r="P50" s="12"/>
      <c r="Q50" s="12"/>
      <c r="R50" s="25"/>
      <c r="S50" s="12"/>
      <c r="T50" s="12"/>
      <c r="U50" s="57">
        <f t="shared" si="13"/>
        <v>0</v>
      </c>
      <c r="V50" s="12"/>
      <c r="W50" s="12"/>
      <c r="X50" s="57">
        <f t="shared" si="5"/>
        <v>0</v>
      </c>
      <c r="Y50" s="12"/>
      <c r="Z50" s="57">
        <f t="shared" si="6"/>
        <v>0</v>
      </c>
      <c r="AA50" s="22" t="str">
        <f t="shared" si="12"/>
        <v/>
      </c>
      <c r="AB50" s="33">
        <v>39</v>
      </c>
    </row>
    <row r="51" spans="1:28" s="6" customFormat="1" ht="15.75" x14ac:dyDescent="0.2">
      <c r="A51" s="34">
        <f>COUNTIF($AA$11:AA51,"ALTA")</f>
        <v>0</v>
      </c>
      <c r="B51" s="37" t="str">
        <f>IFERROR(VLOOKUP(AB51,'01-Inventario de Activos'!$A$13:$L$62,2,FALSE),"")</f>
        <v/>
      </c>
      <c r="C51" s="36" t="str">
        <f>IFERROR(VLOOKUP(AB51,'01-Inventario de Activos'!$A$13:$L$62,3,FALSE),"")</f>
        <v/>
      </c>
      <c r="D51" s="36" t="str">
        <f>IFERROR(VLOOKUP(AB51,'01-Inventario de Activos'!$A$13:$L$62,4,FALSE),"")</f>
        <v/>
      </c>
      <c r="E51" s="38"/>
      <c r="F51" s="41"/>
      <c r="G51" s="36" t="str">
        <f>IFERROR(VLOOKUP(AB51,'01-Inventario de Activos'!$A$13:$L$62,8,FALSE),"")</f>
        <v/>
      </c>
      <c r="H51" s="36" t="str">
        <f>IFERROR(VLOOKUP(AB51,'01-Inventario de Activos'!$A$13:$L$62,7,FALSE),"")</f>
        <v/>
      </c>
      <c r="I51" s="36" t="str">
        <f>IFERROR(VLOOKUP(AB51,'01-Inventario de Activos'!$A$13:$L$62,10,FALSE),"")</f>
        <v/>
      </c>
      <c r="J51" s="36" t="str">
        <f>IFERROR(VLOOKUP(AB51,'01-Inventario de Activos'!$A$13:$L$62,11,FALSE),"")</f>
        <v/>
      </c>
      <c r="K51" s="36" t="str">
        <f>IFERROR(VLOOKUP(AB51,'01-Inventario de Activos'!$A$13:$L$62,12,FALSE),"")</f>
        <v/>
      </c>
      <c r="L51" s="38"/>
      <c r="M51" s="38"/>
      <c r="N51" s="12"/>
      <c r="O51" s="57">
        <f t="shared" si="7"/>
        <v>0</v>
      </c>
      <c r="P51" s="12"/>
      <c r="Q51" s="12"/>
      <c r="R51" s="25"/>
      <c r="S51" s="12"/>
      <c r="T51" s="12"/>
      <c r="U51" s="57">
        <f t="shared" si="13"/>
        <v>0</v>
      </c>
      <c r="V51" s="12"/>
      <c r="W51" s="12"/>
      <c r="X51" s="57">
        <f t="shared" si="5"/>
        <v>0</v>
      </c>
      <c r="Y51" s="12"/>
      <c r="Z51" s="57">
        <f t="shared" si="6"/>
        <v>0</v>
      </c>
      <c r="AA51" s="22" t="str">
        <f t="shared" si="12"/>
        <v/>
      </c>
      <c r="AB51" s="33">
        <v>40</v>
      </c>
    </row>
    <row r="52" spans="1:28" s="6" customFormat="1" ht="15.75" x14ac:dyDescent="0.2">
      <c r="A52" s="34">
        <f>COUNTIF($AA$11:AA52,"ALTA")</f>
        <v>0</v>
      </c>
      <c r="B52" s="37" t="str">
        <f>IFERROR(VLOOKUP(AB52,'01-Inventario de Activos'!$A$13:$L$62,2,FALSE),"")</f>
        <v/>
      </c>
      <c r="C52" s="36" t="str">
        <f>IFERROR(VLOOKUP(AB52,'01-Inventario de Activos'!$A$13:$L$62,3,FALSE),"")</f>
        <v/>
      </c>
      <c r="D52" s="36" t="str">
        <f>IFERROR(VLOOKUP(AB52,'01-Inventario de Activos'!$A$13:$L$62,4,FALSE),"")</f>
        <v/>
      </c>
      <c r="E52" s="38"/>
      <c r="F52" s="41"/>
      <c r="G52" s="36" t="str">
        <f>IFERROR(VLOOKUP(AB52,'01-Inventario de Activos'!$A$13:$L$62,8,FALSE),"")</f>
        <v/>
      </c>
      <c r="H52" s="36" t="str">
        <f>IFERROR(VLOOKUP(AB52,'01-Inventario de Activos'!$A$13:$L$62,7,FALSE),"")</f>
        <v/>
      </c>
      <c r="I52" s="36" t="str">
        <f>IFERROR(VLOOKUP(AB52,'01-Inventario de Activos'!$A$13:$L$62,10,FALSE),"")</f>
        <v/>
      </c>
      <c r="J52" s="36" t="str">
        <f>IFERROR(VLOOKUP(AB52,'01-Inventario de Activos'!$A$13:$L$62,11,FALSE),"")</f>
        <v/>
      </c>
      <c r="K52" s="36" t="str">
        <f>IFERROR(VLOOKUP(AB52,'01-Inventario de Activos'!$A$13:$L$62,12,FALSE),"")</f>
        <v/>
      </c>
      <c r="L52" s="38"/>
      <c r="M52" s="38"/>
      <c r="N52" s="12"/>
      <c r="O52" s="57">
        <f t="shared" si="7"/>
        <v>0</v>
      </c>
      <c r="P52" s="12"/>
      <c r="Q52" s="12"/>
      <c r="R52" s="25"/>
      <c r="S52" s="12"/>
      <c r="T52" s="12"/>
      <c r="U52" s="57">
        <f t="shared" si="13"/>
        <v>0</v>
      </c>
      <c r="V52" s="12"/>
      <c r="W52" s="12"/>
      <c r="X52" s="57">
        <f t="shared" si="5"/>
        <v>0</v>
      </c>
      <c r="Y52" s="12"/>
      <c r="Z52" s="57">
        <f t="shared" si="6"/>
        <v>0</v>
      </c>
      <c r="AA52" s="22" t="str">
        <f t="shared" si="12"/>
        <v/>
      </c>
      <c r="AB52" s="33">
        <v>41</v>
      </c>
    </row>
    <row r="53" spans="1:28" s="6" customFormat="1" ht="15.75" x14ac:dyDescent="0.2">
      <c r="A53" s="34">
        <f>COUNTIF($AA$11:AA53,"ALTA")</f>
        <v>0</v>
      </c>
      <c r="B53" s="37" t="str">
        <f>IFERROR(VLOOKUP(AB53,'01-Inventario de Activos'!$A$13:$L$62,2,FALSE),"")</f>
        <v/>
      </c>
      <c r="C53" s="36" t="str">
        <f>IFERROR(VLOOKUP(AB53,'01-Inventario de Activos'!$A$13:$L$62,3,FALSE),"")</f>
        <v/>
      </c>
      <c r="D53" s="36" t="str">
        <f>IFERROR(VLOOKUP(AB53,'01-Inventario de Activos'!$A$13:$L$62,4,FALSE),"")</f>
        <v/>
      </c>
      <c r="E53" s="38"/>
      <c r="F53" s="41"/>
      <c r="G53" s="36" t="str">
        <f>IFERROR(VLOOKUP(AB53,'01-Inventario de Activos'!$A$13:$L$62,8,FALSE),"")</f>
        <v/>
      </c>
      <c r="H53" s="36" t="str">
        <f>IFERROR(VLOOKUP(AB53,'01-Inventario de Activos'!$A$13:$L$62,7,FALSE),"")</f>
        <v/>
      </c>
      <c r="I53" s="36" t="str">
        <f>IFERROR(VLOOKUP(AB53,'01-Inventario de Activos'!$A$13:$L$62,10,FALSE),"")</f>
        <v/>
      </c>
      <c r="J53" s="36" t="str">
        <f>IFERROR(VLOOKUP(AB53,'01-Inventario de Activos'!$A$13:$L$62,11,FALSE),"")</f>
        <v/>
      </c>
      <c r="K53" s="36" t="str">
        <f>IFERROR(VLOOKUP(AB53,'01-Inventario de Activos'!$A$13:$L$62,12,FALSE),"")</f>
        <v/>
      </c>
      <c r="L53" s="38"/>
      <c r="M53" s="38"/>
      <c r="N53" s="12"/>
      <c r="O53" s="57">
        <f t="shared" si="7"/>
        <v>0</v>
      </c>
      <c r="P53" s="12"/>
      <c r="Q53" s="12"/>
      <c r="R53" s="25"/>
      <c r="S53" s="12"/>
      <c r="T53" s="12"/>
      <c r="U53" s="57">
        <f t="shared" si="13"/>
        <v>0</v>
      </c>
      <c r="V53" s="12"/>
      <c r="W53" s="12"/>
      <c r="X53" s="57">
        <f t="shared" si="5"/>
        <v>0</v>
      </c>
      <c r="Y53" s="12"/>
      <c r="Z53" s="57">
        <f t="shared" si="6"/>
        <v>0</v>
      </c>
      <c r="AA53" s="22" t="str">
        <f t="shared" si="12"/>
        <v/>
      </c>
      <c r="AB53" s="33">
        <v>42</v>
      </c>
    </row>
    <row r="54" spans="1:28" s="6" customFormat="1" ht="15.75" x14ac:dyDescent="0.2">
      <c r="A54" s="34">
        <f>COUNTIF($AA$11:AA54,"ALTA")</f>
        <v>0</v>
      </c>
      <c r="B54" s="37" t="str">
        <f>IFERROR(VLOOKUP(AB54,'01-Inventario de Activos'!$A$13:$L$62,2,FALSE),"")</f>
        <v/>
      </c>
      <c r="C54" s="36" t="str">
        <f>IFERROR(VLOOKUP(AB54,'01-Inventario de Activos'!$A$13:$L$62,3,FALSE),"")</f>
        <v/>
      </c>
      <c r="D54" s="36" t="str">
        <f>IFERROR(VLOOKUP(AB54,'01-Inventario de Activos'!$A$13:$L$62,4,FALSE),"")</f>
        <v/>
      </c>
      <c r="E54" s="38"/>
      <c r="F54" s="41"/>
      <c r="G54" s="36" t="str">
        <f>IFERROR(VLOOKUP(AB54,'01-Inventario de Activos'!$A$13:$L$62,8,FALSE),"")</f>
        <v/>
      </c>
      <c r="H54" s="36" t="str">
        <f>IFERROR(VLOOKUP(AB54,'01-Inventario de Activos'!$A$13:$L$62,7,FALSE),"")</f>
        <v/>
      </c>
      <c r="I54" s="36" t="str">
        <f>IFERROR(VLOOKUP(AB54,'01-Inventario de Activos'!$A$13:$L$62,10,FALSE),"")</f>
        <v/>
      </c>
      <c r="J54" s="36" t="str">
        <f>IFERROR(VLOOKUP(AB54,'01-Inventario de Activos'!$A$13:$L$62,11,FALSE),"")</f>
        <v/>
      </c>
      <c r="K54" s="36" t="str">
        <f>IFERROR(VLOOKUP(AB54,'01-Inventario de Activos'!$A$13:$L$62,12,FALSE),"")</f>
        <v/>
      </c>
      <c r="L54" s="38"/>
      <c r="M54" s="38"/>
      <c r="N54" s="12"/>
      <c r="O54" s="57">
        <f t="shared" si="7"/>
        <v>0</v>
      </c>
      <c r="P54" s="12"/>
      <c r="Q54" s="12"/>
      <c r="R54" s="25"/>
      <c r="S54" s="12"/>
      <c r="T54" s="12"/>
      <c r="U54" s="57">
        <f t="shared" si="13"/>
        <v>0</v>
      </c>
      <c r="V54" s="12"/>
      <c r="W54" s="12"/>
      <c r="X54" s="57">
        <f t="shared" si="5"/>
        <v>0</v>
      </c>
      <c r="Y54" s="12"/>
      <c r="Z54" s="57">
        <f t="shared" si="6"/>
        <v>0</v>
      </c>
      <c r="AA54" s="22" t="str">
        <f t="shared" si="12"/>
        <v/>
      </c>
      <c r="AB54" s="33">
        <v>43</v>
      </c>
    </row>
    <row r="55" spans="1:28" s="6" customFormat="1" ht="15.75" x14ac:dyDescent="0.2">
      <c r="A55" s="34">
        <f>COUNTIF($AA$11:AA55,"ALTA")</f>
        <v>0</v>
      </c>
      <c r="B55" s="37" t="str">
        <f>IFERROR(VLOOKUP(AB55,'01-Inventario de Activos'!$A$13:$L$62,2,FALSE),"")</f>
        <v/>
      </c>
      <c r="C55" s="36" t="str">
        <f>IFERROR(VLOOKUP(AB55,'01-Inventario de Activos'!$A$13:$L$62,3,FALSE),"")</f>
        <v/>
      </c>
      <c r="D55" s="36" t="str">
        <f>IFERROR(VLOOKUP(AB55,'01-Inventario de Activos'!$A$13:$L$62,4,FALSE),"")</f>
        <v/>
      </c>
      <c r="E55" s="38"/>
      <c r="F55" s="41"/>
      <c r="G55" s="36" t="str">
        <f>IFERROR(VLOOKUP(AB55,'01-Inventario de Activos'!$A$13:$L$62,8,FALSE),"")</f>
        <v/>
      </c>
      <c r="H55" s="36" t="str">
        <f>IFERROR(VLOOKUP(AB55,'01-Inventario de Activos'!$A$13:$L$62,7,FALSE),"")</f>
        <v/>
      </c>
      <c r="I55" s="36" t="str">
        <f>IFERROR(VLOOKUP(AB55,'01-Inventario de Activos'!$A$13:$L$62,10,FALSE),"")</f>
        <v/>
      </c>
      <c r="J55" s="36" t="str">
        <f>IFERROR(VLOOKUP(AB55,'01-Inventario de Activos'!$A$13:$L$62,11,FALSE),"")</f>
        <v/>
      </c>
      <c r="K55" s="36" t="str">
        <f>IFERROR(VLOOKUP(AB55,'01-Inventario de Activos'!$A$13:$L$62,12,FALSE),"")</f>
        <v/>
      </c>
      <c r="L55" s="38"/>
      <c r="M55" s="38"/>
      <c r="N55" s="12"/>
      <c r="O55" s="57">
        <f t="shared" si="7"/>
        <v>0</v>
      </c>
      <c r="P55" s="12"/>
      <c r="Q55" s="12"/>
      <c r="R55" s="25"/>
      <c r="S55" s="12"/>
      <c r="T55" s="12"/>
      <c r="U55" s="57">
        <f t="shared" si="13"/>
        <v>0</v>
      </c>
      <c r="V55" s="12"/>
      <c r="W55" s="12"/>
      <c r="X55" s="57">
        <f t="shared" si="5"/>
        <v>0</v>
      </c>
      <c r="Y55" s="12"/>
      <c r="Z55" s="57">
        <f t="shared" si="6"/>
        <v>0</v>
      </c>
      <c r="AA55" s="22" t="str">
        <f t="shared" si="12"/>
        <v/>
      </c>
      <c r="AB55" s="33">
        <v>44</v>
      </c>
    </row>
    <row r="56" spans="1:28" s="6" customFormat="1" ht="15.75" x14ac:dyDescent="0.2">
      <c r="A56" s="34">
        <f>COUNTIF($AA$11:AA56,"ALTA")</f>
        <v>0</v>
      </c>
      <c r="B56" s="37" t="str">
        <f>IFERROR(VLOOKUP(AB56,'01-Inventario de Activos'!$A$13:$L$62,2,FALSE),"")</f>
        <v/>
      </c>
      <c r="C56" s="36" t="str">
        <f>IFERROR(VLOOKUP(AB56,'01-Inventario de Activos'!$A$13:$L$62,3,FALSE),"")</f>
        <v/>
      </c>
      <c r="D56" s="36" t="str">
        <f>IFERROR(VLOOKUP(AB56,'01-Inventario de Activos'!$A$13:$L$62,4,FALSE),"")</f>
        <v/>
      </c>
      <c r="E56" s="38"/>
      <c r="F56" s="41"/>
      <c r="G56" s="36" t="str">
        <f>IFERROR(VLOOKUP(AB56,'01-Inventario de Activos'!$A$13:$L$62,8,FALSE),"")</f>
        <v/>
      </c>
      <c r="H56" s="36" t="str">
        <f>IFERROR(VLOOKUP(AB56,'01-Inventario de Activos'!$A$13:$L$62,7,FALSE),"")</f>
        <v/>
      </c>
      <c r="I56" s="36" t="str">
        <f>IFERROR(VLOOKUP(AB56,'01-Inventario de Activos'!$A$13:$L$62,10,FALSE),"")</f>
        <v/>
      </c>
      <c r="J56" s="36" t="str">
        <f>IFERROR(VLOOKUP(AB56,'01-Inventario de Activos'!$A$13:$L$62,11,FALSE),"")</f>
        <v/>
      </c>
      <c r="K56" s="36" t="str">
        <f>IFERROR(VLOOKUP(AB56,'01-Inventario de Activos'!$A$13:$L$62,12,FALSE),"")</f>
        <v/>
      </c>
      <c r="L56" s="38"/>
      <c r="M56" s="38"/>
      <c r="N56" s="16"/>
      <c r="O56" s="57">
        <f t="shared" si="7"/>
        <v>0</v>
      </c>
      <c r="P56" s="16"/>
      <c r="Q56" s="16"/>
      <c r="R56" s="25"/>
      <c r="S56" s="16"/>
      <c r="T56" s="16"/>
      <c r="U56" s="57">
        <f t="shared" ref="U56:U61" si="14">IF(T56="ALTA",3,IF(T56="MEDIA",2,IF(T56="BAJA",1,0)))</f>
        <v>0</v>
      </c>
      <c r="V56" s="16"/>
      <c r="W56" s="16"/>
      <c r="X56" s="57">
        <f t="shared" ref="X56:X61" si="15">IF(W56="ALTA",3,IF(W56="MEDIA",2,IF(W56="BAJA",1,0)))</f>
        <v>0</v>
      </c>
      <c r="Y56" s="16"/>
      <c r="Z56" s="57">
        <f t="shared" si="6"/>
        <v>0</v>
      </c>
      <c r="AA56" s="22" t="str">
        <f t="shared" si="12"/>
        <v/>
      </c>
      <c r="AB56" s="33">
        <v>45</v>
      </c>
    </row>
    <row r="57" spans="1:28" s="6" customFormat="1" ht="15.75" x14ac:dyDescent="0.2">
      <c r="A57" s="34">
        <f>COUNTIF($AA$11:AA57,"ALTA")</f>
        <v>0</v>
      </c>
      <c r="B57" s="37" t="str">
        <f>IFERROR(VLOOKUP(AB57,'01-Inventario de Activos'!$A$13:$L$62,2,FALSE),"")</f>
        <v/>
      </c>
      <c r="C57" s="36" t="str">
        <f>IFERROR(VLOOKUP(AB57,'01-Inventario de Activos'!$A$13:$L$62,3,FALSE),"")</f>
        <v/>
      </c>
      <c r="D57" s="36" t="str">
        <f>IFERROR(VLOOKUP(AB57,'01-Inventario de Activos'!$A$13:$L$62,4,FALSE),"")</f>
        <v/>
      </c>
      <c r="E57" s="38"/>
      <c r="F57" s="41"/>
      <c r="G57" s="36" t="str">
        <f>IFERROR(VLOOKUP(AB57,'01-Inventario de Activos'!$A$13:$L$62,8,FALSE),"")</f>
        <v/>
      </c>
      <c r="H57" s="36" t="str">
        <f>IFERROR(VLOOKUP(AB57,'01-Inventario de Activos'!$A$13:$L$62,7,FALSE),"")</f>
        <v/>
      </c>
      <c r="I57" s="36" t="str">
        <f>IFERROR(VLOOKUP(AB57,'01-Inventario de Activos'!$A$13:$L$62,10,FALSE),"")</f>
        <v/>
      </c>
      <c r="J57" s="36" t="str">
        <f>IFERROR(VLOOKUP(AB57,'01-Inventario de Activos'!$A$13:$L$62,11,FALSE),"")</f>
        <v/>
      </c>
      <c r="K57" s="36" t="str">
        <f>IFERROR(VLOOKUP(AB57,'01-Inventario de Activos'!$A$13:$L$62,12,FALSE),"")</f>
        <v/>
      </c>
      <c r="L57" s="38"/>
      <c r="M57" s="38"/>
      <c r="N57" s="16"/>
      <c r="O57" s="57">
        <f t="shared" si="7"/>
        <v>0</v>
      </c>
      <c r="P57" s="16"/>
      <c r="Q57" s="16"/>
      <c r="R57" s="25"/>
      <c r="S57" s="16"/>
      <c r="T57" s="16"/>
      <c r="U57" s="57">
        <f t="shared" si="14"/>
        <v>0</v>
      </c>
      <c r="V57" s="16"/>
      <c r="W57" s="16"/>
      <c r="X57" s="57">
        <f t="shared" si="15"/>
        <v>0</v>
      </c>
      <c r="Y57" s="16"/>
      <c r="Z57" s="57">
        <f t="shared" si="6"/>
        <v>0</v>
      </c>
      <c r="AA57" s="22" t="str">
        <f t="shared" si="12"/>
        <v/>
      </c>
      <c r="AB57" s="33">
        <v>46</v>
      </c>
    </row>
    <row r="58" spans="1:28" s="6" customFormat="1" ht="15.75" x14ac:dyDescent="0.2">
      <c r="A58" s="34">
        <f>COUNTIF($AA$11:AA58,"ALTA")</f>
        <v>0</v>
      </c>
      <c r="B58" s="37" t="str">
        <f>IFERROR(VLOOKUP(AB58,'01-Inventario de Activos'!$A$13:$L$62,2,FALSE),"")</f>
        <v/>
      </c>
      <c r="C58" s="36" t="str">
        <f>IFERROR(VLOOKUP(AB58,'01-Inventario de Activos'!$A$13:$L$62,3,FALSE),"")</f>
        <v/>
      </c>
      <c r="D58" s="36" t="str">
        <f>IFERROR(VLOOKUP(AB58,'01-Inventario de Activos'!$A$13:$L$62,4,FALSE),"")</f>
        <v/>
      </c>
      <c r="E58" s="38"/>
      <c r="F58" s="41"/>
      <c r="G58" s="36" t="str">
        <f>IFERROR(VLOOKUP(AB58,'01-Inventario de Activos'!$A$13:$L$62,8,FALSE),"")</f>
        <v/>
      </c>
      <c r="H58" s="36" t="str">
        <f>IFERROR(VLOOKUP(AB58,'01-Inventario de Activos'!$A$13:$L$62,7,FALSE),"")</f>
        <v/>
      </c>
      <c r="I58" s="36" t="str">
        <f>IFERROR(VLOOKUP(AB58,'01-Inventario de Activos'!$A$13:$L$62,10,FALSE),"")</f>
        <v/>
      </c>
      <c r="J58" s="36" t="str">
        <f>IFERROR(VLOOKUP(AB58,'01-Inventario de Activos'!$A$13:$L$62,11,FALSE),"")</f>
        <v/>
      </c>
      <c r="K58" s="36" t="str">
        <f>IFERROR(VLOOKUP(AB58,'01-Inventario de Activos'!$A$13:$L$62,12,FALSE),"")</f>
        <v/>
      </c>
      <c r="L58" s="38"/>
      <c r="M58" s="38"/>
      <c r="N58" s="16"/>
      <c r="O58" s="57">
        <f t="shared" si="7"/>
        <v>0</v>
      </c>
      <c r="P58" s="16"/>
      <c r="Q58" s="16"/>
      <c r="R58" s="25"/>
      <c r="S58" s="16"/>
      <c r="T58" s="16"/>
      <c r="U58" s="57">
        <f t="shared" si="14"/>
        <v>0</v>
      </c>
      <c r="V58" s="16"/>
      <c r="W58" s="16"/>
      <c r="X58" s="57">
        <f t="shared" si="15"/>
        <v>0</v>
      </c>
      <c r="Y58" s="16"/>
      <c r="Z58" s="57">
        <f t="shared" si="6"/>
        <v>0</v>
      </c>
      <c r="AA58" s="22" t="str">
        <f t="shared" si="12"/>
        <v/>
      </c>
      <c r="AB58" s="33">
        <v>47</v>
      </c>
    </row>
    <row r="59" spans="1:28" s="6" customFormat="1" ht="15.75" x14ac:dyDescent="0.2">
      <c r="A59" s="34">
        <f>COUNTIF($AA$11:AA59,"ALTA")</f>
        <v>0</v>
      </c>
      <c r="B59" s="37" t="str">
        <f>IFERROR(VLOOKUP(AB59,'01-Inventario de Activos'!$A$13:$L$62,2,FALSE),"")</f>
        <v/>
      </c>
      <c r="C59" s="36" t="str">
        <f>IFERROR(VLOOKUP(AB59,'01-Inventario de Activos'!$A$13:$L$62,3,FALSE),"")</f>
        <v/>
      </c>
      <c r="D59" s="36" t="str">
        <f>IFERROR(VLOOKUP(AB59,'01-Inventario de Activos'!$A$13:$L$62,4,FALSE),"")</f>
        <v/>
      </c>
      <c r="E59" s="38"/>
      <c r="F59" s="41"/>
      <c r="G59" s="36" t="str">
        <f>IFERROR(VLOOKUP(AB59,'01-Inventario de Activos'!$A$13:$L$62,8,FALSE),"")</f>
        <v/>
      </c>
      <c r="H59" s="36" t="str">
        <f>IFERROR(VLOOKUP(AB59,'01-Inventario de Activos'!$A$13:$L$62,7,FALSE),"")</f>
        <v/>
      </c>
      <c r="I59" s="36" t="str">
        <f>IFERROR(VLOOKUP(AB59,'01-Inventario de Activos'!$A$13:$L$62,10,FALSE),"")</f>
        <v/>
      </c>
      <c r="J59" s="36" t="str">
        <f>IFERROR(VLOOKUP(AB59,'01-Inventario de Activos'!$A$13:$L$62,11,FALSE),"")</f>
        <v/>
      </c>
      <c r="K59" s="36" t="str">
        <f>IFERROR(VLOOKUP(AB59,'01-Inventario de Activos'!$A$13:$L$62,12,FALSE),"")</f>
        <v/>
      </c>
      <c r="L59" s="38"/>
      <c r="M59" s="38"/>
      <c r="N59" s="16"/>
      <c r="O59" s="57">
        <f>IF(N59="RESERVADA",5,IF(N59="PÚBLICA",1,IF(N59="CLASIFICADA",3,0)))</f>
        <v>0</v>
      </c>
      <c r="P59" s="16"/>
      <c r="Q59" s="16"/>
      <c r="R59" s="25"/>
      <c r="S59" s="16"/>
      <c r="T59" s="16"/>
      <c r="U59" s="57">
        <f t="shared" si="14"/>
        <v>0</v>
      </c>
      <c r="V59" s="16"/>
      <c r="W59" s="16"/>
      <c r="X59" s="57">
        <f t="shared" si="15"/>
        <v>0</v>
      </c>
      <c r="Y59" s="16"/>
      <c r="Z59" s="57">
        <f t="shared" si="6"/>
        <v>0</v>
      </c>
      <c r="AA59" s="22" t="str">
        <f t="shared" si="12"/>
        <v/>
      </c>
      <c r="AB59" s="33">
        <v>48</v>
      </c>
    </row>
    <row r="60" spans="1:28" s="6" customFormat="1" ht="15.75" x14ac:dyDescent="0.2">
      <c r="A60" s="34">
        <f>COUNTIF($AA$11:AA60,"ALTA")</f>
        <v>0</v>
      </c>
      <c r="B60" s="37" t="str">
        <f>IFERROR(VLOOKUP(AB60,'01-Inventario de Activos'!$A$13:$L$62,2,FALSE),"")</f>
        <v/>
      </c>
      <c r="C60" s="36" t="str">
        <f>IFERROR(VLOOKUP(AB60,'01-Inventario de Activos'!$A$13:$L$62,3,FALSE),"")</f>
        <v/>
      </c>
      <c r="D60" s="36" t="str">
        <f>IFERROR(VLOOKUP(AB60,'01-Inventario de Activos'!$A$13:$L$62,4,FALSE),"")</f>
        <v/>
      </c>
      <c r="E60" s="38"/>
      <c r="F60" s="41"/>
      <c r="G60" s="36" t="str">
        <f>IFERROR(VLOOKUP(AB60,'01-Inventario de Activos'!$A$13:$L$62,8,FALSE),"")</f>
        <v/>
      </c>
      <c r="H60" s="36" t="str">
        <f>IFERROR(VLOOKUP(AB60,'01-Inventario de Activos'!$A$13:$L$62,7,FALSE),"")</f>
        <v/>
      </c>
      <c r="I60" s="36" t="str">
        <f>IFERROR(VLOOKUP(AB60,'01-Inventario de Activos'!$A$13:$L$62,10,FALSE),"")</f>
        <v/>
      </c>
      <c r="J60" s="36" t="str">
        <f>IFERROR(VLOOKUP(AB60,'01-Inventario de Activos'!$A$13:$L$62,11,FALSE),"")</f>
        <v/>
      </c>
      <c r="K60" s="36" t="str">
        <f>IFERROR(VLOOKUP(AB60,'01-Inventario de Activos'!$A$13:$L$62,12,FALSE),"")</f>
        <v/>
      </c>
      <c r="L60" s="38"/>
      <c r="M60" s="38"/>
      <c r="N60" s="16"/>
      <c r="O60" s="57">
        <f>IF(N60="RESERVADA",5,IF(N60="PÚBLICA",1,IF(N60="CLASIFICADA",3,0)))</f>
        <v>0</v>
      </c>
      <c r="P60" s="16"/>
      <c r="Q60" s="16"/>
      <c r="R60" s="25"/>
      <c r="S60" s="16"/>
      <c r="T60" s="16"/>
      <c r="U60" s="57">
        <f t="shared" si="14"/>
        <v>0</v>
      </c>
      <c r="V60" s="16"/>
      <c r="W60" s="16"/>
      <c r="X60" s="57">
        <f t="shared" si="15"/>
        <v>0</v>
      </c>
      <c r="Y60" s="16"/>
      <c r="Z60" s="57">
        <f t="shared" si="6"/>
        <v>0</v>
      </c>
      <c r="AA60" s="22" t="str">
        <f t="shared" si="12"/>
        <v/>
      </c>
      <c r="AB60" s="33">
        <v>49</v>
      </c>
    </row>
    <row r="61" spans="1:28" s="6" customFormat="1" ht="16.5" thickBot="1" x14ac:dyDescent="0.25">
      <c r="A61" s="34">
        <f>COUNTIF($AA$11:AA61,"ALTA")</f>
        <v>0</v>
      </c>
      <c r="B61" s="86" t="str">
        <f>IFERROR(VLOOKUP(AB61,'01-Inventario de Activos'!$A$13:$L$62,2,FALSE),"")</f>
        <v/>
      </c>
      <c r="C61" s="87" t="str">
        <f>IFERROR(VLOOKUP(AB61,'01-Inventario de Activos'!$A$13:$L$62,3,FALSE),"")</f>
        <v/>
      </c>
      <c r="D61" s="87" t="str">
        <f>IFERROR(VLOOKUP(AB61,'01-Inventario de Activos'!$A$13:$L$62,4,FALSE),"")</f>
        <v/>
      </c>
      <c r="E61" s="39"/>
      <c r="F61" s="48"/>
      <c r="G61" s="87" t="str">
        <f>IFERROR(VLOOKUP(AB61,'01-Inventario de Activos'!$A$13:$L$62,8,FALSE),"")</f>
        <v/>
      </c>
      <c r="H61" s="87" t="str">
        <f>IFERROR(VLOOKUP(AB61,'01-Inventario de Activos'!$A$13:$L$62,7,FALSE),"")</f>
        <v/>
      </c>
      <c r="I61" s="87" t="str">
        <f>IFERROR(VLOOKUP(AB61,'01-Inventario de Activos'!$A$13:$L$62,10,FALSE),"")</f>
        <v/>
      </c>
      <c r="J61" s="87" t="str">
        <f>IFERROR(VLOOKUP(AB61,'01-Inventario de Activos'!$A$13:$L$62,11,FALSE),"")</f>
        <v/>
      </c>
      <c r="K61" s="87" t="str">
        <f>IFERROR(VLOOKUP(AB61,'01-Inventario de Activos'!$A$13:$L$62,12,FALSE),"")</f>
        <v/>
      </c>
      <c r="L61" s="39"/>
      <c r="M61" s="39"/>
      <c r="N61" s="20"/>
      <c r="O61" s="42">
        <f>IF(N61="RESERVADA",5,IF(N61="PÚBLICA",1,IF(N61="CLASIFICADA",3,0)))</f>
        <v>0</v>
      </c>
      <c r="P61" s="20"/>
      <c r="Q61" s="20"/>
      <c r="R61" s="49"/>
      <c r="S61" s="20"/>
      <c r="T61" s="20"/>
      <c r="U61" s="42">
        <f t="shared" si="14"/>
        <v>0</v>
      </c>
      <c r="V61" s="20"/>
      <c r="W61" s="20"/>
      <c r="X61" s="42">
        <f t="shared" si="15"/>
        <v>0</v>
      </c>
      <c r="Y61" s="20"/>
      <c r="Z61" s="42">
        <f t="shared" si="6"/>
        <v>0</v>
      </c>
      <c r="AA61" s="40" t="str">
        <f t="shared" si="12"/>
        <v/>
      </c>
      <c r="AB61" s="33">
        <v>50</v>
      </c>
    </row>
    <row r="62" spans="1:28" s="6" customFormat="1" ht="15.75" x14ac:dyDescent="0.2"/>
    <row r="63" spans="1:28" s="6" customFormat="1" ht="15.75" x14ac:dyDescent="0.2"/>
    <row r="64" spans="1:28" s="6" customFormat="1" ht="15.75" x14ac:dyDescent="0.2">
      <c r="A64" s="6">
        <f>+COUNT(A12:A61)</f>
        <v>50</v>
      </c>
    </row>
    <row r="65" spans="1:1" s="6" customFormat="1" ht="15.75" x14ac:dyDescent="0.2"/>
    <row r="66" spans="1:1" s="6" customFormat="1" ht="15.75" x14ac:dyDescent="0.2"/>
    <row r="67" spans="1:1" s="6" customFormat="1" ht="15.75" x14ac:dyDescent="0.2"/>
    <row r="68" spans="1:1" s="6" customFormat="1" ht="15.75" x14ac:dyDescent="0.2"/>
    <row r="69" spans="1:1" s="6" customFormat="1" ht="15.75" x14ac:dyDescent="0.2"/>
    <row r="70" spans="1:1" s="6" customFormat="1" ht="15.75" x14ac:dyDescent="0.2"/>
    <row r="71" spans="1:1" s="6" customFormat="1" ht="15.75" x14ac:dyDescent="0.2"/>
    <row r="72" spans="1:1" ht="15.75" x14ac:dyDescent="0.2">
      <c r="A72" s="6"/>
    </row>
    <row r="73" spans="1:1" ht="15.75" x14ac:dyDescent="0.2">
      <c r="A73" s="6"/>
    </row>
  </sheetData>
  <sheetProtection algorithmName="SHA-512" hashValue="7NvTtr5zIoRyk6Mgn268mX029pDttVi2GNwT+QrosTXcvP42ayoRHv7Vt7hTh/ZuEEvVy3jYX0BIyHYVibwXpA==" saltValue="J40pJlIH8N4qYe760PeBJA==" spinCount="100000" sheet="1" formatCells="0" formatColumns="0" formatRows="0" insertColumns="0"/>
  <dataConsolidate/>
  <mergeCells count="26">
    <mergeCell ref="Z7:AA7"/>
    <mergeCell ref="D10:D11"/>
    <mergeCell ref="L10:L11"/>
    <mergeCell ref="I9:M9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  <mergeCell ref="N7:T7"/>
    <mergeCell ref="V7:Y7"/>
  </mergeCells>
  <phoneticPr fontId="20" type="noConversion"/>
  <conditionalFormatting sqref="N13:N61">
    <cfRule type="containsText" dxfId="40" priority="1062" operator="containsText" text="CLASIFICADA">
      <formula>NOT(ISERROR(SEARCH("CLASIFICADA",N13)))</formula>
    </cfRule>
    <cfRule type="containsText" dxfId="39" priority="1066" operator="containsText" text="RESERVADA">
      <formula>NOT(ISERROR(SEARCH("RESERVADA",N13)))</formula>
    </cfRule>
    <cfRule type="containsText" dxfId="38" priority="1068" operator="containsText" text="PÚBLICA">
      <formula>NOT(ISERROR(SEARCH("PÚBLICA",N13)))</formula>
    </cfRule>
  </conditionalFormatting>
  <conditionalFormatting sqref="X13 U13:U61 X15 X17:X61">
    <cfRule type="cellIs" dxfId="37" priority="1056" operator="equal">
      <formula>1</formula>
    </cfRule>
    <cfRule type="cellIs" dxfId="36" priority="1057" operator="equal">
      <formula>2</formula>
    </cfRule>
    <cfRule type="cellIs" dxfId="35" priority="1058" operator="equal">
      <formula>3</formula>
    </cfRule>
  </conditionalFormatting>
  <conditionalFormatting sqref="Z13 Z15 Z17:Z61">
    <cfRule type="cellIs" dxfId="34" priority="1044" operator="between">
      <formula>5</formula>
      <formula>10</formula>
    </cfRule>
    <cfRule type="cellIs" dxfId="33" priority="1045" operator="greaterThanOrEqual">
      <formula>12</formula>
    </cfRule>
    <cfRule type="cellIs" dxfId="32" priority="1046" operator="between">
      <formula>1</formula>
      <formula>4</formula>
    </cfRule>
  </conditionalFormatting>
  <conditionalFormatting sqref="O61">
    <cfRule type="containsText" dxfId="31" priority="29" operator="containsText" text="ALTA">
      <formula>NOT(ISERROR(SEARCH("ALTA",O61)))</formula>
    </cfRule>
    <cfRule type="containsText" dxfId="30" priority="30" operator="containsText" text="BAJA">
      <formula>NOT(ISERROR(SEARCH("BAJA",O61)))</formula>
    </cfRule>
  </conditionalFormatting>
  <conditionalFormatting sqref="O61">
    <cfRule type="cellIs" dxfId="29" priority="26" operator="equal">
      <formula>1</formula>
    </cfRule>
    <cfRule type="cellIs" dxfId="28" priority="27" operator="equal">
      <formula>2</formula>
    </cfRule>
    <cfRule type="cellIs" dxfId="27" priority="28" operator="equal">
      <formula>3</formula>
    </cfRule>
  </conditionalFormatting>
  <conditionalFormatting sqref="O13:O61">
    <cfRule type="cellIs" dxfId="26" priority="25" operator="equal">
      <formula>3</formula>
    </cfRule>
    <cfRule type="cellIs" dxfId="25" priority="1060" operator="equal">
      <formula>1</formula>
    </cfRule>
    <cfRule type="cellIs" dxfId="24" priority="1061" operator="equal">
      <formula>5</formula>
    </cfRule>
  </conditionalFormatting>
  <conditionalFormatting sqref="AA18:AA61 W13 W15 T13:T61 W17:W61">
    <cfRule type="containsText" dxfId="23" priority="1055" operator="containsText" text="MEDIA">
      <formula>NOT(ISERROR(SEARCH("MEDIA",T13)))</formula>
    </cfRule>
    <cfRule type="containsText" dxfId="22" priority="1073" operator="containsText" text="ALTA">
      <formula>NOT(ISERROR(SEARCH("ALTA",T13)))</formula>
    </cfRule>
    <cfRule type="containsText" dxfId="21" priority="1074" operator="containsText" text="BAJA">
      <formula>NOT(ISERROR(SEARCH("BAJA",T13)))</formula>
    </cfRule>
  </conditionalFormatting>
  <conditionalFormatting sqref="X12 U12 X14 X16">
    <cfRule type="cellIs" dxfId="20" priority="15" operator="equal">
      <formula>1</formula>
    </cfRule>
    <cfRule type="cellIs" dxfId="19" priority="16" operator="equal">
      <formula>2</formula>
    </cfRule>
    <cfRule type="cellIs" dxfId="18" priority="17" operator="equal">
      <formula>3</formula>
    </cfRule>
  </conditionalFormatting>
  <conditionalFormatting sqref="Z12 Z14 Z16">
    <cfRule type="cellIs" dxfId="17" priority="11" operator="between">
      <formula>5</formula>
      <formula>10</formula>
    </cfRule>
    <cfRule type="cellIs" dxfId="16" priority="12" operator="greaterThanOrEqual">
      <formula>12</formula>
    </cfRule>
    <cfRule type="cellIs" dxfId="15" priority="13" operator="between">
      <formula>1</formula>
      <formula>4</formula>
    </cfRule>
  </conditionalFormatting>
  <conditionalFormatting sqref="O12">
    <cfRule type="cellIs" dxfId="14" priority="10" operator="equal">
      <formula>3</formula>
    </cfRule>
    <cfRule type="cellIs" dxfId="13" priority="18" operator="equal">
      <formula>1</formula>
    </cfRule>
    <cfRule type="cellIs" dxfId="12" priority="19" operator="equal">
      <formula>5</formula>
    </cfRule>
  </conditionalFormatting>
  <conditionalFormatting sqref="AA12:AA17">
    <cfRule type="containsText" dxfId="11" priority="14" operator="containsText" text="MEDIA">
      <formula>NOT(ISERROR(SEARCH("MEDIA",AA12)))</formula>
    </cfRule>
    <cfRule type="containsText" dxfId="10" priority="23" operator="containsText" text="ALTA">
      <formula>NOT(ISERROR(SEARCH("ALTA",AA12)))</formula>
    </cfRule>
    <cfRule type="containsText" dxfId="9" priority="24" operator="containsText" text="BAJA">
      <formula>NOT(ISERROR(SEARCH("BAJA",AA12)))</formula>
    </cfRule>
  </conditionalFormatting>
  <conditionalFormatting sqref="N12">
    <cfRule type="containsText" dxfId="8" priority="7" operator="containsText" text="CLASIFICADA">
      <formula>NOT(ISERROR(SEARCH("CLASIFICADA",N12)))</formula>
    </cfRule>
    <cfRule type="containsText" dxfId="7" priority="8" operator="containsText" text="RESERVADA">
      <formula>NOT(ISERROR(SEARCH("RESERVADA",N12)))</formula>
    </cfRule>
    <cfRule type="containsText" dxfId="6" priority="9" operator="containsText" text="PÚBLICA">
      <formula>NOT(ISERROR(SEARCH("PÚBLICA",N12)))</formula>
    </cfRule>
  </conditionalFormatting>
  <conditionalFormatting sqref="T12">
    <cfRule type="containsText" dxfId="5" priority="4" operator="containsText" text="MEDIA">
      <formula>NOT(ISERROR(SEARCH("MEDIA",T12)))</formula>
    </cfRule>
    <cfRule type="containsText" dxfId="4" priority="5" operator="containsText" text="ALTA">
      <formula>NOT(ISERROR(SEARCH("ALTA",T12)))</formula>
    </cfRule>
    <cfRule type="containsText" dxfId="3" priority="6" operator="containsText" text="BAJA">
      <formula>NOT(ISERROR(SEARCH("BAJA",T12)))</formula>
    </cfRule>
  </conditionalFormatting>
  <conditionalFormatting sqref="W12 W14 W16">
    <cfRule type="containsText" dxfId="2" priority="1" operator="containsText" text="MEDIA">
      <formula>NOT(ISERROR(SEARCH("MEDIA",W12)))</formula>
    </cfRule>
    <cfRule type="containsText" dxfId="1" priority="2" operator="containsText" text="ALTA">
      <formula>NOT(ISERROR(SEARCH("ALTA",W12)))</formula>
    </cfRule>
    <cfRule type="containsText" dxfId="0" priority="3" operator="containsText" text="BAJA">
      <formula>NOT(ISERROR(SEARCH("BAJA",W12)))</formula>
    </cfRule>
  </conditionalFormatting>
  <dataValidations xWindow="103" yWindow="339" count="24">
    <dataValidation allowBlank="1" showInputMessage="1" showErrorMessage="1" promptTitle="DESCRIPCIÓN INTEGRIDAD" prompt="Define porque el activo es catalogado en el respectivo nivel de integridad_x000a_." sqref="Y32:Y33 Y36:Y37 V12:V61"/>
    <dataValidation allowBlank="1" showInputMessage="1" showErrorMessage="1" promptTitle="DESCRIPCIÓN DISPONIBILIDAD" prompt="Define porque el activo es catalogado en el respectivo nivel de disponibilidad." sqref="Y38:Y61 Y34:Y35 Y12:Y31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61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61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61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61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61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61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ID" prompt="No. consecutivo" sqref="B12:B61"/>
    <dataValidation allowBlank="1" showInputMessage="1" showErrorMessage="1" promptTitle="NOMBRE DEL ACTIVO DE INFORMACIÓN" prompt="Nombre de identificación dado por el proceso  al activo de información." sqref="C12:C61"/>
    <dataValidation allowBlank="1" showInputMessage="1" showErrorMessage="1" promptTitle="DESCRIPCIÓN DEL ACTIVO" prompt="Detallar el activo de información. Puede incluir observaciones que se requieran para dar mayor claridad sobre el mismo." sqref="D12:D61"/>
    <dataValidation allowBlank="1" showInputMessage="1" showErrorMessage="1" promptTitle="IDIOMA DEL ACTIVO DE INFORAMCIÓN" prompt="Establece el idioma, lengua o dialecto en se encuentra la información" sqref="E12:E61"/>
    <dataValidation allowBlank="1" showInputMessage="1" showErrorMessage="1" promptTitle="CUSTODIO" prompt="Corresponde al cargo que salvaguarda el activo de infromación en su Confidencialidad, Integridad y Disponibilidad" sqref="G12:G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61"/>
    <dataValidation allowBlank="1" showInputMessage="1" showErrorMessage="1" promptTitle="UBICACIÓN FISICA" prompt="Determina el lugar físico donde se almacena el activo de información" sqref="I12:I61"/>
    <dataValidation allowBlank="1" showInputMessage="1" showErrorMessage="1" promptTitle="UBICACIÓN DIGITAL" prompt="Determina la infraestructura tecnológica donde se almacena el activo de información" sqref="J12:J61"/>
    <dataValidation allowBlank="1" showInputMessage="1" showErrorMessage="1" promptTitle="UBICACIÓN CONOCIMIENTO" prompt="Determina el Nombre del Cargo que conoce el activo de información" sqref="K12:K61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61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61"/>
    <dataValidation allowBlank="1" showInputMessage="1" showErrorMessage="1" promptTitle="FECHA DE CALIFICACIÓN" prompt="La fecha de calificación de la información como Reservada o Clasificada. (Fecha que se hace la clasificación)_x000a__x000a_" sqref="Q12:Q61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61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61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61"/>
  </dataValidations>
  <pageMargins left="0.75" right="0.75" top="1" bottom="1" header="0.5" footer="0.5"/>
  <pageSetup paperSize="9" fitToWidth="0" orientation="landscape" horizontalDpi="300" verticalDpi="300" r:id="rId1"/>
  <headerFooter alignWithMargins="0"/>
  <ignoredErrors>
    <ignoredError sqref="U56:U61 X56:X61 O59:O61 Z18:Z61 Z13 AA23:AA61 AA18:AA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01-Inventario de Activos</vt:lpstr>
      <vt:lpstr>02-Clasific. Activos Inform. </vt:lpstr>
      <vt:lpstr>OEC</vt:lpstr>
      <vt:lpstr>procesos1</vt:lpstr>
      <vt:lpstr>TABLA</vt:lpstr>
      <vt:lpstr>TABLA1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Hewlett-Packard Company</cp:lastModifiedBy>
  <cp:lastPrinted>2015-03-03T21:06:59Z</cp:lastPrinted>
  <dcterms:created xsi:type="dcterms:W3CDTF">2012-08-09T21:00:51Z</dcterms:created>
  <dcterms:modified xsi:type="dcterms:W3CDTF">2022-10-13T14:22:34Z</dcterms:modified>
</cp:coreProperties>
</file>