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28800" windowHeight="12435" tabRatio="916"/>
  </bookViews>
  <sheets>
    <sheet name="01-Inventario de Activos" sheetId="8" r:id="rId1"/>
    <sheet name="02-Clasific. Activos Inform. " sheetId="1" r:id="rId2"/>
  </sheets>
  <externalReferences>
    <externalReference r:id="rId3"/>
  </externalReferences>
  <definedNames>
    <definedName name="_xlnm._FilterDatabase" localSheetId="0" hidden="1">'01-Inventario de Activos'!$C$12:$C$24</definedName>
    <definedName name="_xlnm._FilterDatabase" localSheetId="1" hidden="1">'02-Clasific. Activos Inform. '!$B$1:$AA$1</definedName>
    <definedName name="ADQUISICIÓN_DESARROLLO_Y_MANTENIMIENTO_DE_SISTEMAS">#REF!</definedName>
    <definedName name="Antes_de_asumir_el_contratación">#REF!</definedName>
    <definedName name="Áreas_seguras">#REF!</definedName>
    <definedName name="ASPECTOS_DE_SEGURIDAD_DE_LA_INFORMACIÓN_EN_LA_GESTIÓN_DE_CONTINUIDAD_DE_NEGOCIO">#REF!</definedName>
    <definedName name="Clasificación_de_la_información">#REF!</definedName>
    <definedName name="Compromiso_de_la_información">#REF!</definedName>
    <definedName name="Compromiso_de_las_funciones">#REF!</definedName>
    <definedName name="Consideraciones_sobre_auditorias_de_los_sistemas_de_información">#REF!</definedName>
    <definedName name="Continuidad_de_seguridad_de_la_información">#REF!</definedName>
    <definedName name="CONTROL_DE_ACCESO">#REF!</definedName>
    <definedName name="Control_de_acceso_a_sistemas_y_aplicaciones">#REF!</definedName>
    <definedName name="Control_de_software_operacional">#REF!</definedName>
    <definedName name="Controles_Criptográficos">#REF!</definedName>
    <definedName name="Copias_de_respaldo">#REF!</definedName>
    <definedName name="CRIPTOGRAFIA">#REF!</definedName>
    <definedName name="CUMPLIMIENTO">#REF!</definedName>
    <definedName name="Cumplimiento_de_requisitos_legales_y_contractuales">#REF!</definedName>
    <definedName name="Daño_físico">#REF!</definedName>
    <definedName name="Datos_de_prueba">#REF!</definedName>
    <definedName name="Dispositivos_moviles_y_teletrabajo">#REF!</definedName>
    <definedName name="DOMINIO">#REF!</definedName>
    <definedName name="Durante_la_ejecución_del_empleo">#REF!</definedName>
    <definedName name="Equipos">#REF!</definedName>
    <definedName name="Eventos_naturales">#REF!</definedName>
    <definedName name="Fallas_técnicas">#REF!</definedName>
    <definedName name="Gestión_de_acceso_de_usuarios">#REF!</definedName>
    <definedName name="GESTIÓN_DE_ACTIVOS">#REF!</definedName>
    <definedName name="GESTIÓN_DE_INCIDENTES_DE_SEGURIDAD_DE_LA_INFORMACIÓN">#REF!</definedName>
    <definedName name="Gestión_de_la_prestación_de_servicio_de_proveedores">#REF!</definedName>
    <definedName name="Gestión_de_la_seguridad_en_las_redes">#REF!</definedName>
    <definedName name="Gestión_de_la_vulnerabilidad_técnica">#REF!</definedName>
    <definedName name="Gestión_de_los_incidentes_y_mejoras_en_la_seguridad_de_la_información">#REF!</definedName>
    <definedName name="GRAVE">#REF!</definedName>
    <definedName name="Hardware">#REF!</definedName>
    <definedName name="Hardware_">#REF!</definedName>
    <definedName name="Intrusos_empleados_con_entrenamiento_deficiente_descontento_malintencionado_negligente_deshonesto_o_despedido">#REF!</definedName>
    <definedName name="LEVE">#REF!</definedName>
    <definedName name="Lugar">#REF!</definedName>
    <definedName name="Lugar_">#REF!</definedName>
    <definedName name="Manejo_de_medios">#REF!</definedName>
    <definedName name="MODERADO">#REF!</definedName>
    <definedName name="nnnn">'[1]01-Mapa de riesgo'!#REF!</definedName>
    <definedName name="No_Aplica">#REF!</definedName>
    <definedName name="NO_DEFINIDO">#REF!</definedName>
    <definedName name="Organización">#REF!</definedName>
    <definedName name="Organización_">#REF!</definedName>
    <definedName name="ORGANIZACIÓN_DE_LA_SEGURIDAD_DE_LA_INFORMACIÓN">#REF!</definedName>
    <definedName name="Organización_interna">#REF!</definedName>
    <definedName name="Orientación_de_la_dirección_para_la_gestión_de_la_seguridad_de_la_Información">#REF!</definedName>
    <definedName name="Pérdida_de_los_servicios_esenciales">#REF!</definedName>
    <definedName name="Personal">#REF!</definedName>
    <definedName name="Personal_">#REF!</definedName>
    <definedName name="Perturbación_debida_a_la_radiación">#REF!</definedName>
    <definedName name="Pirata_informatico_intruso_ilegal">#REF!</definedName>
    <definedName name="POLÍTICAS_DE_SEGURIDAD_DE_LA_INFORMACIÓN">#REF!</definedName>
    <definedName name="Procedimientos_operacionales_y_responsabilidades">#REF!</definedName>
    <definedName name="Protección_contra_códigos_maliciosos">#REF!</definedName>
    <definedName name="Red">#REF!</definedName>
    <definedName name="Red_">#REF!</definedName>
    <definedName name="Redundancias">#REF!</definedName>
    <definedName name="Registro_y_seguimiento">#REF!</definedName>
    <definedName name="RELACIONES_CON_LOS_PROVEEDORES">#REF!</definedName>
    <definedName name="Requisito_de_negocio_para_control_de_acceso">#REF!</definedName>
    <definedName name="Requisitos_de_seguridad_de_los_sistemas_de_información">#REF!</definedName>
    <definedName name="Responsabilidad_por_los_activos">#REF!</definedName>
    <definedName name="Responsabilidades_de_los_usuario">#REF!</definedName>
    <definedName name="Revisiones_de_seguridad_de_la_información">#REF!</definedName>
    <definedName name="Seguridad_de_la_información_en_las_relaciones_con_los_proveedores">#REF!</definedName>
    <definedName name="SEGURIDAD_DE_LAS_OPERACIONES">#REF!</definedName>
    <definedName name="SEGURIDAD_DE_LAS_TELECOMUNICACIONES">#REF!</definedName>
    <definedName name="SEGURIDAD_DE_LOS_RECURSOS_HUMANOS">#REF!</definedName>
    <definedName name="Seguridad_en_los_procesos_de_desarrollo_y_de_soporte">#REF!</definedName>
    <definedName name="SEGURIDAD_FÍSICA_Y_DEL_ENTORNO">#REF!</definedName>
    <definedName name="Software">#REF!</definedName>
    <definedName name="Software_">#REF!</definedName>
    <definedName name="Terminación_y_cambio_de_empleo">#REF!</definedName>
    <definedName name="Terrorismo">#REF!</definedName>
    <definedName name="TIPO_A">#REF!</definedName>
    <definedName name="TIPO_V">#REF!</definedName>
    <definedName name="Transferencia_de_información">#REF!</definedName>
  </definedNames>
  <calcPr calcId="162913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4" i="1" l="1"/>
  <c r="O14" i="1"/>
  <c r="Z14" i="1" s="1"/>
  <c r="AA14" i="1" s="1"/>
  <c r="U14" i="1"/>
  <c r="X15" i="1"/>
  <c r="O15" i="1"/>
  <c r="U15" i="1"/>
  <c r="Z15" i="1"/>
  <c r="AA15" i="1"/>
  <c r="X16" i="1"/>
  <c r="O16" i="1"/>
  <c r="Z16" i="1" s="1"/>
  <c r="AA16" i="1" s="1"/>
  <c r="U16" i="1"/>
  <c r="X17" i="1"/>
  <c r="O17" i="1"/>
  <c r="U17" i="1"/>
  <c r="Z17" i="1"/>
  <c r="AA17" i="1" s="1"/>
  <c r="X12" i="1"/>
  <c r="U12" i="1"/>
  <c r="O12" i="1"/>
  <c r="Z12" i="1" s="1"/>
  <c r="AA12" i="1" s="1"/>
  <c r="U18" i="1"/>
  <c r="Z18" i="1" s="1"/>
  <c r="AA18" i="1" s="1"/>
  <c r="U19" i="1"/>
  <c r="O19" i="1"/>
  <c r="Z19" i="1" s="1"/>
  <c r="AA19" i="1" s="1"/>
  <c r="X19" i="1"/>
  <c r="U20" i="1"/>
  <c r="U21" i="1"/>
  <c r="O21" i="1"/>
  <c r="Z21" i="1" s="1"/>
  <c r="AA21" i="1" s="1"/>
  <c r="X21" i="1"/>
  <c r="U22" i="1"/>
  <c r="U23" i="1"/>
  <c r="O23" i="1"/>
  <c r="X23" i="1"/>
  <c r="Z23" i="1"/>
  <c r="AA23" i="1" s="1"/>
  <c r="U24" i="1"/>
  <c r="O18" i="1"/>
  <c r="O20" i="1"/>
  <c r="O22" i="1"/>
  <c r="Z22" i="1" s="1"/>
  <c r="AA22" i="1" s="1"/>
  <c r="X22" i="1"/>
  <c r="O24" i="1"/>
  <c r="X24" i="1"/>
  <c r="O25" i="1"/>
  <c r="O26" i="1"/>
  <c r="O27" i="1"/>
  <c r="O28" i="1"/>
  <c r="O29" i="1"/>
  <c r="O30" i="1"/>
  <c r="O31" i="1"/>
  <c r="Z31" i="1" s="1"/>
  <c r="AA31" i="1" s="1"/>
  <c r="O32" i="1"/>
  <c r="Z32" i="1" s="1"/>
  <c r="AA32" i="1" s="1"/>
  <c r="O33" i="1"/>
  <c r="O34" i="1"/>
  <c r="O35" i="1"/>
  <c r="O36" i="1"/>
  <c r="U36" i="1"/>
  <c r="X36" i="1"/>
  <c r="O37" i="1"/>
  <c r="Z37" i="1" s="1"/>
  <c r="AA37" i="1" s="1"/>
  <c r="O38" i="1"/>
  <c r="Z38" i="1" s="1"/>
  <c r="AA38" i="1" s="1"/>
  <c r="O39" i="1"/>
  <c r="O40" i="1"/>
  <c r="O41" i="1"/>
  <c r="O42" i="1"/>
  <c r="O43" i="1"/>
  <c r="O44" i="1"/>
  <c r="O45" i="1"/>
  <c r="Z45" i="1" s="1"/>
  <c r="AA45" i="1" s="1"/>
  <c r="O46" i="1"/>
  <c r="O47" i="1"/>
  <c r="O48" i="1"/>
  <c r="Z48" i="1" s="1"/>
  <c r="AA48" i="1" s="1"/>
  <c r="U48" i="1"/>
  <c r="X48" i="1"/>
  <c r="O49" i="1"/>
  <c r="O50" i="1"/>
  <c r="O51" i="1"/>
  <c r="Z51" i="1" s="1"/>
  <c r="AA51" i="1" s="1"/>
  <c r="O52" i="1"/>
  <c r="Z52" i="1" s="1"/>
  <c r="AA52" i="1" s="1"/>
  <c r="O53" i="1"/>
  <c r="O54" i="1"/>
  <c r="O55" i="1"/>
  <c r="O56" i="1"/>
  <c r="U56" i="1"/>
  <c r="X56" i="1"/>
  <c r="O57" i="1"/>
  <c r="Z57" i="1" s="1"/>
  <c r="AA57" i="1" s="1"/>
  <c r="O58" i="1"/>
  <c r="U58" i="1"/>
  <c r="X58" i="1"/>
  <c r="A12" i="8"/>
  <c r="X18" i="1"/>
  <c r="X20" i="1"/>
  <c r="U13" i="1"/>
  <c r="D7" i="1"/>
  <c r="A13" i="8"/>
  <c r="H20" i="1" s="1"/>
  <c r="A24" i="8"/>
  <c r="A25" i="8"/>
  <c r="A26" i="8"/>
  <c r="A21" i="8"/>
  <c r="A22" i="8"/>
  <c r="A23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14" i="8"/>
  <c r="A15" i="8"/>
  <c r="A16" i="8"/>
  <c r="A17" i="8"/>
  <c r="A18" i="8"/>
  <c r="A19" i="8"/>
  <c r="A20" i="8"/>
  <c r="N7" i="1"/>
  <c r="X13" i="1"/>
  <c r="X25" i="1"/>
  <c r="X26" i="1"/>
  <c r="U26" i="1"/>
  <c r="X27" i="1"/>
  <c r="X28" i="1"/>
  <c r="X29" i="1"/>
  <c r="X30" i="1"/>
  <c r="X31" i="1"/>
  <c r="X32" i="1"/>
  <c r="U32" i="1"/>
  <c r="X33" i="1"/>
  <c r="U33" i="1"/>
  <c r="X34" i="1"/>
  <c r="X35" i="1"/>
  <c r="Z35" i="1" s="1"/>
  <c r="AA35" i="1" s="1"/>
  <c r="X37" i="1"/>
  <c r="X38" i="1"/>
  <c r="X39" i="1"/>
  <c r="X40" i="1"/>
  <c r="U40" i="1"/>
  <c r="X41" i="1"/>
  <c r="U41" i="1"/>
  <c r="X42" i="1"/>
  <c r="X43" i="1"/>
  <c r="X44" i="1"/>
  <c r="X45" i="1"/>
  <c r="U45" i="1"/>
  <c r="X46" i="1"/>
  <c r="X47" i="1"/>
  <c r="X49" i="1"/>
  <c r="U49" i="1"/>
  <c r="X50" i="1"/>
  <c r="X51" i="1"/>
  <c r="X52" i="1"/>
  <c r="X53" i="1"/>
  <c r="X54" i="1"/>
  <c r="X55" i="1"/>
  <c r="U25" i="1"/>
  <c r="U27" i="1"/>
  <c r="U28" i="1"/>
  <c r="U29" i="1"/>
  <c r="U30" i="1"/>
  <c r="U31" i="1"/>
  <c r="U34" i="1"/>
  <c r="Z34" i="1" s="1"/>
  <c r="AA34" i="1" s="1"/>
  <c r="U35" i="1"/>
  <c r="U37" i="1"/>
  <c r="U38" i="1"/>
  <c r="U39" i="1"/>
  <c r="U42" i="1"/>
  <c r="U43" i="1"/>
  <c r="U44" i="1"/>
  <c r="Z44" i="1" s="1"/>
  <c r="AA44" i="1" s="1"/>
  <c r="U46" i="1"/>
  <c r="U47" i="1"/>
  <c r="Z47" i="1" s="1"/>
  <c r="AA47" i="1" s="1"/>
  <c r="U50" i="1"/>
  <c r="U51" i="1"/>
  <c r="U52" i="1"/>
  <c r="U53" i="1"/>
  <c r="U54" i="1"/>
  <c r="U55" i="1"/>
  <c r="Z55" i="1" s="1"/>
  <c r="AA55" i="1" s="1"/>
  <c r="O13" i="1"/>
  <c r="Z13" i="1" s="1"/>
  <c r="AA13" i="1" s="1"/>
  <c r="Z53" i="1"/>
  <c r="AA53" i="1" s="1"/>
  <c r="O59" i="1"/>
  <c r="O60" i="1"/>
  <c r="Z60" i="1" s="1"/>
  <c r="AA60" i="1" s="1"/>
  <c r="O61" i="1"/>
  <c r="X57" i="1"/>
  <c r="X59" i="1"/>
  <c r="U59" i="1"/>
  <c r="U57" i="1"/>
  <c r="U60" i="1"/>
  <c r="U61" i="1"/>
  <c r="X61" i="1"/>
  <c r="X60" i="1"/>
  <c r="K12" i="1"/>
  <c r="B31" i="1"/>
  <c r="J28" i="1"/>
  <c r="K33" i="1"/>
  <c r="B25" i="1"/>
  <c r="G61" i="1"/>
  <c r="K14" i="1"/>
  <c r="K17" i="1"/>
  <c r="Z54" i="1"/>
  <c r="AA54" i="1" s="1"/>
  <c r="Z46" i="1"/>
  <c r="AA46" i="1" s="1"/>
  <c r="Z30" i="1"/>
  <c r="AA30" i="1" s="1"/>
  <c r="Z20" i="1"/>
  <c r="AA20" i="1" s="1"/>
  <c r="G15" i="1"/>
  <c r="I52" i="1"/>
  <c r="J20" i="1"/>
  <c r="B50" i="1"/>
  <c r="B27" i="1"/>
  <c r="J26" i="1"/>
  <c r="G57" i="1"/>
  <c r="H30" i="1"/>
  <c r="G47" i="1"/>
  <c r="I19" i="1"/>
  <c r="I18" i="1"/>
  <c r="K38" i="1"/>
  <c r="A21" i="1" l="1"/>
  <c r="A15" i="1"/>
  <c r="A17" i="1"/>
  <c r="A13" i="1"/>
  <c r="A20" i="1"/>
  <c r="A22" i="1"/>
  <c r="A14" i="1"/>
  <c r="A16" i="1"/>
  <c r="A12" i="1"/>
  <c r="A19" i="1"/>
  <c r="A18" i="1"/>
  <c r="I15" i="1"/>
  <c r="B21" i="1"/>
  <c r="I12" i="1"/>
  <c r="K20" i="1"/>
  <c r="J17" i="1"/>
  <c r="H12" i="1"/>
  <c r="B13" i="1"/>
  <c r="D17" i="1"/>
  <c r="K61" i="1"/>
  <c r="G41" i="1"/>
  <c r="H19" i="1"/>
  <c r="K19" i="1"/>
  <c r="D55" i="1"/>
  <c r="D22" i="1"/>
  <c r="B42" i="1"/>
  <c r="C29" i="1"/>
  <c r="I45" i="1"/>
  <c r="H28" i="1"/>
  <c r="K16" i="1"/>
  <c r="C34" i="1"/>
  <c r="I47" i="1"/>
  <c r="C54" i="1"/>
  <c r="D21" i="1"/>
  <c r="B14" i="1"/>
  <c r="B12" i="1"/>
  <c r="G12" i="1"/>
  <c r="Z39" i="1"/>
  <c r="AA39" i="1" s="1"/>
  <c r="Z26" i="1"/>
  <c r="AA26" i="1" s="1"/>
  <c r="A46" i="1" s="1"/>
  <c r="Z49" i="1"/>
  <c r="AA49" i="1" s="1"/>
  <c r="Z43" i="1"/>
  <c r="AA43" i="1" s="1"/>
  <c r="G22" i="1"/>
  <c r="H21" i="1"/>
  <c r="D18" i="1"/>
  <c r="Z24" i="1"/>
  <c r="AA24" i="1" s="1"/>
  <c r="A59" i="1" s="1"/>
  <c r="J21" i="1"/>
  <c r="D13" i="1"/>
  <c r="G56" i="1"/>
  <c r="C18" i="1"/>
  <c r="J42" i="1"/>
  <c r="C55" i="1"/>
  <c r="I40" i="1"/>
  <c r="K29" i="1"/>
  <c r="G19" i="1"/>
  <c r="H13" i="1"/>
  <c r="J15" i="1"/>
  <c r="D28" i="1"/>
  <c r="C16" i="1"/>
  <c r="B20" i="1"/>
  <c r="C19" i="1"/>
  <c r="J41" i="1"/>
  <c r="H15" i="1"/>
  <c r="J13" i="1"/>
  <c r="J50" i="1"/>
  <c r="B18" i="1"/>
  <c r="J18" i="1"/>
  <c r="B22" i="1"/>
  <c r="K42" i="1"/>
  <c r="B32" i="1"/>
  <c r="K36" i="1"/>
  <c r="I13" i="1"/>
  <c r="Z59" i="1"/>
  <c r="AA59" i="1" s="1"/>
  <c r="Z56" i="1"/>
  <c r="AA56" i="1" s="1"/>
  <c r="Z36" i="1"/>
  <c r="AA36" i="1" s="1"/>
  <c r="Z28" i="1"/>
  <c r="AA28" i="1" s="1"/>
  <c r="J45" i="1"/>
  <c r="I20" i="1"/>
  <c r="J14" i="1"/>
  <c r="G17" i="1"/>
  <c r="G13" i="1"/>
  <c r="H31" i="1"/>
  <c r="C23" i="1"/>
  <c r="J22" i="1"/>
  <c r="K21" i="1"/>
  <c r="G21" i="1"/>
  <c r="H18" i="1"/>
  <c r="J57" i="1"/>
  <c r="C13" i="1"/>
  <c r="C24" i="1"/>
  <c r="C52" i="1"/>
  <c r="D16" i="1"/>
  <c r="J19" i="1"/>
  <c r="H36" i="1"/>
  <c r="H59" i="1"/>
  <c r="J16" i="1"/>
  <c r="B40" i="1"/>
  <c r="I16" i="1"/>
  <c r="H34" i="1"/>
  <c r="C21" i="1"/>
  <c r="C12" i="1"/>
  <c r="C17" i="1"/>
  <c r="Z50" i="1"/>
  <c r="AA50" i="1" s="1"/>
  <c r="Z29" i="1"/>
  <c r="AA29" i="1" s="1"/>
  <c r="Z41" i="1"/>
  <c r="AA41" i="1" s="1"/>
  <c r="B37" i="1"/>
  <c r="G58" i="1"/>
  <c r="G16" i="1"/>
  <c r="C14" i="1"/>
  <c r="C15" i="1"/>
  <c r="K13" i="1"/>
  <c r="H14" i="1"/>
  <c r="I17" i="1"/>
  <c r="C35" i="1"/>
  <c r="C20" i="1"/>
  <c r="D51" i="1"/>
  <c r="K47" i="1"/>
  <c r="K18" i="1"/>
  <c r="G14" i="1"/>
  <c r="C49" i="1"/>
  <c r="H16" i="1"/>
  <c r="I60" i="1"/>
  <c r="H53" i="1"/>
  <c r="C43" i="1"/>
  <c r="J23" i="1"/>
  <c r="D58" i="1"/>
  <c r="Z58" i="1"/>
  <c r="AA58" i="1" s="1"/>
  <c r="Z40" i="1"/>
  <c r="AA40" i="1" s="1"/>
  <c r="K50" i="1"/>
  <c r="K46" i="1"/>
  <c r="K39" i="1"/>
  <c r="I22" i="1"/>
  <c r="I14" i="1"/>
  <c r="I59" i="1"/>
  <c r="H29" i="1"/>
  <c r="C56" i="1"/>
  <c r="D24" i="1"/>
  <c r="I27" i="1"/>
  <c r="J12" i="1"/>
  <c r="H17" i="1"/>
  <c r="H58" i="1"/>
  <c r="I49" i="1"/>
  <c r="B17" i="1"/>
  <c r="B16" i="1"/>
  <c r="D14" i="1"/>
  <c r="D19" i="1"/>
  <c r="K15" i="1"/>
  <c r="G20" i="1"/>
  <c r="B19" i="1"/>
  <c r="H48" i="1"/>
  <c r="D20" i="1"/>
  <c r="G25" i="1"/>
  <c r="B15" i="1"/>
  <c r="D15" i="1"/>
  <c r="G18" i="1"/>
  <c r="Z61" i="1"/>
  <c r="AA61" i="1" s="1"/>
  <c r="Z27" i="1"/>
  <c r="AA27" i="1" s="1"/>
  <c r="Z33" i="1"/>
  <c r="AA33" i="1" s="1"/>
  <c r="Z25" i="1"/>
  <c r="AA25" i="1" s="1"/>
  <c r="A32" i="1" s="1"/>
  <c r="H32" i="1"/>
  <c r="K22" i="1"/>
  <c r="J44" i="1"/>
  <c r="D12" i="1"/>
  <c r="D33" i="1"/>
  <c r="H22" i="1"/>
  <c r="B23" i="1"/>
  <c r="I21" i="1"/>
  <c r="C22" i="1"/>
  <c r="C30" i="1"/>
  <c r="Z42" i="1"/>
  <c r="AA42" i="1" s="1"/>
  <c r="J30" i="1"/>
  <c r="A25" i="1"/>
  <c r="A23" i="1"/>
  <c r="A24" i="1"/>
  <c r="A43" i="1"/>
  <c r="A45" i="1"/>
  <c r="A55" i="1"/>
  <c r="B61" i="1"/>
  <c r="C47" i="1"/>
  <c r="D57" i="1"/>
  <c r="B53" i="1"/>
  <c r="B45" i="1"/>
  <c r="C31" i="1"/>
  <c r="D40" i="1"/>
  <c r="J32" i="1"/>
  <c r="D41" i="1"/>
  <c r="I56" i="1"/>
  <c r="J38" i="1"/>
  <c r="K24" i="1"/>
  <c r="I35" i="1"/>
  <c r="J53" i="1"/>
  <c r="K37" i="1"/>
  <c r="G59" i="1"/>
  <c r="G23" i="1"/>
  <c r="H50" i="1"/>
  <c r="H40" i="1"/>
  <c r="H47" i="1"/>
  <c r="H24" i="1"/>
  <c r="G42" i="1"/>
  <c r="G54" i="1"/>
  <c r="K51" i="1"/>
  <c r="J47" i="1"/>
  <c r="I39" i="1"/>
  <c r="K52" i="1"/>
  <c r="I44" i="1"/>
  <c r="D45" i="1"/>
  <c r="I42" i="1"/>
  <c r="C25" i="1"/>
  <c r="B59" i="1"/>
  <c r="I46" i="1"/>
  <c r="C48" i="1"/>
  <c r="B34" i="1"/>
  <c r="B58" i="1"/>
  <c r="C60" i="1"/>
  <c r="C28" i="1"/>
  <c r="D30" i="1"/>
  <c r="B33" i="1"/>
  <c r="C41" i="1"/>
  <c r="D36" i="1"/>
  <c r="K34" i="1"/>
  <c r="J34" i="1"/>
  <c r="I55" i="1"/>
  <c r="J51" i="1"/>
  <c r="K57" i="1"/>
  <c r="G45" i="1"/>
  <c r="G35" i="1"/>
  <c r="H33" i="1"/>
  <c r="H44" i="1"/>
  <c r="H56" i="1"/>
  <c r="G38" i="1"/>
  <c r="J55" i="1"/>
  <c r="K60" i="1"/>
  <c r="D47" i="1"/>
  <c r="C27" i="1"/>
  <c r="B38" i="1"/>
  <c r="H60" i="1"/>
  <c r="G39" i="1"/>
  <c r="K43" i="1"/>
  <c r="I25" i="1"/>
  <c r="J40" i="1"/>
  <c r="C53" i="1"/>
  <c r="J60" i="1"/>
  <c r="C38" i="1"/>
  <c r="B48" i="1"/>
  <c r="H54" i="1"/>
  <c r="G37" i="1"/>
  <c r="G31" i="1"/>
  <c r="J49" i="1"/>
  <c r="K48" i="1"/>
  <c r="D43" i="1"/>
  <c r="B57" i="1"/>
  <c r="B30" i="1"/>
  <c r="D32" i="1"/>
  <c r="J43" i="1"/>
  <c r="B51" i="1"/>
  <c r="J56" i="1"/>
  <c r="B56" i="1"/>
  <c r="C26" i="1"/>
  <c r="K26" i="1"/>
  <c r="K49" i="1"/>
  <c r="C59" i="1"/>
  <c r="C37" i="1"/>
  <c r="G40" i="1"/>
  <c r="B54" i="1"/>
  <c r="K54" i="1"/>
  <c r="D25" i="1"/>
  <c r="I24" i="1"/>
  <c r="K56" i="1"/>
  <c r="I51" i="1"/>
  <c r="J37" i="1"/>
  <c r="K53" i="1"/>
  <c r="G49" i="1"/>
  <c r="G28" i="1"/>
  <c r="H42" i="1"/>
  <c r="H27" i="1"/>
  <c r="H51" i="1"/>
  <c r="H43" i="1"/>
  <c r="G24" i="1"/>
  <c r="G55" i="1"/>
  <c r="G33" i="1"/>
  <c r="K31" i="1"/>
  <c r="J25" i="1"/>
  <c r="I61" i="1"/>
  <c r="J46" i="1"/>
  <c r="D23" i="1"/>
  <c r="K58" i="1"/>
  <c r="D48" i="1"/>
  <c r="C45" i="1"/>
  <c r="B39" i="1"/>
  <c r="J36" i="1"/>
  <c r="D38" i="1"/>
  <c r="C32" i="1"/>
  <c r="B36" i="1"/>
  <c r="B60" i="1"/>
  <c r="B28" i="1"/>
  <c r="C44" i="1"/>
  <c r="D60" i="1"/>
  <c r="I30" i="1"/>
  <c r="B55" i="1"/>
  <c r="C61" i="1"/>
  <c r="I26" i="1"/>
  <c r="D39" i="1"/>
  <c r="I32" i="1"/>
  <c r="K44" i="1"/>
  <c r="I33" i="1"/>
  <c r="J31" i="1"/>
  <c r="K35" i="1"/>
  <c r="G52" i="1"/>
  <c r="G46" i="1"/>
  <c r="H61" i="1"/>
  <c r="H49" i="1"/>
  <c r="G29" i="1"/>
  <c r="K59" i="1"/>
  <c r="I41" i="1"/>
  <c r="I48" i="1"/>
  <c r="I58" i="1"/>
  <c r="I54" i="1"/>
  <c r="C50" i="1"/>
  <c r="H45" i="1"/>
  <c r="J39" i="1"/>
  <c r="K28" i="1"/>
  <c r="D31" i="1"/>
  <c r="D61" i="1"/>
  <c r="B47" i="1"/>
  <c r="D50" i="1"/>
  <c r="H55" i="1"/>
  <c r="H46" i="1"/>
  <c r="G32" i="1"/>
  <c r="K55" i="1"/>
  <c r="I37" i="1"/>
  <c r="I36" i="1"/>
  <c r="I34" i="1"/>
  <c r="I38" i="1"/>
  <c r="C46" i="1"/>
  <c r="A64" i="8"/>
  <c r="I53" i="1"/>
  <c r="D26" i="1"/>
  <c r="G30" i="1"/>
  <c r="D37" i="1"/>
  <c r="B26" i="1"/>
  <c r="I31" i="1"/>
  <c r="G44" i="1"/>
  <c r="H57" i="1"/>
  <c r="K27" i="1"/>
  <c r="B29" i="1"/>
  <c r="I50" i="1"/>
  <c r="C39" i="1"/>
  <c r="D56" i="1"/>
  <c r="D49" i="1"/>
  <c r="J54" i="1"/>
  <c r="K40" i="1"/>
  <c r="I43" i="1"/>
  <c r="J61" i="1"/>
  <c r="J29" i="1"/>
  <c r="K45" i="1"/>
  <c r="G36" i="1"/>
  <c r="G50" i="1"/>
  <c r="H39" i="1"/>
  <c r="H37" i="1"/>
  <c r="H38" i="1"/>
  <c r="G53" i="1"/>
  <c r="G48" i="1"/>
  <c r="G34" i="1"/>
  <c r="K41" i="1"/>
  <c r="J35" i="1"/>
  <c r="I29" i="1"/>
  <c r="K32" i="1"/>
  <c r="D35" i="1"/>
  <c r="J48" i="1"/>
  <c r="C57" i="1"/>
  <c r="B49" i="1"/>
  <c r="D54" i="1"/>
  <c r="C40" i="1"/>
  <c r="B24" i="1"/>
  <c r="B52" i="1"/>
  <c r="B44" i="1"/>
  <c r="C36" i="1"/>
  <c r="D46" i="1"/>
  <c r="J52" i="1"/>
  <c r="B43" i="1"/>
  <c r="C51" i="1"/>
  <c r="D59" i="1"/>
  <c r="J24" i="1"/>
  <c r="D29" i="1"/>
  <c r="J58" i="1"/>
  <c r="I23" i="1"/>
  <c r="K25" i="1"/>
  <c r="G43" i="1"/>
  <c r="G60" i="1"/>
  <c r="H23" i="1"/>
  <c r="H41" i="1"/>
  <c r="H26" i="1"/>
  <c r="J33" i="1"/>
  <c r="D27" i="1"/>
  <c r="D52" i="1"/>
  <c r="B41" i="1"/>
  <c r="D42" i="1"/>
  <c r="H25" i="1"/>
  <c r="G51" i="1"/>
  <c r="K23" i="1"/>
  <c r="J59" i="1"/>
  <c r="D53" i="1"/>
  <c r="C33" i="1"/>
  <c r="K30" i="1"/>
  <c r="B46" i="1"/>
  <c r="H35" i="1"/>
  <c r="H52" i="1"/>
  <c r="G26" i="1"/>
  <c r="J27" i="1"/>
  <c r="I57" i="1"/>
  <c r="D44" i="1"/>
  <c r="B35" i="1"/>
  <c r="D34" i="1"/>
  <c r="G27" i="1"/>
  <c r="C58" i="1"/>
  <c r="I28" i="1"/>
  <c r="C42" i="1"/>
  <c r="A41" i="1" l="1"/>
  <c r="A54" i="1"/>
  <c r="A47" i="1"/>
  <c r="A56" i="1"/>
  <c r="A49" i="1"/>
  <c r="A61" i="1"/>
  <c r="A38" i="1"/>
  <c r="A30" i="1"/>
  <c r="A58" i="1"/>
  <c r="A50" i="1"/>
  <c r="A53" i="1"/>
  <c r="A35" i="1"/>
  <c r="A44" i="1"/>
  <c r="A48" i="1"/>
  <c r="A36" i="1"/>
  <c r="A27" i="1"/>
  <c r="A57" i="1"/>
  <c r="A51" i="1"/>
  <c r="A60" i="1"/>
  <c r="A26" i="1"/>
  <c r="A28" i="1"/>
  <c r="A31" i="1"/>
  <c r="A29" i="1"/>
  <c r="A64" i="1" s="1"/>
  <c r="A40" i="1"/>
  <c r="A52" i="1"/>
  <c r="A37" i="1"/>
  <c r="A34" i="1"/>
  <c r="A42" i="1"/>
  <c r="A39" i="1"/>
  <c r="A33" i="1"/>
</calcChain>
</file>

<file path=xl/sharedStrings.xml><?xml version="1.0" encoding="utf-8"?>
<sst xmlns="http://schemas.openxmlformats.org/spreadsheetml/2006/main" count="323" uniqueCount="132">
  <si>
    <t>CONFIDENCIALIDAD</t>
  </si>
  <si>
    <t>INTEGRIDAD</t>
  </si>
  <si>
    <t>DISPONIBILIDAD</t>
  </si>
  <si>
    <t>SISTEMA DE GESTIÓN DE SEGURIDAD DE LA INFORMACIÓN</t>
  </si>
  <si>
    <t>PROCESO:</t>
  </si>
  <si>
    <t>PROPIEDADES DE SEGURIDAD DEL ACTIVO DE INFORMACIÓN</t>
  </si>
  <si>
    <t>DESCRIPCIÓN</t>
  </si>
  <si>
    <t>NIVEL</t>
  </si>
  <si>
    <t>CRITICIDAD DEL ACTIVO</t>
  </si>
  <si>
    <t>UBICACIÓN DEL ACTIVO DE INFORMACIÓN</t>
  </si>
  <si>
    <t>JEFE DEL PROCESO</t>
  </si>
  <si>
    <t>ID</t>
  </si>
  <si>
    <t>NOMBRE</t>
  </si>
  <si>
    <t>PROPIETARIO</t>
  </si>
  <si>
    <t>GENERALIDADES DEL ACTIVO DE INFORMACIÓN</t>
  </si>
  <si>
    <t>FECHA ULTIMA ACTUALIZACIÓN</t>
  </si>
  <si>
    <t>Valor</t>
  </si>
  <si>
    <t>VALOR</t>
  </si>
  <si>
    <t>PERSONAL AUTORIZADO</t>
  </si>
  <si>
    <t xml:space="preserve"> CUSTODIO</t>
  </si>
  <si>
    <t>RESPONSABILIDAD FRENTE AL ACTIVO DE INFORMACIÓN</t>
  </si>
  <si>
    <t>JUSTIFICACIÓN</t>
  </si>
  <si>
    <t>FÍSICA</t>
  </si>
  <si>
    <t>DIGITAL</t>
  </si>
  <si>
    <t>CONOCIMIENTO</t>
  </si>
  <si>
    <t>CLASIFICACIÓN DE LOS ACTIVOS DE INFORMACIÓN</t>
  </si>
  <si>
    <t>IDIOMA</t>
  </si>
  <si>
    <t>SITIO DE PUBLICACIÓN O CONSULTA</t>
  </si>
  <si>
    <t>TIEMPO DE CLASIFICACIÓN</t>
  </si>
  <si>
    <t>FECHA DE GENERACIÓN</t>
  </si>
  <si>
    <t>FÍSICO</t>
  </si>
  <si>
    <t>MEDIO DE CONSERVACIÓN</t>
  </si>
  <si>
    <t xml:space="preserve">FORMATO </t>
  </si>
  <si>
    <t>EXCEPCIÓN TOTAL O PARCIAL</t>
  </si>
  <si>
    <t>FECHA DE CALIFICACIÓN</t>
  </si>
  <si>
    <t xml:space="preserve">TIPO ACTIVO </t>
  </si>
  <si>
    <t xml:space="preserve">Código </t>
  </si>
  <si>
    <t xml:space="preserve">Versión </t>
  </si>
  <si>
    <t xml:space="preserve">Fecha </t>
  </si>
  <si>
    <t xml:space="preserve">Página </t>
  </si>
  <si>
    <t xml:space="preserve">GENERALIDADES DEL ACTIVO </t>
  </si>
  <si>
    <t>RESPONSABILIDAD FRENTE AL ACTIVO</t>
  </si>
  <si>
    <t xml:space="preserve">UBICACIÓN DEL ACTIVO </t>
  </si>
  <si>
    <t>INVENTARIO DE ACTIVOS</t>
  </si>
  <si>
    <t>1313-F09</t>
  </si>
  <si>
    <t>Hardware</t>
  </si>
  <si>
    <t>x</t>
  </si>
  <si>
    <t>Información</t>
  </si>
  <si>
    <t xml:space="preserve">Español </t>
  </si>
  <si>
    <t xml:space="preserve">JPG- COPIAS FISICA </t>
  </si>
  <si>
    <t>CLASIFICADA</t>
  </si>
  <si>
    <t xml:space="preserve">15 años </t>
  </si>
  <si>
    <t>BAJA</t>
  </si>
  <si>
    <t>MEDIA</t>
  </si>
  <si>
    <t xml:space="preserve">Admisiones, Registro y Control Académico </t>
  </si>
  <si>
    <t>Admisiones, Registro y Control Académico</t>
  </si>
  <si>
    <t>Datos de inscritos, admitidos y regimen de excepción</t>
  </si>
  <si>
    <t>Historias Académicas de Estudiantes</t>
  </si>
  <si>
    <t>Documentos escenciales para matrícula de conformidad con el Art. 28 del Reglamento Estudiantil. Activos, Retirados y Graduados</t>
  </si>
  <si>
    <t xml:space="preserve">Equipos de computo </t>
  </si>
  <si>
    <t>Planes de Estudios</t>
  </si>
  <si>
    <t xml:space="preserve">Certificados </t>
  </si>
  <si>
    <t>Actas de Grado UTP</t>
  </si>
  <si>
    <t>Oficios</t>
  </si>
  <si>
    <t>Memorandos</t>
  </si>
  <si>
    <t>Documento que describe la información académica de un estudiante activo, retirado o graduado de la universidad</t>
  </si>
  <si>
    <t>Formulario que resume la estructura curricular de un programa académico</t>
  </si>
  <si>
    <t>Formulario donde se registran las actividades y fechas por periodo académico</t>
  </si>
  <si>
    <t>Se vuelve público cuando se eleva a Acuerdo (General) o Resolución (Inscripciones y Graduaciones)</t>
  </si>
  <si>
    <t>Documento que soporta el cumplimiento de los requisitos académicos de un estudiante para optar el titulo universitario</t>
  </si>
  <si>
    <t>12 equipos compuestos por PC, Pantalla, teclado y mouse.</t>
  </si>
  <si>
    <t>Equipos de impresión y escaneo</t>
  </si>
  <si>
    <t>2 Impresoras y 4 scanners</t>
  </si>
  <si>
    <t>Equipos de Comunicación</t>
  </si>
  <si>
    <t>11 teléfonos Polycom</t>
  </si>
  <si>
    <t>Servicio</t>
  </si>
  <si>
    <t>Software</t>
  </si>
  <si>
    <t>Oficina Gestión de Documentos</t>
  </si>
  <si>
    <t>Listado de Inscritos por periodo Académico</t>
  </si>
  <si>
    <t>PÚBLICA</t>
  </si>
  <si>
    <t>Archivo físico ARYCA
Aplicación Hoja de Vida Académica</t>
  </si>
  <si>
    <t>Imagen (.jpg)
Adobe Acrobat (.pdf)
Documento de texto (.doc)
Impreso; original o copia</t>
  </si>
  <si>
    <t>Adobe Acrobat (.pdf)
Impreso 3 copias</t>
  </si>
  <si>
    <t xml:space="preserve">Documento de texto (.doc)
Impreso </t>
  </si>
  <si>
    <t>El activo de información se encuentra expuesto para su acceso, sólo al personal involucrado en el proceso</t>
  </si>
  <si>
    <t>- El activo de información no es fácil de destruir o dañar.
- Se conserva en su totalidad: no se elimina
- Esta oficina puede continuar sin el activo el cual debe ser  reemplazado en caso de daño o perdida dentro de la dependencia 
- La información esta disponible en forma digital, física (admitidos hasta el 20102) y microfilmada (hasta el 2014).</t>
  </si>
  <si>
    <t xml:space="preserve">-El activo de información no se encuentra expuesto a acceso no autorizado; ya que requiere numero de documento de identidad y numero PIN para el acceso a información personal o sensible.
- La Entidad podría recibir quejas de los usuarios por el incumplimiento en la publicación información referente a inscripción, admisión y matricula, derivadas de la disponibilidad o afectación de este activo de información.
</t>
  </si>
  <si>
    <t>- El activo de información no es del interés público y se puede recuperar a corto plazo</t>
  </si>
  <si>
    <t>-El activo de información no se encuentra expuesto a acceso no autorizado; ya que requiere numero de documento de identidad y numero PIN para el acceso a información personal o sensible.</t>
  </si>
  <si>
    <t xml:space="preserve">El activo de información sí es del interés público y se puede recuperar a corto plazo </t>
  </si>
  <si>
    <t>- El activo de información no es fácil de destruir o dañar.
- Se conserva en su totalidad en Acuerdo.
- Esta oficina puede recuperar el activo de información en forma digital en caso de no estar disponible
- La información esta disponible en forma digital y  física</t>
  </si>
  <si>
    <t>- El activo de información no es fácil de destruir o dañar.
- Se conserva en su totalidad.
- Esta oficina puede recuperar el activo de información en forma digital en caso de no estar disponible
- La información esta disponible en forma digital y  física</t>
  </si>
  <si>
    <t>- El activo de información no es fácil de destruir o dañar.
- Se conserva en su totalidad en el aplicativo de gestión
- Esta oficina puede recuperar el activo de información en forma digital en caso de no estar disponible
- La información esta disponible en forma digital.</t>
  </si>
  <si>
    <t>- El activo de información no es fácil de destruir o dañar.
- Esta oficina puede recuperar el activo de información en forma digital en caso de no estar disponible
- La información esta disponible en forma digital y  física</t>
  </si>
  <si>
    <t>- El activo de información no es fácil de destruir o dañar.
- Se conserva en su totalidad en las oficinas de ARYCA.
- Esta oficina puede recuperar el activo de información en forma digital en caso de no estar disponible
- La información esta disponible en forma digital y  física</t>
  </si>
  <si>
    <t>PARCIAL</t>
  </si>
  <si>
    <t>Actas de Reunión (Reuniones Internas y de Comité de Admisiones)</t>
  </si>
  <si>
    <t>Formato para la aprobación del calendario académico (General, Inscripciones y Graduaciones)</t>
  </si>
  <si>
    <t>Adobe Acrobat (.pdf)
Documento de texto (.doc)
Impreso; original y copia</t>
  </si>
  <si>
    <t>- El activo de información no es fácil de destruir o dañar.
- Se conserva en su totalidad
- Esta oficina puede recuperar el activo de información en forma digital en caso de no estar disponible
- La información esta disponible en forma digital y  física</t>
  </si>
  <si>
    <t>-El activo de información no se encuentra expuesto a acceso no autorizado.</t>
  </si>
  <si>
    <t>- El activo de información no es fácil de destruir o dañar.
- Esta oficina puede recuperar el activo de información en forma digital en caso de no estar disponible
- La información esta disponible en forma digital (solo certificado de matriculados) y  física</t>
  </si>
  <si>
    <t>Formato de Diplomas</t>
  </si>
  <si>
    <t>http://www.utp.edu.co/registro/31/tramites-y-formularios</t>
  </si>
  <si>
    <t>Documento en el cual se registra el cumplimiento de los requisitos académicos de un estudiante para optar el titulo universitario</t>
  </si>
  <si>
    <t>Trámites y Formularios</t>
  </si>
  <si>
    <t>Portal web que sirve de guía a usuarios internos y externos sobre los procesos de Admisiones, Matricula, Registro y Control Académico, además de otros trámites institucionales</t>
  </si>
  <si>
    <t>Preimpreso</t>
  </si>
  <si>
    <t>- Esta oficina puede recuperar el activo de información en forma digital en caso de no estar disponible</t>
  </si>
  <si>
    <t>web</t>
  </si>
  <si>
    <t>Información relevante sobre la planeación y ejecución de las actividades y seguimiento.</t>
  </si>
  <si>
    <t>18 aplicativos para la realización de las actividades bajo la programación java y Microsoft Office</t>
  </si>
  <si>
    <t xml:space="preserve">Aplicativos </t>
  </si>
  <si>
    <t xml:space="preserve">Director Admisiones ,Registro y Control Académico, Técnicos, Auxiliares y personal de apoyo. </t>
  </si>
  <si>
    <t xml:space="preserve">Director Admisiones, Registro y Control Académico y Auxiliar Certificados </t>
  </si>
  <si>
    <t>Director Admisiones, Registro y Control Académico y Técnico Administración Calendario Académico</t>
  </si>
  <si>
    <t>N/A</t>
  </si>
  <si>
    <t xml:space="preserve">Art 18 ley 1712 del 2014 </t>
  </si>
  <si>
    <t xml:space="preserve">Documento de comunicación Interna digital por medio del cual se da y se recibe información general y de estudiantes. </t>
  </si>
  <si>
    <t>Documento con el cual se solicita información, se atienden inquietudes, casos de estudiantes, derechos de petición.  reporte de información de graduandos, entre otros</t>
  </si>
  <si>
    <t>Yetsika Natalia Villa Montes</t>
  </si>
  <si>
    <t>2017-08-23</t>
  </si>
  <si>
    <t xml:space="preserve">DEPENDECIA / ÁREA </t>
  </si>
  <si>
    <t>Ley 1712 del 2014</t>
  </si>
  <si>
    <t>Articulo 18 Ley 1712 del 2014, Ley 30 – 1992, Artículo 109, 122 Literal f</t>
  </si>
  <si>
    <t>Articulo 18 Ley 1712 del 2014, Ley 30 – 1992, Artículos 24 - 27, 109, 122
Decreto 2150 – 1995, Artículo 111
Decreto 3963 - 2009, Todos
Ley 1324 - 2009, Artículo 7 Literal b
Decreto MEN 3963 - 2009, Artículo 4 y 8
Decreto MEN 4216 - 2009, Artículo 1 y 2</t>
  </si>
  <si>
    <t>Articulo 18 Ley 1712 del 2014, Decreto 19 - 2012 Ley Antitrámites
Ley de Transparencia 1712 de 2014 y de su decreto reglamentario (1081 de 2015)</t>
  </si>
  <si>
    <t>Articulo 18 Ley 1712 del 2014</t>
  </si>
  <si>
    <t>Ley 1712 del 2014, Decreto 19 - 2012 Ley Antitrámites
Ley de Transparencia 1712 de 2014 y de su Decreto reglamentario (1081 de 2015)</t>
  </si>
  <si>
    <t xml:space="preserve">Art 18 ley 1712 del 2014 , Ley 30 , Ley proteccion de datos personales , ley transparencia </t>
  </si>
  <si>
    <t xml:space="preserve">Ley 1712 del 2014, Ley 30 – 1992, Artículos 5, 28 - 29, 109, 122
Ley 1081 - 2006, Artículo 4
Ley 1084 - 2006, 
Decreto MEN 1295 – 2010, Artículo 6,14
Ley 1448 - 2011, Artículo 3 y 51
Resolución ICFES 147 - 2014, Todos, Ley proteccion de datos personales , ley transparencia </t>
  </si>
  <si>
    <t>Ley 1712 del 2014, Decreto MEN 1295 – 2010, Todo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</si>
</sst>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9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/>
    <xf numFmtId="0" fontId="2" fillId="0" borderId="0"/>
    <xf numFmtId="0" fontId="5" fillId="0" borderId="0"/>
    <xf numFmtId="0" fontId="18" fillId="0" borderId="0"/>
  </cellStyleXfs>
  <cellXfs count="143">
    <xf numFmtId="0" fontId="0" fillId="0" borderId="0" xfId="0">
      <alignment vertical="center"/>
    </xf>
    <xf numFmtId="0" fontId="7" fillId="3" borderId="0" xfId="0" applyFont="1" applyFill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 applyProtection="1">
      <alignment vertical="center" wrapText="1"/>
      <protection locked="0"/>
    </xf>
    <xf numFmtId="0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Protection="1">
      <alignment vertical="center"/>
      <protection locked="0"/>
    </xf>
    <xf numFmtId="0" fontId="7" fillId="3" borderId="0" xfId="0" applyFont="1" applyFill="1" applyBorder="1" applyProtection="1">
      <alignment vertical="center"/>
      <protection locked="0"/>
    </xf>
    <xf numFmtId="0" fontId="10" fillId="3" borderId="0" xfId="0" applyFont="1" applyFill="1" applyBorder="1" applyProtection="1">
      <alignment vertical="center"/>
      <protection locked="0"/>
    </xf>
    <xf numFmtId="0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1" applyFont="1" applyFill="1" applyBorder="1" applyAlignment="1" applyProtection="1">
      <alignment horizontal="center" vertical="center" wrapText="1"/>
      <protection hidden="1"/>
    </xf>
    <xf numFmtId="0" fontId="1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vertical="center" wrapText="1"/>
      <protection locked="0"/>
    </xf>
    <xf numFmtId="0" fontId="10" fillId="3" borderId="0" xfId="0" applyFont="1" applyFill="1" applyProtection="1">
      <alignment vertical="center"/>
      <protection hidden="1"/>
    </xf>
    <xf numFmtId="0" fontId="10" fillId="3" borderId="1" xfId="1" applyFont="1" applyFill="1" applyBorder="1" applyAlignment="1" applyProtection="1">
      <alignment horizontal="center" vertical="center" wrapText="1"/>
      <protection hidden="1"/>
    </xf>
    <xf numFmtId="0" fontId="15" fillId="2" borderId="7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Protection="1">
      <alignment vertical="center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0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3" xfId="0" quotePrefix="1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164" fontId="10" fillId="3" borderId="4" xfId="0" applyNumberFormat="1" applyFont="1" applyFill="1" applyBorder="1" applyAlignment="1" applyProtection="1">
      <alignment vertical="center"/>
      <protection locked="0"/>
    </xf>
    <xf numFmtId="14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14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17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 applyProtection="1">
      <alignment vertical="center" wrapText="1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5" fillId="2" borderId="24" xfId="0" applyNumberFormat="1" applyFont="1" applyFill="1" applyBorder="1" applyAlignment="1" applyProtection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0" fontId="15" fillId="2" borderId="24" xfId="0" applyNumberFormat="1" applyFont="1" applyFill="1" applyBorder="1" applyAlignment="1" applyProtection="1">
      <alignment horizontal="center" vertical="center" wrapText="1"/>
    </xf>
    <xf numFmtId="0" fontId="15" fillId="2" borderId="25" xfId="0" applyNumberFormat="1" applyFont="1" applyFill="1" applyBorder="1" applyAlignment="1" applyProtection="1">
      <alignment horizontal="center" vertical="center" wrapText="1"/>
    </xf>
    <xf numFmtId="0" fontId="15" fillId="2" borderId="14" xfId="0" applyNumberFormat="1" applyFont="1" applyFill="1" applyBorder="1" applyAlignment="1" applyProtection="1">
      <alignment horizontal="center" vertical="center"/>
    </xf>
    <xf numFmtId="0" fontId="15" fillId="2" borderId="18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26" xfId="0" applyNumberFormat="1" applyFont="1" applyFill="1" applyBorder="1" applyAlignment="1" applyProtection="1">
      <alignment horizontal="center" vertical="center" wrapText="1"/>
    </xf>
    <xf numFmtId="0" fontId="12" fillId="5" borderId="2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5" borderId="30" xfId="0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2" borderId="19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29" xfId="0" applyNumberFormat="1" applyFont="1" applyFill="1" applyBorder="1" applyAlignment="1" applyProtection="1">
      <alignment horizontal="center" vertical="center" wrapText="1"/>
    </xf>
    <xf numFmtId="0" fontId="15" fillId="2" borderId="23" xfId="0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3" xfId="4"/>
    <cellStyle name="Normal 4" xfId="2"/>
    <cellStyle name="Normal 5" xfId="5"/>
    <cellStyle name="TableStyleLight1 2" xfId="3"/>
  </cellStyles>
  <dxfs count="41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9900"/>
      <rgbColor rgb="00F9CB9C"/>
      <rgbColor rgb="00FFFF00"/>
      <rgbColor rgb="00FFFFFF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158158</xdr:colOff>
      <xdr:row>0</xdr:row>
      <xdr:rowOff>9771</xdr:rowOff>
    </xdr:from>
    <xdr:to>
      <xdr:col>3</xdr:col>
      <xdr:colOff>94887</xdr:colOff>
      <xdr:row>3</xdr:row>
      <xdr:rowOff>244721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8" y="9771"/>
          <a:ext cx="1328127" cy="96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143452</xdr:colOff>
      <xdr:row>0</xdr:row>
      <xdr:rowOff>71718</xdr:rowOff>
    </xdr:from>
    <xdr:to>
      <xdr:col>2</xdr:col>
      <xdr:colOff>835423</xdr:colOff>
      <xdr:row>3</xdr:row>
      <xdr:rowOff>207730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52" y="71718"/>
          <a:ext cx="1067018" cy="7710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iesgos-SGC-FOR-011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apa de riesgo"/>
      <sheetName val="02-Plan Contingencia"/>
      <sheetName val="03-Seguimiento"/>
      <sheetName val="Hoja1"/>
      <sheetName val="INSTRUCTIVO"/>
      <sheetName val="ESCALA"/>
    </sheetNames>
    <sheetDataSet>
      <sheetData sheetId="0">
        <row r="5">
          <cell r="A5" t="str">
            <v xml:space="preserve">PROCESO (Usuario Metodología)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73"/>
  <sheetViews>
    <sheetView tabSelected="1" topLeftCell="B1" zoomScaleNormal="100" zoomScalePageLayoutView="90" workbookViewId="0">
      <selection activeCell="F12" sqref="F12"/>
    </sheetView>
  </sheetViews>
  <sheetFormatPr baseColWidth="10" defaultColWidth="9.140625" defaultRowHeight="12.75" x14ac:dyDescent="0.2"/>
  <cols>
    <col min="1" max="1" width="3.85546875" style="1" hidden="1" customWidth="1"/>
    <col min="2" max="2" width="3.42578125" style="1" customWidth="1"/>
    <col min="3" max="3" width="17.28515625" style="1" customWidth="1"/>
    <col min="4" max="4" width="26.28515625" style="1" customWidth="1"/>
    <col min="5" max="5" width="14.85546875" style="29" customWidth="1"/>
    <col min="6" max="6" width="18.42578125" style="1" customWidth="1"/>
    <col min="7" max="7" width="19.140625" style="1" bestFit="1" customWidth="1"/>
    <col min="8" max="8" width="19.42578125" style="1" customWidth="1"/>
    <col min="9" max="9" width="31.5703125" style="1" customWidth="1"/>
    <col min="10" max="10" width="15.42578125" style="1" customWidth="1"/>
    <col min="11" max="12" width="18" style="1" customWidth="1"/>
    <col min="13" max="13" width="39.140625" style="2" customWidth="1"/>
    <col min="14" max="14" width="16.7109375" style="2" customWidth="1"/>
    <col min="15" max="15" width="12.7109375" style="2" customWidth="1"/>
    <col min="16" max="16" width="4.85546875" style="2" customWidth="1"/>
    <col min="17" max="17" width="16.140625" style="2" customWidth="1"/>
    <col min="18" max="18" width="12.7109375" style="2" customWidth="1"/>
    <col min="19" max="19" width="4.7109375" style="2" customWidth="1"/>
    <col min="20" max="20" width="16" style="2" customWidth="1"/>
    <col min="21" max="21" width="6.42578125" style="2" customWidth="1"/>
    <col min="22" max="22" width="14" style="2" customWidth="1"/>
    <col min="23" max="16384" width="9.140625" style="1"/>
  </cols>
  <sheetData>
    <row r="1" spans="1:22" ht="18.75" x14ac:dyDescent="0.2">
      <c r="B1" s="92" t="s">
        <v>3</v>
      </c>
      <c r="C1" s="92"/>
      <c r="D1" s="92"/>
      <c r="E1" s="92"/>
      <c r="F1" s="92"/>
      <c r="G1" s="92"/>
      <c r="H1" s="92"/>
      <c r="I1" s="92"/>
      <c r="J1" s="92"/>
      <c r="K1" s="69" t="s">
        <v>36</v>
      </c>
      <c r="L1" s="70" t="s">
        <v>44</v>
      </c>
      <c r="M1" s="22"/>
      <c r="N1" s="22"/>
      <c r="O1" s="22"/>
      <c r="P1" s="22"/>
      <c r="Q1" s="22"/>
      <c r="R1" s="22"/>
      <c r="S1" s="22"/>
      <c r="T1" s="22"/>
      <c r="U1" s="3"/>
    </row>
    <row r="2" spans="1:22" ht="18.75" x14ac:dyDescent="0.2">
      <c r="C2" s="6"/>
      <c r="D2" s="4"/>
      <c r="E2" s="28"/>
      <c r="F2" s="4"/>
      <c r="G2" s="4"/>
      <c r="H2" s="4"/>
      <c r="I2" s="4"/>
      <c r="J2" s="4"/>
      <c r="K2" s="71" t="s">
        <v>37</v>
      </c>
      <c r="L2" s="72">
        <v>2</v>
      </c>
      <c r="M2" s="4"/>
      <c r="N2" s="4"/>
      <c r="O2" s="4"/>
      <c r="P2" s="4"/>
      <c r="Q2" s="4"/>
      <c r="R2" s="4"/>
      <c r="S2" s="4"/>
      <c r="T2" s="4"/>
    </row>
    <row r="3" spans="1:22" ht="18.75" x14ac:dyDescent="0.2">
      <c r="B3" s="92" t="s">
        <v>43</v>
      </c>
      <c r="C3" s="92"/>
      <c r="D3" s="92"/>
      <c r="E3" s="92"/>
      <c r="F3" s="92"/>
      <c r="G3" s="92"/>
      <c r="H3" s="92"/>
      <c r="I3" s="92"/>
      <c r="J3" s="92"/>
      <c r="K3" s="71" t="s">
        <v>38</v>
      </c>
      <c r="L3" s="73" t="s">
        <v>121</v>
      </c>
      <c r="M3" s="22"/>
      <c r="N3" s="22"/>
      <c r="O3" s="22"/>
      <c r="P3" s="22"/>
      <c r="Q3" s="22"/>
      <c r="R3" s="22"/>
      <c r="S3" s="22"/>
      <c r="T3" s="22"/>
      <c r="U3" s="3"/>
    </row>
    <row r="4" spans="1:22" ht="25.5" customHeight="1" thickBot="1" x14ac:dyDescent="0.25">
      <c r="K4" s="74" t="s">
        <v>39</v>
      </c>
      <c r="L4" s="75">
        <v>1</v>
      </c>
    </row>
    <row r="5" spans="1:22" hidden="1" x14ac:dyDescent="0.2"/>
    <row r="6" spans="1:22" ht="13.5" hidden="1" thickBot="1" x14ac:dyDescent="0.25"/>
    <row r="7" spans="1:22" s="7" customFormat="1" ht="16.5" thickBot="1" x14ac:dyDescent="0.25">
      <c r="B7" s="88" t="s">
        <v>4</v>
      </c>
      <c r="C7" s="89"/>
      <c r="D7" s="93" t="s">
        <v>54</v>
      </c>
      <c r="E7" s="94"/>
      <c r="F7" s="95"/>
      <c r="G7" s="57" t="s">
        <v>10</v>
      </c>
      <c r="H7" s="94" t="s">
        <v>120</v>
      </c>
      <c r="I7" s="95"/>
      <c r="J7" s="90" t="s">
        <v>15</v>
      </c>
      <c r="K7" s="91"/>
      <c r="L7" s="76">
        <v>43242</v>
      </c>
    </row>
    <row r="8" spans="1:22" s="7" customFormat="1" ht="16.5" thickBot="1" x14ac:dyDescent="0.25">
      <c r="A8" s="9"/>
      <c r="B8" s="9"/>
      <c r="C8" s="8"/>
      <c r="D8" s="8"/>
      <c r="E8" s="8"/>
      <c r="F8" s="8"/>
      <c r="G8" s="8"/>
      <c r="H8" s="8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9"/>
      <c r="V8" s="9"/>
    </row>
    <row r="9" spans="1:22" s="7" customFormat="1" ht="28.5" customHeight="1" x14ac:dyDescent="0.2">
      <c r="B9" s="98" t="s">
        <v>40</v>
      </c>
      <c r="C9" s="99"/>
      <c r="D9" s="99"/>
      <c r="E9" s="99"/>
      <c r="F9" s="99"/>
      <c r="G9" s="109" t="s">
        <v>41</v>
      </c>
      <c r="H9" s="110"/>
      <c r="I9" s="111"/>
      <c r="J9" s="112" t="s">
        <v>42</v>
      </c>
      <c r="K9" s="113"/>
      <c r="L9" s="114"/>
    </row>
    <row r="10" spans="1:22" s="7" customFormat="1" ht="15.75" customHeight="1" x14ac:dyDescent="0.2">
      <c r="A10" s="25"/>
      <c r="B10" s="104" t="s">
        <v>11</v>
      </c>
      <c r="C10" s="96" t="s">
        <v>12</v>
      </c>
      <c r="D10" s="107" t="s">
        <v>6</v>
      </c>
      <c r="E10" s="107" t="s">
        <v>35</v>
      </c>
      <c r="F10" s="107" t="s">
        <v>122</v>
      </c>
      <c r="G10" s="100" t="s">
        <v>13</v>
      </c>
      <c r="H10" s="100" t="s">
        <v>19</v>
      </c>
      <c r="I10" s="102" t="s">
        <v>18</v>
      </c>
      <c r="J10" s="96" t="s">
        <v>31</v>
      </c>
      <c r="K10" s="96"/>
      <c r="L10" s="97"/>
    </row>
    <row r="11" spans="1:22" s="7" customFormat="1" ht="16.5" thickBot="1" x14ac:dyDescent="0.25">
      <c r="A11" s="26"/>
      <c r="B11" s="105"/>
      <c r="C11" s="106"/>
      <c r="D11" s="108"/>
      <c r="E11" s="108"/>
      <c r="F11" s="108"/>
      <c r="G11" s="101"/>
      <c r="H11" s="101"/>
      <c r="I11" s="103"/>
      <c r="J11" s="53" t="s">
        <v>22</v>
      </c>
      <c r="K11" s="54" t="s">
        <v>23</v>
      </c>
      <c r="L11" s="56" t="s">
        <v>24</v>
      </c>
    </row>
    <row r="12" spans="1:22" s="7" customFormat="1" ht="48" thickBot="1" x14ac:dyDescent="0.25">
      <c r="A12" s="34">
        <f>COUNTIF($E$10:E12,"Información")</f>
        <v>0</v>
      </c>
      <c r="B12" s="35">
        <v>1</v>
      </c>
      <c r="C12" s="36" t="s">
        <v>59</v>
      </c>
      <c r="D12" s="36" t="s">
        <v>70</v>
      </c>
      <c r="E12" s="24" t="s">
        <v>45</v>
      </c>
      <c r="F12" s="62" t="s">
        <v>55</v>
      </c>
      <c r="G12" s="62" t="s">
        <v>55</v>
      </c>
      <c r="H12" s="62" t="s">
        <v>55</v>
      </c>
      <c r="I12" s="82" t="s">
        <v>113</v>
      </c>
      <c r="J12" s="62" t="s">
        <v>46</v>
      </c>
      <c r="K12" s="62"/>
      <c r="L12" s="65"/>
    </row>
    <row r="13" spans="1:22" s="7" customFormat="1" ht="95.25" thickBot="1" x14ac:dyDescent="0.25">
      <c r="A13" s="34">
        <f>COUNTIF($E$10:E13,"Información")</f>
        <v>1</v>
      </c>
      <c r="B13" s="11">
        <v>2</v>
      </c>
      <c r="C13" s="36" t="s">
        <v>57</v>
      </c>
      <c r="D13" s="36" t="s">
        <v>58</v>
      </c>
      <c r="E13" s="24" t="s">
        <v>47</v>
      </c>
      <c r="F13" s="63" t="s">
        <v>55</v>
      </c>
      <c r="G13" s="63" t="s">
        <v>55</v>
      </c>
      <c r="H13" s="63" t="s">
        <v>55</v>
      </c>
      <c r="I13" s="82" t="s">
        <v>113</v>
      </c>
      <c r="J13" s="63" t="s">
        <v>46</v>
      </c>
      <c r="K13" s="63" t="s">
        <v>46</v>
      </c>
      <c r="L13" s="63"/>
    </row>
    <row r="14" spans="1:22" s="7" customFormat="1" ht="178.5" customHeight="1" thickBot="1" x14ac:dyDescent="0.25">
      <c r="A14" s="34">
        <f>COUNTIF($E$10:E14,"Información")</f>
        <v>2</v>
      </c>
      <c r="B14" s="11">
        <v>3</v>
      </c>
      <c r="C14" s="36" t="s">
        <v>78</v>
      </c>
      <c r="D14" s="36" t="s">
        <v>56</v>
      </c>
      <c r="E14" s="24" t="s">
        <v>47</v>
      </c>
      <c r="F14" s="63" t="s">
        <v>55</v>
      </c>
      <c r="G14" s="63" t="s">
        <v>55</v>
      </c>
      <c r="H14" s="63" t="s">
        <v>55</v>
      </c>
      <c r="I14" s="82" t="s">
        <v>113</v>
      </c>
      <c r="J14" s="63" t="s">
        <v>46</v>
      </c>
      <c r="K14" s="63" t="s">
        <v>46</v>
      </c>
      <c r="L14" s="63"/>
    </row>
    <row r="15" spans="1:22" s="7" customFormat="1" ht="140.25" customHeight="1" thickBot="1" x14ac:dyDescent="0.25">
      <c r="A15" s="34">
        <f>COUNTIF($E$10:E15,"Información")</f>
        <v>3</v>
      </c>
      <c r="B15" s="11">
        <v>4</v>
      </c>
      <c r="C15" s="12" t="s">
        <v>96</v>
      </c>
      <c r="D15" s="12" t="s">
        <v>110</v>
      </c>
      <c r="E15" s="10" t="s">
        <v>47</v>
      </c>
      <c r="F15" s="63" t="s">
        <v>55</v>
      </c>
      <c r="G15" s="63" t="s">
        <v>55</v>
      </c>
      <c r="H15" s="63" t="s">
        <v>55</v>
      </c>
      <c r="I15" s="82" t="s">
        <v>113</v>
      </c>
      <c r="J15" s="63" t="s">
        <v>46</v>
      </c>
      <c r="K15" s="63" t="s">
        <v>46</v>
      </c>
      <c r="L15" s="63"/>
    </row>
    <row r="16" spans="1:22" s="7" customFormat="1" ht="47.25" x14ac:dyDescent="0.2">
      <c r="A16" s="34">
        <f>COUNTIF($E$10:E16,"Información")</f>
        <v>4</v>
      </c>
      <c r="B16" s="11">
        <v>5</v>
      </c>
      <c r="C16" s="12" t="s">
        <v>60</v>
      </c>
      <c r="D16" s="12" t="s">
        <v>66</v>
      </c>
      <c r="E16" s="10" t="s">
        <v>47</v>
      </c>
      <c r="F16" s="63" t="s">
        <v>55</v>
      </c>
      <c r="G16" s="63" t="s">
        <v>55</v>
      </c>
      <c r="H16" s="63" t="s">
        <v>55</v>
      </c>
      <c r="I16" s="82" t="s">
        <v>113</v>
      </c>
      <c r="J16" s="63" t="s">
        <v>46</v>
      </c>
      <c r="K16" s="63" t="s">
        <v>46</v>
      </c>
      <c r="L16" s="63"/>
    </row>
    <row r="17" spans="1:13" s="7" customFormat="1" ht="78.75" x14ac:dyDescent="0.2">
      <c r="A17" s="34">
        <f>COUNTIF($E$10:E17,"Información")</f>
        <v>5</v>
      </c>
      <c r="B17" s="11">
        <v>6</v>
      </c>
      <c r="C17" s="12" t="s">
        <v>61</v>
      </c>
      <c r="D17" s="12" t="s">
        <v>65</v>
      </c>
      <c r="E17" s="10" t="s">
        <v>47</v>
      </c>
      <c r="F17" s="63" t="s">
        <v>55</v>
      </c>
      <c r="G17" s="63" t="s">
        <v>55</v>
      </c>
      <c r="H17" s="63" t="s">
        <v>55</v>
      </c>
      <c r="I17" s="83" t="s">
        <v>114</v>
      </c>
      <c r="J17" s="63" t="s">
        <v>46</v>
      </c>
      <c r="K17" s="63"/>
      <c r="L17" s="63"/>
    </row>
    <row r="18" spans="1:13" s="7" customFormat="1" ht="111" thickBot="1" x14ac:dyDescent="0.25">
      <c r="A18" s="34">
        <f>COUNTIF($E$10:E18,"Información")</f>
        <v>6</v>
      </c>
      <c r="B18" s="11">
        <v>7</v>
      </c>
      <c r="C18" s="12" t="s">
        <v>97</v>
      </c>
      <c r="D18" s="12" t="s">
        <v>67</v>
      </c>
      <c r="E18" s="10" t="s">
        <v>47</v>
      </c>
      <c r="F18" s="63" t="s">
        <v>55</v>
      </c>
      <c r="G18" s="63" t="s">
        <v>55</v>
      </c>
      <c r="H18" s="63" t="s">
        <v>55</v>
      </c>
      <c r="I18" s="83" t="s">
        <v>115</v>
      </c>
      <c r="J18" s="63" t="s">
        <v>46</v>
      </c>
      <c r="K18" s="63" t="s">
        <v>46</v>
      </c>
      <c r="L18" s="63"/>
      <c r="M18" s="84" t="s">
        <v>68</v>
      </c>
    </row>
    <row r="19" spans="1:13" s="7" customFormat="1" ht="79.5" thickBot="1" x14ac:dyDescent="0.25">
      <c r="A19" s="34">
        <f>COUNTIF($E$10:E19,"Información")</f>
        <v>7</v>
      </c>
      <c r="B19" s="11">
        <v>8</v>
      </c>
      <c r="C19" s="12" t="s">
        <v>62</v>
      </c>
      <c r="D19" s="12" t="s">
        <v>69</v>
      </c>
      <c r="E19" s="10" t="s">
        <v>47</v>
      </c>
      <c r="F19" s="63" t="s">
        <v>55</v>
      </c>
      <c r="G19" s="63" t="s">
        <v>55</v>
      </c>
      <c r="H19" s="63" t="s">
        <v>55</v>
      </c>
      <c r="I19" s="82" t="s">
        <v>113</v>
      </c>
      <c r="J19" s="63" t="s">
        <v>46</v>
      </c>
      <c r="K19" s="63" t="s">
        <v>46</v>
      </c>
      <c r="L19" s="63"/>
    </row>
    <row r="20" spans="1:13" s="7" customFormat="1" ht="111" thickBot="1" x14ac:dyDescent="0.25">
      <c r="A20" s="34">
        <f>COUNTIF($E$10:E20,"Información")</f>
        <v>8</v>
      </c>
      <c r="B20" s="11">
        <v>9</v>
      </c>
      <c r="C20" s="12" t="s">
        <v>63</v>
      </c>
      <c r="D20" s="12" t="s">
        <v>119</v>
      </c>
      <c r="E20" s="10" t="s">
        <v>47</v>
      </c>
      <c r="F20" s="63" t="s">
        <v>55</v>
      </c>
      <c r="G20" s="63" t="s">
        <v>55</v>
      </c>
      <c r="H20" s="63" t="s">
        <v>55</v>
      </c>
      <c r="I20" s="82" t="s">
        <v>113</v>
      </c>
      <c r="J20" s="63" t="s">
        <v>46</v>
      </c>
      <c r="K20" s="63" t="s">
        <v>46</v>
      </c>
      <c r="L20" s="63"/>
    </row>
    <row r="21" spans="1:13" s="7" customFormat="1" ht="95.25" thickBot="1" x14ac:dyDescent="0.25">
      <c r="A21" s="34">
        <f>COUNTIF($E$10:E21,"Información")</f>
        <v>9</v>
      </c>
      <c r="B21" s="11">
        <v>10</v>
      </c>
      <c r="C21" s="12" t="s">
        <v>64</v>
      </c>
      <c r="D21" s="12" t="s">
        <v>118</v>
      </c>
      <c r="E21" s="10" t="s">
        <v>47</v>
      </c>
      <c r="F21" s="63" t="s">
        <v>55</v>
      </c>
      <c r="G21" s="63" t="s">
        <v>77</v>
      </c>
      <c r="H21" s="63" t="s">
        <v>55</v>
      </c>
      <c r="I21" s="82" t="s">
        <v>113</v>
      </c>
      <c r="J21" s="63"/>
      <c r="K21" s="63" t="s">
        <v>46</v>
      </c>
      <c r="L21" s="63"/>
    </row>
    <row r="22" spans="1:13" s="7" customFormat="1" ht="48" thickBot="1" x14ac:dyDescent="0.25">
      <c r="A22" s="34">
        <f>COUNTIF($E$10:E22,"Información")</f>
        <v>9</v>
      </c>
      <c r="B22" s="11">
        <v>11</v>
      </c>
      <c r="C22" s="12" t="s">
        <v>71</v>
      </c>
      <c r="D22" s="12" t="s">
        <v>72</v>
      </c>
      <c r="E22" s="10" t="s">
        <v>45</v>
      </c>
      <c r="F22" s="63" t="s">
        <v>55</v>
      </c>
      <c r="G22" s="63" t="s">
        <v>55</v>
      </c>
      <c r="H22" s="63" t="s">
        <v>55</v>
      </c>
      <c r="I22" s="82" t="s">
        <v>113</v>
      </c>
      <c r="J22" s="63" t="s">
        <v>46</v>
      </c>
      <c r="K22" s="63"/>
      <c r="L22" s="63"/>
    </row>
    <row r="23" spans="1:13" s="7" customFormat="1" ht="39" thickBot="1" x14ac:dyDescent="0.25">
      <c r="A23" s="34">
        <f>COUNTIF($E$10:E23,"Información")</f>
        <v>9</v>
      </c>
      <c r="B23" s="11">
        <v>12</v>
      </c>
      <c r="C23" s="12" t="s">
        <v>73</v>
      </c>
      <c r="D23" s="12" t="s">
        <v>74</v>
      </c>
      <c r="E23" s="10" t="s">
        <v>75</v>
      </c>
      <c r="F23" s="63" t="s">
        <v>55</v>
      </c>
      <c r="G23" s="63" t="s">
        <v>55</v>
      </c>
      <c r="H23" s="63" t="s">
        <v>55</v>
      </c>
      <c r="I23" s="82" t="s">
        <v>113</v>
      </c>
      <c r="J23" s="63" t="s">
        <v>46</v>
      </c>
      <c r="K23" s="63"/>
      <c r="L23" s="63"/>
    </row>
    <row r="24" spans="1:13" s="7" customFormat="1" ht="79.5" thickBot="1" x14ac:dyDescent="0.25">
      <c r="A24" s="34">
        <f>COUNTIF($E$10:E24,"Información")</f>
        <v>9</v>
      </c>
      <c r="B24" s="11">
        <v>13</v>
      </c>
      <c r="C24" s="12" t="s">
        <v>112</v>
      </c>
      <c r="D24" s="12" t="s">
        <v>111</v>
      </c>
      <c r="E24" s="10" t="s">
        <v>76</v>
      </c>
      <c r="F24" s="63" t="s">
        <v>55</v>
      </c>
      <c r="G24" s="63" t="s">
        <v>55</v>
      </c>
      <c r="H24" s="63" t="s">
        <v>55</v>
      </c>
      <c r="I24" s="82" t="s">
        <v>113</v>
      </c>
      <c r="J24" s="63"/>
      <c r="K24" s="63" t="s">
        <v>46</v>
      </c>
      <c r="L24" s="63"/>
    </row>
    <row r="25" spans="1:13" s="7" customFormat="1" ht="95.25" thickBot="1" x14ac:dyDescent="0.25">
      <c r="A25" s="34">
        <f>COUNTIF($E$10:E25,"Información")</f>
        <v>10</v>
      </c>
      <c r="B25" s="11">
        <v>14</v>
      </c>
      <c r="C25" s="12" t="s">
        <v>102</v>
      </c>
      <c r="D25" s="12" t="s">
        <v>104</v>
      </c>
      <c r="E25" s="10" t="s">
        <v>47</v>
      </c>
      <c r="F25" s="63" t="s">
        <v>55</v>
      </c>
      <c r="G25" s="63" t="s">
        <v>55</v>
      </c>
      <c r="H25" s="63" t="s">
        <v>55</v>
      </c>
      <c r="I25" s="82" t="s">
        <v>113</v>
      </c>
      <c r="J25" s="63" t="s">
        <v>46</v>
      </c>
      <c r="K25" s="63"/>
      <c r="L25" s="63"/>
    </row>
    <row r="26" spans="1:13" s="7" customFormat="1" ht="126" x14ac:dyDescent="0.2">
      <c r="A26" s="34">
        <f>COUNTIF($E$10:E26,"Información")</f>
        <v>11</v>
      </c>
      <c r="B26" s="11">
        <v>15</v>
      </c>
      <c r="C26" s="87" t="s">
        <v>105</v>
      </c>
      <c r="D26" s="12" t="s">
        <v>106</v>
      </c>
      <c r="E26" s="10" t="s">
        <v>47</v>
      </c>
      <c r="F26" s="63" t="s">
        <v>55</v>
      </c>
      <c r="G26" s="63" t="s">
        <v>55</v>
      </c>
      <c r="H26" s="63" t="s">
        <v>55</v>
      </c>
      <c r="I26" s="82" t="s">
        <v>113</v>
      </c>
      <c r="J26" s="63"/>
      <c r="K26" s="63" t="s">
        <v>46</v>
      </c>
      <c r="L26" s="63"/>
    </row>
    <row r="27" spans="1:13" s="7" customFormat="1" ht="113.25" hidden="1" customHeight="1" x14ac:dyDescent="0.2">
      <c r="A27" s="34">
        <f>COUNTIF($E$10:E27,"Información")</f>
        <v>11</v>
      </c>
      <c r="B27" s="11"/>
      <c r="C27" s="12"/>
      <c r="D27" s="12"/>
      <c r="E27" s="10"/>
      <c r="F27" s="63"/>
      <c r="G27" s="63"/>
      <c r="H27" s="63"/>
      <c r="I27" s="82"/>
      <c r="J27" s="63"/>
      <c r="K27" s="63"/>
      <c r="L27" s="63"/>
    </row>
    <row r="28" spans="1:13" s="7" customFormat="1" ht="37.5" hidden="1" customHeight="1" x14ac:dyDescent="0.2">
      <c r="A28" s="34">
        <f>COUNTIF($E$10:E28,"Información")</f>
        <v>11</v>
      </c>
      <c r="B28" s="11"/>
      <c r="C28" s="12"/>
      <c r="D28" s="12"/>
      <c r="E28" s="10"/>
      <c r="F28" s="64"/>
      <c r="G28" s="27"/>
      <c r="H28" s="27"/>
      <c r="I28" s="61"/>
      <c r="J28" s="61"/>
      <c r="K28" s="61"/>
      <c r="L28" s="61"/>
    </row>
    <row r="29" spans="1:13" s="7" customFormat="1" ht="27" hidden="1" customHeight="1" x14ac:dyDescent="0.2">
      <c r="A29" s="34">
        <f>COUNTIF($E$10:E29,"Información")</f>
        <v>11</v>
      </c>
      <c r="B29" s="11"/>
      <c r="C29" s="12"/>
      <c r="D29" s="12"/>
      <c r="E29" s="10"/>
      <c r="F29" s="13"/>
      <c r="G29" s="27"/>
      <c r="H29" s="27"/>
      <c r="I29" s="61"/>
      <c r="J29" s="61"/>
      <c r="K29" s="61"/>
      <c r="L29" s="61"/>
    </row>
    <row r="30" spans="1:13" s="7" customFormat="1" ht="34.5" hidden="1" customHeight="1" x14ac:dyDescent="0.2">
      <c r="A30" s="34">
        <f>COUNTIF($E$10:E30,"Información")</f>
        <v>11</v>
      </c>
      <c r="B30" s="11"/>
      <c r="C30" s="12"/>
      <c r="D30" s="12"/>
      <c r="E30" s="10"/>
      <c r="F30" s="27"/>
      <c r="G30" s="27"/>
      <c r="H30" s="27"/>
      <c r="I30" s="61"/>
      <c r="J30" s="61"/>
      <c r="K30" s="61"/>
      <c r="L30" s="61"/>
    </row>
    <row r="31" spans="1:13" s="7" customFormat="1" ht="32.25" hidden="1" customHeight="1" x14ac:dyDescent="0.2">
      <c r="A31" s="34">
        <f>COUNTIF($E$10:E31,"Información")</f>
        <v>11</v>
      </c>
      <c r="B31" s="11"/>
      <c r="C31" s="12"/>
      <c r="D31" s="12"/>
      <c r="E31" s="10"/>
      <c r="F31" s="27"/>
      <c r="G31" s="27"/>
      <c r="H31" s="27"/>
      <c r="I31" s="61"/>
      <c r="J31" s="61"/>
      <c r="K31" s="61"/>
      <c r="L31" s="61"/>
    </row>
    <row r="32" spans="1:13" s="7" customFormat="1" ht="51" hidden="1" customHeight="1" x14ac:dyDescent="0.2">
      <c r="A32" s="34">
        <f>COUNTIF($E$10:E32,"Información")</f>
        <v>11</v>
      </c>
      <c r="B32" s="11"/>
      <c r="C32" s="12"/>
      <c r="D32" s="12"/>
      <c r="E32" s="10"/>
      <c r="F32" s="27"/>
      <c r="G32" s="27"/>
      <c r="H32" s="27"/>
      <c r="I32" s="61"/>
      <c r="J32" s="61"/>
      <c r="K32" s="61"/>
      <c r="L32" s="61"/>
    </row>
    <row r="33" spans="1:12" s="7" customFormat="1" ht="44.25" hidden="1" customHeight="1" x14ac:dyDescent="0.2">
      <c r="A33" s="34">
        <f>COUNTIF($E$10:E33,"Información")</f>
        <v>11</v>
      </c>
      <c r="B33" s="11"/>
      <c r="C33" s="12"/>
      <c r="D33" s="12"/>
      <c r="E33" s="10"/>
      <c r="F33" s="27"/>
      <c r="G33" s="27"/>
      <c r="H33" s="27"/>
      <c r="I33" s="61"/>
      <c r="J33" s="61"/>
      <c r="K33" s="61"/>
      <c r="L33" s="61"/>
    </row>
    <row r="34" spans="1:12" s="7" customFormat="1" ht="57.75" hidden="1" customHeight="1" x14ac:dyDescent="0.2">
      <c r="A34" s="34">
        <f>COUNTIF($E$10:E34,"Información")</f>
        <v>11</v>
      </c>
      <c r="B34" s="11"/>
      <c r="C34" s="12"/>
      <c r="D34" s="12"/>
      <c r="E34" s="10"/>
      <c r="F34" s="27"/>
      <c r="G34" s="27"/>
      <c r="H34" s="27"/>
      <c r="I34" s="61"/>
      <c r="J34" s="61"/>
      <c r="K34" s="61"/>
      <c r="L34" s="61"/>
    </row>
    <row r="35" spans="1:12" s="7" customFormat="1" ht="39.75" hidden="1" customHeight="1" x14ac:dyDescent="0.2">
      <c r="A35" s="34">
        <f>COUNTIF($E$10:E35,"Información")</f>
        <v>11</v>
      </c>
      <c r="B35" s="11"/>
      <c r="C35" s="12"/>
      <c r="D35" s="12"/>
      <c r="E35" s="10"/>
      <c r="F35" s="27"/>
      <c r="G35" s="27"/>
      <c r="H35" s="27"/>
      <c r="I35" s="61"/>
      <c r="J35" s="61"/>
      <c r="K35" s="61"/>
      <c r="L35" s="61"/>
    </row>
    <row r="36" spans="1:12" s="7" customFormat="1" ht="22.5" hidden="1" customHeight="1" x14ac:dyDescent="0.2">
      <c r="A36" s="34">
        <f>COUNTIF($E$10:E36,"Información")</f>
        <v>11</v>
      </c>
      <c r="B36" s="11"/>
      <c r="C36" s="12"/>
      <c r="D36" s="12"/>
      <c r="E36" s="10"/>
      <c r="F36" s="27"/>
      <c r="G36" s="27"/>
      <c r="H36" s="27"/>
      <c r="I36" s="61"/>
      <c r="J36" s="61"/>
      <c r="K36" s="61"/>
      <c r="L36" s="61"/>
    </row>
    <row r="37" spans="1:12" s="7" customFormat="1" ht="37.5" hidden="1" customHeight="1" x14ac:dyDescent="0.2">
      <c r="A37" s="34">
        <f>COUNTIF($E$10:E37,"Información")</f>
        <v>11</v>
      </c>
      <c r="B37" s="11"/>
      <c r="C37" s="12"/>
      <c r="D37" s="12"/>
      <c r="E37" s="10"/>
      <c r="F37" s="27"/>
      <c r="G37" s="27"/>
      <c r="H37" s="27"/>
      <c r="I37" s="61"/>
      <c r="J37" s="61"/>
      <c r="K37" s="61"/>
      <c r="L37" s="61"/>
    </row>
    <row r="38" spans="1:12" s="7" customFormat="1" ht="24" hidden="1" customHeight="1" x14ac:dyDescent="0.2">
      <c r="A38" s="34">
        <f>COUNTIF($E$10:E38,"Información")</f>
        <v>11</v>
      </c>
      <c r="B38" s="11"/>
      <c r="C38" s="12"/>
      <c r="D38" s="12"/>
      <c r="E38" s="10"/>
      <c r="F38" s="10"/>
      <c r="G38" s="13"/>
      <c r="H38" s="13"/>
      <c r="I38" s="13"/>
      <c r="J38" s="13"/>
      <c r="K38" s="13"/>
      <c r="L38" s="31"/>
    </row>
    <row r="39" spans="1:12" s="7" customFormat="1" ht="31.5" hidden="1" customHeight="1" x14ac:dyDescent="0.2">
      <c r="A39" s="34">
        <f>COUNTIF($E$10:E39,"Información")</f>
        <v>11</v>
      </c>
      <c r="B39" s="11"/>
      <c r="C39" s="12"/>
      <c r="D39" s="12"/>
      <c r="E39" s="10"/>
      <c r="F39" s="10"/>
      <c r="G39" s="13"/>
      <c r="H39" s="13"/>
      <c r="I39" s="13"/>
      <c r="J39" s="13"/>
      <c r="K39" s="13"/>
      <c r="L39" s="31"/>
    </row>
    <row r="40" spans="1:12" s="7" customFormat="1" ht="42.75" hidden="1" customHeight="1" x14ac:dyDescent="0.2">
      <c r="A40" s="34">
        <f>COUNTIF($E$10:E40,"Información")</f>
        <v>11</v>
      </c>
      <c r="B40" s="11"/>
      <c r="C40" s="12"/>
      <c r="D40" s="12"/>
      <c r="E40" s="10"/>
      <c r="F40" s="10"/>
      <c r="G40" s="13"/>
      <c r="H40" s="13"/>
      <c r="I40" s="13"/>
      <c r="J40" s="13"/>
      <c r="K40" s="13"/>
      <c r="L40" s="31"/>
    </row>
    <row r="41" spans="1:12" s="7" customFormat="1" ht="54.75" hidden="1" customHeight="1" x14ac:dyDescent="0.2">
      <c r="A41" s="34">
        <f>COUNTIF($E$10:E41,"Información")</f>
        <v>11</v>
      </c>
      <c r="B41" s="11"/>
      <c r="C41" s="12"/>
      <c r="D41" s="12"/>
      <c r="E41" s="10"/>
      <c r="F41" s="10"/>
      <c r="G41" s="13"/>
      <c r="H41" s="13"/>
      <c r="I41" s="13"/>
      <c r="J41" s="13"/>
      <c r="K41" s="13"/>
      <c r="L41" s="31"/>
    </row>
    <row r="42" spans="1:12" s="7" customFormat="1" ht="14.25" hidden="1" customHeight="1" x14ac:dyDescent="0.2">
      <c r="A42" s="34">
        <f>COUNTIF($E$10:E42,"Información")</f>
        <v>11</v>
      </c>
      <c r="B42" s="11"/>
      <c r="C42" s="12"/>
      <c r="D42" s="12"/>
      <c r="E42" s="10"/>
      <c r="F42" s="10"/>
      <c r="G42" s="13"/>
      <c r="H42" s="13"/>
      <c r="I42" s="13"/>
      <c r="J42" s="13"/>
      <c r="K42" s="13"/>
      <c r="L42" s="31"/>
    </row>
    <row r="43" spans="1:12" s="7" customFormat="1" ht="27" hidden="1" customHeight="1" x14ac:dyDescent="0.2">
      <c r="A43" s="34">
        <f>COUNTIF($E$10:E43,"Información")</f>
        <v>11</v>
      </c>
      <c r="B43" s="11"/>
      <c r="C43" s="12"/>
      <c r="D43" s="12"/>
      <c r="E43" s="10"/>
      <c r="F43" s="10"/>
      <c r="G43" s="13"/>
      <c r="H43" s="13"/>
      <c r="I43" s="13"/>
      <c r="J43" s="13"/>
      <c r="K43" s="13"/>
      <c r="L43" s="31"/>
    </row>
    <row r="44" spans="1:12" s="7" customFormat="1" ht="35.25" hidden="1" customHeight="1" x14ac:dyDescent="0.2">
      <c r="A44" s="34">
        <f>COUNTIF($E$10:E44,"Información")</f>
        <v>11</v>
      </c>
      <c r="B44" s="11"/>
      <c r="C44" s="12"/>
      <c r="D44" s="12"/>
      <c r="E44" s="10"/>
      <c r="F44" s="10"/>
      <c r="G44" s="13"/>
      <c r="H44" s="13"/>
      <c r="I44" s="13"/>
      <c r="J44" s="13"/>
      <c r="K44" s="13"/>
      <c r="L44" s="31"/>
    </row>
    <row r="45" spans="1:12" s="7" customFormat="1" ht="21" hidden="1" customHeight="1" x14ac:dyDescent="0.2">
      <c r="A45" s="34">
        <f>COUNTIF($E$10:E45,"Información")</f>
        <v>11</v>
      </c>
      <c r="B45" s="11"/>
      <c r="C45" s="12"/>
      <c r="D45" s="12"/>
      <c r="E45" s="10"/>
      <c r="F45" s="10"/>
      <c r="G45" s="13"/>
      <c r="H45" s="13"/>
      <c r="I45" s="13"/>
      <c r="J45" s="13"/>
      <c r="K45" s="13"/>
      <c r="L45" s="31"/>
    </row>
    <row r="46" spans="1:12" s="7" customFormat="1" ht="36" hidden="1" customHeight="1" x14ac:dyDescent="0.2">
      <c r="A46" s="34">
        <f>COUNTIF($E$10:E46,"Información")</f>
        <v>11</v>
      </c>
      <c r="B46" s="11"/>
      <c r="C46" s="12"/>
      <c r="D46" s="12"/>
      <c r="E46" s="10"/>
      <c r="F46" s="10"/>
      <c r="G46" s="13"/>
      <c r="H46" s="13"/>
      <c r="I46" s="13"/>
      <c r="J46" s="13"/>
      <c r="K46" s="13"/>
      <c r="L46" s="31"/>
    </row>
    <row r="47" spans="1:12" s="7" customFormat="1" ht="35.25" hidden="1" customHeight="1" x14ac:dyDescent="0.2">
      <c r="A47" s="34">
        <f>COUNTIF($E$10:E47,"Información")</f>
        <v>11</v>
      </c>
      <c r="B47" s="11"/>
      <c r="C47" s="12"/>
      <c r="D47" s="12"/>
      <c r="E47" s="10"/>
      <c r="F47" s="10"/>
      <c r="G47" s="13"/>
      <c r="H47" s="13"/>
      <c r="I47" s="13"/>
      <c r="J47" s="13"/>
      <c r="K47" s="13"/>
      <c r="L47" s="31"/>
    </row>
    <row r="48" spans="1:12" s="7" customFormat="1" ht="20.25" hidden="1" customHeight="1" x14ac:dyDescent="0.2">
      <c r="A48" s="34">
        <f>COUNTIF($E$10:E48,"Información")</f>
        <v>11</v>
      </c>
      <c r="B48" s="11"/>
      <c r="C48" s="12"/>
      <c r="D48" s="12"/>
      <c r="E48" s="10"/>
      <c r="F48" s="10"/>
      <c r="G48" s="13"/>
      <c r="H48" s="13"/>
      <c r="I48" s="13"/>
      <c r="J48" s="13"/>
      <c r="K48" s="13"/>
      <c r="L48" s="31"/>
    </row>
    <row r="49" spans="1:12" s="7" customFormat="1" ht="36.75" hidden="1" customHeight="1" x14ac:dyDescent="0.2">
      <c r="A49" s="34">
        <f>COUNTIF($E$10:E49,"Información")</f>
        <v>11</v>
      </c>
      <c r="B49" s="11"/>
      <c r="C49" s="12"/>
      <c r="D49" s="12"/>
      <c r="E49" s="10"/>
      <c r="F49" s="10"/>
      <c r="G49" s="13"/>
      <c r="H49" s="13"/>
      <c r="I49" s="13"/>
      <c r="J49" s="13"/>
      <c r="K49" s="13"/>
      <c r="L49" s="31"/>
    </row>
    <row r="50" spans="1:12" s="7" customFormat="1" ht="19.5" hidden="1" customHeight="1" x14ac:dyDescent="0.2">
      <c r="A50" s="34">
        <f>COUNTIF($E$10:E50,"Información")</f>
        <v>11</v>
      </c>
      <c r="B50" s="11"/>
      <c r="C50" s="12"/>
      <c r="D50" s="12"/>
      <c r="E50" s="10"/>
      <c r="F50" s="10"/>
      <c r="G50" s="13"/>
      <c r="H50" s="13"/>
      <c r="I50" s="13"/>
      <c r="J50" s="13"/>
      <c r="K50" s="13"/>
      <c r="L50" s="31"/>
    </row>
    <row r="51" spans="1:12" s="7" customFormat="1" ht="35.25" hidden="1" customHeight="1" x14ac:dyDescent="0.2">
      <c r="A51" s="34">
        <f>COUNTIF($E$10:E51,"Información")</f>
        <v>11</v>
      </c>
      <c r="B51" s="11"/>
      <c r="C51" s="12"/>
      <c r="D51" s="12"/>
      <c r="E51" s="10"/>
      <c r="F51" s="10"/>
      <c r="G51" s="13"/>
      <c r="H51" s="13"/>
      <c r="I51" s="13"/>
      <c r="J51" s="13"/>
      <c r="K51" s="13"/>
      <c r="L51" s="31"/>
    </row>
    <row r="52" spans="1:12" s="7" customFormat="1" ht="31.5" hidden="1" customHeight="1" x14ac:dyDescent="0.2">
      <c r="A52" s="34">
        <f>COUNTIF($E$10:E52,"Información")</f>
        <v>11</v>
      </c>
      <c r="B52" s="11"/>
      <c r="C52" s="12"/>
      <c r="D52" s="12"/>
      <c r="E52" s="10"/>
      <c r="F52" s="10"/>
      <c r="G52" s="13"/>
      <c r="H52" s="13"/>
      <c r="I52" s="13"/>
      <c r="J52" s="13"/>
      <c r="K52" s="13"/>
      <c r="L52" s="31"/>
    </row>
    <row r="53" spans="1:12" s="7" customFormat="1" ht="33.75" hidden="1" customHeight="1" x14ac:dyDescent="0.2">
      <c r="A53" s="34">
        <f>COUNTIF($E$10:E53,"Información")</f>
        <v>11</v>
      </c>
      <c r="B53" s="11"/>
      <c r="C53" s="12"/>
      <c r="D53" s="12"/>
      <c r="E53" s="10"/>
      <c r="F53" s="10"/>
      <c r="G53" s="13"/>
      <c r="H53" s="13"/>
      <c r="I53" s="13"/>
      <c r="J53" s="13"/>
      <c r="K53" s="13"/>
      <c r="L53" s="31"/>
    </row>
    <row r="54" spans="1:12" s="7" customFormat="1" ht="33.75" hidden="1" customHeight="1" x14ac:dyDescent="0.2">
      <c r="A54" s="34">
        <f>COUNTIF($E$10:E54,"Información")</f>
        <v>11</v>
      </c>
      <c r="B54" s="11"/>
      <c r="C54" s="12"/>
      <c r="D54" s="12"/>
      <c r="E54" s="10"/>
      <c r="F54" s="10"/>
      <c r="G54" s="13"/>
      <c r="H54" s="13"/>
      <c r="I54" s="13"/>
      <c r="J54" s="13"/>
      <c r="K54" s="13"/>
      <c r="L54" s="31"/>
    </row>
    <row r="55" spans="1:12" s="7" customFormat="1" ht="51" hidden="1" customHeight="1" x14ac:dyDescent="0.2">
      <c r="A55" s="34">
        <f>COUNTIF($E$10:E55,"Información")</f>
        <v>11</v>
      </c>
      <c r="B55" s="11"/>
      <c r="C55" s="12"/>
      <c r="D55" s="12"/>
      <c r="E55" s="10"/>
      <c r="F55" s="10"/>
      <c r="G55" s="13"/>
      <c r="H55" s="13"/>
      <c r="I55" s="13"/>
      <c r="J55" s="13"/>
      <c r="K55" s="13"/>
      <c r="L55" s="31"/>
    </row>
    <row r="56" spans="1:12" s="7" customFormat="1" ht="78" hidden="1" customHeight="1" x14ac:dyDescent="0.2">
      <c r="A56" s="34">
        <f>COUNTIF($E$10:E56,"Información")</f>
        <v>11</v>
      </c>
      <c r="B56" s="14"/>
      <c r="C56" s="15"/>
      <c r="D56" s="15"/>
      <c r="E56" s="16"/>
      <c r="F56" s="16"/>
      <c r="G56" s="17"/>
      <c r="H56" s="17"/>
      <c r="I56" s="17"/>
      <c r="J56" s="17"/>
      <c r="K56" s="17"/>
      <c r="L56" s="32"/>
    </row>
    <row r="57" spans="1:12" s="7" customFormat="1" ht="50.25" hidden="1" customHeight="1" x14ac:dyDescent="0.2">
      <c r="A57" s="34">
        <f>COUNTIF($E$10:E57,"Información")</f>
        <v>11</v>
      </c>
      <c r="B57" s="14"/>
      <c r="C57" s="15"/>
      <c r="D57" s="15"/>
      <c r="E57" s="16"/>
      <c r="F57" s="16"/>
      <c r="G57" s="17"/>
      <c r="H57" s="17"/>
      <c r="I57" s="17"/>
      <c r="J57" s="17"/>
      <c r="K57" s="17"/>
      <c r="L57" s="32"/>
    </row>
    <row r="58" spans="1:12" s="7" customFormat="1" ht="105.75" hidden="1" customHeight="1" x14ac:dyDescent="0.2">
      <c r="A58" s="34">
        <f>COUNTIF($E$10:E58,"Información")</f>
        <v>11</v>
      </c>
      <c r="B58" s="14"/>
      <c r="C58" s="15"/>
      <c r="D58" s="15"/>
      <c r="E58" s="16"/>
      <c r="F58" s="16"/>
      <c r="G58" s="17"/>
      <c r="H58" s="17"/>
      <c r="I58" s="17"/>
      <c r="J58" s="17"/>
      <c r="K58" s="17"/>
      <c r="L58" s="32"/>
    </row>
    <row r="59" spans="1:12" s="7" customFormat="1" ht="105.75" hidden="1" customHeight="1" x14ac:dyDescent="0.2">
      <c r="A59" s="34">
        <f>COUNTIF($E$10:E59,"Información")</f>
        <v>11</v>
      </c>
      <c r="B59" s="14"/>
      <c r="C59" s="15"/>
      <c r="D59" s="15"/>
      <c r="E59" s="16"/>
      <c r="F59" s="16"/>
      <c r="G59" s="17"/>
      <c r="H59" s="17"/>
      <c r="I59" s="17"/>
      <c r="J59" s="17"/>
      <c r="K59" s="17"/>
      <c r="L59" s="32"/>
    </row>
    <row r="60" spans="1:12" s="7" customFormat="1" ht="113.25" hidden="1" customHeight="1" x14ac:dyDescent="0.2">
      <c r="A60" s="34">
        <f>COUNTIF($E$10:E60,"Información")</f>
        <v>11</v>
      </c>
      <c r="B60" s="14"/>
      <c r="C60" s="15"/>
      <c r="D60" s="15"/>
      <c r="E60" s="16"/>
      <c r="F60" s="16"/>
      <c r="G60" s="17"/>
      <c r="H60" s="17"/>
      <c r="I60" s="17"/>
      <c r="J60" s="17"/>
      <c r="K60" s="17"/>
      <c r="L60" s="32"/>
    </row>
    <row r="61" spans="1:12" s="7" customFormat="1" ht="95.25" hidden="1" customHeight="1" thickBot="1" x14ac:dyDescent="0.25">
      <c r="A61" s="34">
        <f>COUNTIF($E$10:E61,"Información")</f>
        <v>11</v>
      </c>
      <c r="B61" s="18"/>
      <c r="C61" s="19"/>
      <c r="D61" s="19"/>
      <c r="E61" s="19"/>
      <c r="F61" s="20"/>
      <c r="G61" s="21"/>
      <c r="H61" s="21"/>
      <c r="I61" s="21"/>
      <c r="J61" s="21"/>
      <c r="K61" s="21"/>
      <c r="L61" s="33"/>
    </row>
    <row r="62" spans="1:12" s="7" customFormat="1" ht="15.75" x14ac:dyDescent="0.2">
      <c r="E62" s="30"/>
    </row>
    <row r="63" spans="1:12" s="7" customFormat="1" ht="15.75" x14ac:dyDescent="0.2">
      <c r="E63" s="30"/>
    </row>
    <row r="64" spans="1:12" s="7" customFormat="1" ht="15.75" x14ac:dyDescent="0.2">
      <c r="A64" s="7">
        <f>+COUNT(A12:A61)</f>
        <v>50</v>
      </c>
      <c r="E64" s="30"/>
    </row>
    <row r="65" spans="5:5" s="7" customFormat="1" ht="15.75" x14ac:dyDescent="0.2">
      <c r="E65" s="30"/>
    </row>
    <row r="66" spans="5:5" s="7" customFormat="1" ht="15.75" x14ac:dyDescent="0.2">
      <c r="E66" s="30"/>
    </row>
    <row r="67" spans="5:5" s="7" customFormat="1" ht="15.75" x14ac:dyDescent="0.2">
      <c r="E67" s="30"/>
    </row>
    <row r="68" spans="5:5" s="7" customFormat="1" ht="15.75" x14ac:dyDescent="0.2">
      <c r="E68" s="30"/>
    </row>
    <row r="69" spans="5:5" s="7" customFormat="1" ht="15.75" x14ac:dyDescent="0.2">
      <c r="E69" s="30"/>
    </row>
    <row r="70" spans="5:5" s="7" customFormat="1" ht="15.75" x14ac:dyDescent="0.2">
      <c r="E70" s="30"/>
    </row>
    <row r="71" spans="5:5" s="7" customFormat="1" ht="15.75" x14ac:dyDescent="0.2">
      <c r="E71" s="30"/>
    </row>
    <row r="72" spans="5:5" s="7" customFormat="1" ht="15.75" x14ac:dyDescent="0.2">
      <c r="E72" s="30"/>
    </row>
    <row r="73" spans="5:5" s="7" customFormat="1" ht="15.75" x14ac:dyDescent="0.2">
      <c r="E73" s="30"/>
    </row>
  </sheetData>
  <sheetProtection algorithmName="SHA-512" hashValue="SKqyXue2IHGZnLkjEkDaKUhHgttlb0yKEWBWrXc22ndwZ5eu3QHYCI7MtKoquwn3LXwExoZdHjtd+cDf7yPCCw==" saltValue="sfmNxxxOBg++2DO2RV8ClQ==" spinCount="100000" sheet="1" objects="1" scenarios="1" formatCells="0" formatColumns="0" formatRows="0" insertColumns="0"/>
  <dataConsolidate/>
  <mergeCells count="18">
    <mergeCell ref="J10:L10"/>
    <mergeCell ref="B9:F9"/>
    <mergeCell ref="H10:H11"/>
    <mergeCell ref="I10:I11"/>
    <mergeCell ref="B10:B11"/>
    <mergeCell ref="C10:C11"/>
    <mergeCell ref="D10:D11"/>
    <mergeCell ref="E10:E11"/>
    <mergeCell ref="F10:F11"/>
    <mergeCell ref="G10:G11"/>
    <mergeCell ref="G9:I9"/>
    <mergeCell ref="J9:L9"/>
    <mergeCell ref="B7:C7"/>
    <mergeCell ref="J7:K7"/>
    <mergeCell ref="B3:J3"/>
    <mergeCell ref="B1:J1"/>
    <mergeCell ref="D7:F7"/>
    <mergeCell ref="H7:I7"/>
  </mergeCells>
  <dataValidations xWindow="372" yWindow="837" count="13">
    <dataValidation allowBlank="1" showInputMessage="1" showErrorMessage="1" promptTitle="PERSONAL AUTORIZADO" prompt="Nombre del Cargo que puede acceder al activo de información" sqref="I12:I61"/>
    <dataValidation allowBlank="1" showInputMessage="1" showErrorMessage="1" errorTitle="CELDA DE SELECCIÓN" error="Seleccione una opción de la lista desplegable." promptTitle="SUBPROCESO" prompt="Establezca el subproceso o área al cual pertence el activo de información." sqref="F12:F37"/>
    <dataValidation type="list" allowBlank="1" showInputMessage="1" showErrorMessage="1" errorTitle="CELDA DE SELECCIÓN" error="Seleccione una opción de la lista desplegable." promptTitle="TIPO" prompt="Defina el Tipo de activo: Software, Conocimiento,  Servicio, Hardware, Otros." sqref="E12:E61">
      <formula1>"Información, Software,Conocimiento, Servicio, Hardware, Otros"</formula1>
    </dataValidation>
    <dataValidation allowBlank="1" showInputMessage="1" showErrorMessage="1" promptTitle="ID" prompt="No. consecutivo" sqref="B12:B61"/>
    <dataValidation allowBlank="1" showInputMessage="1" showErrorMessage="1" promptTitle="DESCRIPCIÓN DEL ACTIVO" prompt="Detallar el activo de información. Puede incluir observaciones que se requieran para dar mayor claridad sobre el mismo." sqref="D38:D61 D12:D32"/>
    <dataValidation allowBlank="1" showInputMessage="1" showErrorMessage="1" promptTitle="UBICACIÓN FÍSICA" prompt="Determina el lugar físico donde se almacena el activo de información" sqref="J53:J54 J56 J38 J58:J61 J47 J12:J32"/>
    <dataValidation allowBlank="1" showInputMessage="1" showErrorMessage="1" promptTitle="UBICACIÓN DIGITAL" prompt="Determina la infraestructura tecnológica donde se almacena el activo de información" sqref="J57 J48:J52 J39:J46 K12:K32 J55 K38:K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" sqref="G12:G61"/>
    <dataValidation allowBlank="1" showInputMessage="1" showErrorMessage="1" promptTitle="SUBPROCESO" prompt="Establezca el subproceso o área al cual pertence el activo de información." sqref="F46:F61 F38:F43"/>
    <dataValidation allowBlank="1" showInputMessage="1" showErrorMessage="1" promptTitle="NOMBRE DEL ACTIVO DE INFORMACIÓN" prompt="Nombre de identificación dado por el proceso  al activo de información." sqref="C38:C61 C12:C25 C27:C32"/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CUSTODIO" prompt="Corresponde al Área que salvaguarda el activo de información en su Confidencialidad, Integridad y Disponibilidad." sqref="H12:H61"/>
    <dataValidation allowBlank="1" showInputMessage="1" showErrorMessage="1" promptTitle="UBICACIÓN CONOCIMIENTO" prompt="Determina el Nombre del Cargo que conoce el activo de información" sqref="L12:L61"/>
  </dataValidations>
  <pageMargins left="0.75" right="0.75" top="1" bottom="1" header="0.5" footer="0.5"/>
  <pageSetup paperSize="9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topLeftCell="B1" zoomScale="85" zoomScaleNormal="85" zoomScalePageLayoutView="96" workbookViewId="0">
      <selection activeCell="B1" sqref="B1"/>
    </sheetView>
  </sheetViews>
  <sheetFormatPr baseColWidth="10" defaultColWidth="9.140625" defaultRowHeight="12.75" x14ac:dyDescent="0.2"/>
  <cols>
    <col min="1" max="1" width="8.85546875" style="1" hidden="1" customWidth="1"/>
    <col min="2" max="2" width="5.7109375" style="1" bestFit="1" customWidth="1"/>
    <col min="3" max="3" width="21.28515625" style="1" customWidth="1"/>
    <col min="4" max="4" width="23.28515625" style="1" customWidth="1"/>
    <col min="5" max="5" width="11.5703125" style="1" customWidth="1"/>
    <col min="6" max="6" width="6.5703125" style="1" hidden="1" customWidth="1"/>
    <col min="7" max="8" width="16.140625" style="1" customWidth="1"/>
    <col min="9" max="10" width="11.7109375" style="1" customWidth="1"/>
    <col min="11" max="11" width="17" style="1" customWidth="1"/>
    <col min="12" max="12" width="20.5703125" style="1" customWidth="1"/>
    <col min="13" max="13" width="25" style="1" customWidth="1"/>
    <col min="14" max="14" width="14.42578125" style="2" customWidth="1"/>
    <col min="15" max="15" width="2.7109375" style="2" hidden="1" customWidth="1"/>
    <col min="16" max="16" width="30.42578125" style="2" customWidth="1"/>
    <col min="17" max="17" width="15.7109375" style="2" customWidth="1"/>
    <col min="18" max="18" width="18.5703125" style="2" customWidth="1"/>
    <col min="19" max="19" width="16.7109375" style="2" customWidth="1"/>
    <col min="20" max="20" width="10.5703125" style="2" customWidth="1"/>
    <col min="21" max="21" width="3.140625" style="2" hidden="1" customWidth="1"/>
    <col min="22" max="22" width="26.42578125" style="2" customWidth="1"/>
    <col min="23" max="23" width="8.28515625" style="2" customWidth="1"/>
    <col min="24" max="24" width="4.7109375" style="2" hidden="1" customWidth="1"/>
    <col min="25" max="25" width="32.7109375" style="2" customWidth="1"/>
    <col min="26" max="26" width="7.140625" style="2" hidden="1" customWidth="1"/>
    <col min="27" max="27" width="19.28515625" style="2" customWidth="1"/>
    <col min="28" max="28" width="5" style="1" hidden="1" customWidth="1"/>
    <col min="29" max="16384" width="9.140625" style="1"/>
  </cols>
  <sheetData>
    <row r="1" spans="1:28" x14ac:dyDescent="0.2">
      <c r="Y1" s="69" t="s">
        <v>36</v>
      </c>
      <c r="AA1" s="70" t="s">
        <v>44</v>
      </c>
    </row>
    <row r="2" spans="1:28" ht="18.75" x14ac:dyDescent="0.2">
      <c r="B2" s="92" t="s">
        <v>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22"/>
      <c r="Y2" s="71" t="s">
        <v>37</v>
      </c>
      <c r="Z2" s="22"/>
      <c r="AA2" s="72">
        <v>2</v>
      </c>
    </row>
    <row r="3" spans="1:28" ht="18.75" x14ac:dyDescent="0.2"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71" t="s">
        <v>38</v>
      </c>
      <c r="AA3" s="73" t="s">
        <v>121</v>
      </c>
    </row>
    <row r="4" spans="1:28" ht="19.5" thickBot="1" x14ac:dyDescent="0.25">
      <c r="B4" s="92" t="s">
        <v>25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22"/>
      <c r="Y4" s="74" t="s">
        <v>39</v>
      </c>
      <c r="Z4" s="22"/>
      <c r="AA4" s="75">
        <v>2</v>
      </c>
    </row>
    <row r="5" spans="1:28" hidden="1" x14ac:dyDescent="0.2"/>
    <row r="6" spans="1:28" ht="13.5" hidden="1" thickBot="1" x14ac:dyDescent="0.25"/>
    <row r="7" spans="1:28" s="7" customFormat="1" ht="30" customHeight="1" thickBot="1" x14ac:dyDescent="0.25">
      <c r="B7" s="88" t="s">
        <v>4</v>
      </c>
      <c r="C7" s="121"/>
      <c r="D7" s="117" t="str">
        <f>+'01-Inventario de Activos'!D7</f>
        <v xml:space="preserve">Admisiones, Registro y Control Académico </v>
      </c>
      <c r="E7" s="118"/>
      <c r="F7" s="118"/>
      <c r="G7" s="118"/>
      <c r="H7" s="118"/>
      <c r="I7" s="118"/>
      <c r="J7" s="118"/>
      <c r="K7" s="118"/>
      <c r="L7" s="121" t="s">
        <v>10</v>
      </c>
      <c r="M7" s="121"/>
      <c r="N7" s="130" t="str">
        <f>+'01-Inventario de Activos'!H7</f>
        <v>Yetsika Natalia Villa Montes</v>
      </c>
      <c r="O7" s="130"/>
      <c r="P7" s="130"/>
      <c r="Q7" s="130"/>
      <c r="R7" s="130"/>
      <c r="S7" s="130"/>
      <c r="T7" s="130"/>
      <c r="U7" s="130"/>
      <c r="V7" s="131"/>
      <c r="W7" s="126" t="s">
        <v>15</v>
      </c>
      <c r="X7" s="127"/>
      <c r="Y7" s="127"/>
      <c r="Z7" s="122">
        <v>43242</v>
      </c>
      <c r="AA7" s="123"/>
    </row>
    <row r="8" spans="1:28" s="7" customFormat="1" ht="16.5" thickBot="1" x14ac:dyDescent="0.25">
      <c r="A8" s="9"/>
      <c r="B8" s="9"/>
      <c r="C8" s="9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9"/>
    </row>
    <row r="9" spans="1:28" s="7" customFormat="1" ht="30" customHeight="1" thickBot="1" x14ac:dyDescent="0.25">
      <c r="A9" s="50"/>
      <c r="B9" s="137" t="s">
        <v>14</v>
      </c>
      <c r="C9" s="138"/>
      <c r="D9" s="138"/>
      <c r="E9" s="138"/>
      <c r="F9" s="138"/>
      <c r="G9" s="137" t="s">
        <v>20</v>
      </c>
      <c r="H9" s="139"/>
      <c r="I9" s="128" t="s">
        <v>9</v>
      </c>
      <c r="J9" s="128"/>
      <c r="K9" s="128"/>
      <c r="L9" s="128"/>
      <c r="M9" s="129"/>
      <c r="N9" s="88" t="s">
        <v>5</v>
      </c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89"/>
    </row>
    <row r="10" spans="1:28" s="7" customFormat="1" ht="28.5" customHeight="1" x14ac:dyDescent="0.2">
      <c r="A10" s="51"/>
      <c r="B10" s="142" t="s">
        <v>11</v>
      </c>
      <c r="C10" s="116" t="s">
        <v>12</v>
      </c>
      <c r="D10" s="116" t="s">
        <v>6</v>
      </c>
      <c r="E10" s="135" t="s">
        <v>26</v>
      </c>
      <c r="F10" s="119" t="s">
        <v>29</v>
      </c>
      <c r="G10" s="119" t="s">
        <v>19</v>
      </c>
      <c r="H10" s="119" t="s">
        <v>13</v>
      </c>
      <c r="I10" s="116" t="s">
        <v>31</v>
      </c>
      <c r="J10" s="116"/>
      <c r="K10" s="116"/>
      <c r="L10" s="124" t="s">
        <v>32</v>
      </c>
      <c r="M10" s="124" t="s">
        <v>27</v>
      </c>
      <c r="N10" s="132" t="s">
        <v>0</v>
      </c>
      <c r="O10" s="133"/>
      <c r="P10" s="133"/>
      <c r="Q10" s="133"/>
      <c r="R10" s="133"/>
      <c r="S10" s="134"/>
      <c r="T10" s="115" t="s">
        <v>1</v>
      </c>
      <c r="U10" s="115"/>
      <c r="V10" s="115"/>
      <c r="W10" s="115" t="s">
        <v>2</v>
      </c>
      <c r="X10" s="115"/>
      <c r="Y10" s="115"/>
      <c r="Z10" s="140" t="s">
        <v>8</v>
      </c>
      <c r="AA10" s="141"/>
    </row>
    <row r="11" spans="1:28" s="7" customFormat="1" ht="32.25" thickBot="1" x14ac:dyDescent="0.25">
      <c r="A11" s="52"/>
      <c r="B11" s="105"/>
      <c r="C11" s="106"/>
      <c r="D11" s="106"/>
      <c r="E11" s="136"/>
      <c r="F11" s="120"/>
      <c r="G11" s="120"/>
      <c r="H11" s="120"/>
      <c r="I11" s="53" t="s">
        <v>30</v>
      </c>
      <c r="J11" s="54" t="s">
        <v>23</v>
      </c>
      <c r="K11" s="54" t="s">
        <v>24</v>
      </c>
      <c r="L11" s="125"/>
      <c r="M11" s="125"/>
      <c r="N11" s="53" t="s">
        <v>7</v>
      </c>
      <c r="O11" s="53" t="s">
        <v>16</v>
      </c>
      <c r="P11" s="53" t="s">
        <v>21</v>
      </c>
      <c r="Q11" s="58" t="s">
        <v>34</v>
      </c>
      <c r="R11" s="55" t="s">
        <v>33</v>
      </c>
      <c r="S11" s="58" t="s">
        <v>28</v>
      </c>
      <c r="T11" s="53" t="s">
        <v>7</v>
      </c>
      <c r="U11" s="39" t="s">
        <v>16</v>
      </c>
      <c r="V11" s="53" t="s">
        <v>21</v>
      </c>
      <c r="W11" s="53" t="s">
        <v>7</v>
      </c>
      <c r="X11" s="53" t="s">
        <v>16</v>
      </c>
      <c r="Y11" s="53" t="s">
        <v>21</v>
      </c>
      <c r="Z11" s="53" t="s">
        <v>17</v>
      </c>
      <c r="AA11" s="56" t="s">
        <v>7</v>
      </c>
    </row>
    <row r="12" spans="1:28" s="7" customFormat="1" ht="204.75" x14ac:dyDescent="0.2">
      <c r="A12" s="38">
        <f>COUNTIF($AA$11:AA12,"ALTA")</f>
        <v>0</v>
      </c>
      <c r="B12" s="42">
        <f>VLOOKUP(AB12,'01-Inventario de Activos'!$A$12:$L$61,2,FALSE)</f>
        <v>2</v>
      </c>
      <c r="C12" s="40" t="str">
        <f>VLOOKUP(AB12,'01-Inventario de Activos'!$A$12:$L$61,3,FALSE)</f>
        <v>Historias Académicas de Estudiantes</v>
      </c>
      <c r="D12" s="40" t="str">
        <f>VLOOKUP(AB12,'01-Inventario de Activos'!$A$12:$L$61,4,FALSE)</f>
        <v>Documentos escenciales para matrícula de conformidad con el Art. 28 del Reglamento Estudiantil. Activos, Retirados y Graduados</v>
      </c>
      <c r="E12" s="44" t="s">
        <v>48</v>
      </c>
      <c r="F12" s="66"/>
      <c r="G12" s="40" t="str">
        <f>VLOOKUP(AB12,'01-Inventario de Activos'!$A$12:$L$61,8,FALSE)</f>
        <v>Admisiones, Registro y Control Académico</v>
      </c>
      <c r="H12" s="40" t="str">
        <f>VLOOKUP(AB12,'01-Inventario de Activos'!$A$12:$L$61,7,FALSE)</f>
        <v>Admisiones, Registro y Control Académico</v>
      </c>
      <c r="I12" s="40" t="str">
        <f>VLOOKUP(AB12,'01-Inventario de Activos'!$A$12:$L$61,10,FALSE)</f>
        <v>x</v>
      </c>
      <c r="J12" s="40" t="str">
        <f>VLOOKUP(AB12,'01-Inventario de Activos'!$A$12:$L$61,11,FALSE)</f>
        <v>x</v>
      </c>
      <c r="K12" s="40">
        <f>VLOOKUP(AB12,'01-Inventario de Activos'!$A$12:$L$61,12,FALSE)</f>
        <v>0</v>
      </c>
      <c r="L12" s="44" t="s">
        <v>81</v>
      </c>
      <c r="M12" s="80" t="s">
        <v>80</v>
      </c>
      <c r="N12" s="13" t="s">
        <v>50</v>
      </c>
      <c r="O12" s="79">
        <f t="shared" ref="O12" si="0">IF(N12="RESERVADA",5,IF(N12="PÚBLICA",1,IF(N12="CLASIFICADA",3,0)))</f>
        <v>3</v>
      </c>
      <c r="P12" s="13" t="s">
        <v>129</v>
      </c>
      <c r="Q12" s="81">
        <v>42653</v>
      </c>
      <c r="R12" s="27" t="s">
        <v>95</v>
      </c>
      <c r="S12" s="13" t="s">
        <v>51</v>
      </c>
      <c r="T12" s="13" t="s">
        <v>53</v>
      </c>
      <c r="U12" s="79">
        <f t="shared" ref="U12" si="1">IF(T12="ALTA",3,IF(T12="MEDIA",2,IF(T12="BAJA",1,0)))</f>
        <v>2</v>
      </c>
      <c r="V12" s="13" t="s">
        <v>84</v>
      </c>
      <c r="W12" s="27" t="s">
        <v>52</v>
      </c>
      <c r="X12" s="79">
        <f t="shared" ref="X12" si="2">IF(W12="ALTA",3,IF(W12="MEDIA",2,IF(W12="BAJA",1,0)))</f>
        <v>1</v>
      </c>
      <c r="Y12" s="85" t="s">
        <v>85</v>
      </c>
      <c r="Z12" s="79">
        <f t="shared" ref="Z12" si="3">O12*U12*X12</f>
        <v>6</v>
      </c>
      <c r="AA12" s="23" t="str">
        <f t="shared" ref="AA12:AA13" si="4">IF(Z12&gt;=12,"ALTA", IF(AND(Z12&gt;=1,Z12&lt;=4), "BAJA",IF(AND(Z12&gt;=5,Z12&lt;=10), "MEDIA","")))</f>
        <v>MEDIA</v>
      </c>
      <c r="AB12" s="37">
        <v>1</v>
      </c>
    </row>
    <row r="13" spans="1:28" s="7" customFormat="1" ht="299.25" x14ac:dyDescent="0.2">
      <c r="A13" s="38">
        <f>COUNTIF($AA$11:AA13,"ALTA")</f>
        <v>0</v>
      </c>
      <c r="B13" s="42">
        <f>VLOOKUP(AB13,'01-Inventario de Activos'!$A$12:$L$61,2,FALSE)</f>
        <v>3</v>
      </c>
      <c r="C13" s="40" t="str">
        <f>VLOOKUP(AB13,'01-Inventario de Activos'!$A$12:$L$61,3,FALSE)</f>
        <v>Listado de Inscritos por periodo Académico</v>
      </c>
      <c r="D13" s="40" t="str">
        <f>VLOOKUP(AB13,'01-Inventario de Activos'!$A$12:$L$61,4,FALSE)</f>
        <v>Datos de inscritos, admitidos y regimen de excepción</v>
      </c>
      <c r="E13" s="44" t="s">
        <v>48</v>
      </c>
      <c r="F13" s="66"/>
      <c r="G13" s="40" t="str">
        <f>VLOOKUP(AB13,'01-Inventario de Activos'!$A$12:$L$61,8,FALSE)</f>
        <v>Admisiones, Registro y Control Académico</v>
      </c>
      <c r="H13" s="40" t="str">
        <f>VLOOKUP(AB13,'01-Inventario de Activos'!$A$12:$L$61,7,FALSE)</f>
        <v>Admisiones, Registro y Control Académico</v>
      </c>
      <c r="I13" s="40" t="str">
        <f>VLOOKUP(AB13,'01-Inventario de Activos'!$A$12:$L$61,10,FALSE)</f>
        <v>x</v>
      </c>
      <c r="J13" s="40" t="str">
        <f>VLOOKUP(AB13,'01-Inventario de Activos'!$A$12:$L$61,11,FALSE)</f>
        <v>x</v>
      </c>
      <c r="K13" s="40">
        <f>VLOOKUP(AB13,'01-Inventario de Activos'!$A$12:$L$61,12,FALSE)</f>
        <v>0</v>
      </c>
      <c r="L13" s="44" t="s">
        <v>82</v>
      </c>
      <c r="M13" s="80" t="s">
        <v>55</v>
      </c>
      <c r="N13" s="13" t="s">
        <v>79</v>
      </c>
      <c r="O13" s="68">
        <f>IF(N13="RESERVADA",5,IF(N13="PÚBLICA",1,IF(N13="CLASIFICADA",3,0)))</f>
        <v>1</v>
      </c>
      <c r="P13" s="13" t="s">
        <v>130</v>
      </c>
      <c r="Q13" s="77">
        <v>42653</v>
      </c>
      <c r="R13" s="27" t="s">
        <v>116</v>
      </c>
      <c r="S13" s="78" t="s">
        <v>51</v>
      </c>
      <c r="T13" s="13" t="s">
        <v>52</v>
      </c>
      <c r="U13" s="67">
        <f>IF(T13="ALTA",3,IF(T13="MEDIA",2,IF(T13="BAJA",1,0)))</f>
        <v>1</v>
      </c>
      <c r="V13" s="86" t="s">
        <v>86</v>
      </c>
      <c r="W13" s="27" t="s">
        <v>52</v>
      </c>
      <c r="X13" s="68">
        <f t="shared" ref="X13:X55" si="5">IF(W13="ALTA",3,IF(W13="MEDIA",2,IF(W13="BAJA",1,0)))</f>
        <v>1</v>
      </c>
      <c r="Y13" s="85" t="s">
        <v>99</v>
      </c>
      <c r="Z13" s="68">
        <f t="shared" ref="Z13:Z61" si="6">O13*U13*X13</f>
        <v>1</v>
      </c>
      <c r="AA13" s="23" t="str">
        <f t="shared" si="4"/>
        <v>BAJA</v>
      </c>
      <c r="AB13" s="37">
        <v>2</v>
      </c>
    </row>
    <row r="14" spans="1:28" s="7" customFormat="1" ht="141.75" x14ac:dyDescent="0.2">
      <c r="A14" s="38">
        <f>COUNTIF($AA$11:AA14,"ALTA")</f>
        <v>0</v>
      </c>
      <c r="B14" s="42">
        <f>VLOOKUP(AB14,'01-Inventario de Activos'!$A$12:$L$61,2,FALSE)</f>
        <v>4</v>
      </c>
      <c r="C14" s="40" t="str">
        <f>VLOOKUP(AB14,'01-Inventario de Activos'!$A$12:$L$61,3,FALSE)</f>
        <v>Actas de Reunión (Reuniones Internas y de Comité de Admisiones)</v>
      </c>
      <c r="D14" s="40" t="str">
        <f>VLOOKUP(AB14,'01-Inventario de Activos'!$A$12:$L$61,4,FALSE)</f>
        <v>Información relevante sobre la planeación y ejecución de las actividades y seguimiento.</v>
      </c>
      <c r="E14" s="44" t="s">
        <v>48</v>
      </c>
      <c r="F14" s="66"/>
      <c r="G14" s="40" t="str">
        <f>VLOOKUP(AB14,'01-Inventario de Activos'!$A$12:$L$61,8,FALSE)</f>
        <v>Admisiones, Registro y Control Académico</v>
      </c>
      <c r="H14" s="40" t="str">
        <f>VLOOKUP(AB14,'01-Inventario de Activos'!$A$12:$L$61,7,FALSE)</f>
        <v>Admisiones, Registro y Control Académico</v>
      </c>
      <c r="I14" s="40" t="str">
        <f>VLOOKUP(AB14,'01-Inventario de Activos'!$A$12:$L$61,10,FALSE)</f>
        <v>x</v>
      </c>
      <c r="J14" s="40" t="str">
        <f>VLOOKUP(AB14,'01-Inventario de Activos'!$A$12:$L$61,11,FALSE)</f>
        <v>x</v>
      </c>
      <c r="K14" s="40">
        <f>VLOOKUP(AB14,'01-Inventario de Activos'!$A$12:$L$61,12,FALSE)</f>
        <v>0</v>
      </c>
      <c r="L14" s="44" t="s">
        <v>83</v>
      </c>
      <c r="M14" s="80" t="s">
        <v>55</v>
      </c>
      <c r="N14" s="13" t="s">
        <v>50</v>
      </c>
      <c r="O14" s="67">
        <f t="shared" ref="O14:O58" si="7">IF(N14="RESERVADA",5,IF(N14="PÚBLICA",1,IF(N14="CLASIFICADA",3,0)))</f>
        <v>3</v>
      </c>
      <c r="P14" s="13" t="s">
        <v>117</v>
      </c>
      <c r="Q14" s="77">
        <v>42653</v>
      </c>
      <c r="R14" s="27" t="s">
        <v>95</v>
      </c>
      <c r="S14" s="78" t="s">
        <v>51</v>
      </c>
      <c r="T14" s="13" t="s">
        <v>52</v>
      </c>
      <c r="U14" s="67">
        <f>IF(T14="ALTA",3,IF(T14="MEDIA",2,IF(T14="BAJA",1,0)))</f>
        <v>1</v>
      </c>
      <c r="V14" s="85" t="s">
        <v>87</v>
      </c>
      <c r="W14" s="27" t="s">
        <v>52</v>
      </c>
      <c r="X14" s="79">
        <f t="shared" si="5"/>
        <v>1</v>
      </c>
      <c r="Y14" s="85" t="s">
        <v>91</v>
      </c>
      <c r="Z14" s="79">
        <f t="shared" si="6"/>
        <v>3</v>
      </c>
      <c r="AA14" s="23" t="str">
        <f t="shared" ref="AA14:AA17" si="8">IF(Z14&gt;=12,"ALTA", IF(AND(Z14&gt;=1,Z14&lt;=4), "BAJA",IF(AND(Z14&gt;=5,Z14&lt;=10), "MEDIA","")))</f>
        <v>BAJA</v>
      </c>
      <c r="AB14" s="37">
        <v>3</v>
      </c>
    </row>
    <row r="15" spans="1:28" s="7" customFormat="1" ht="157.5" x14ac:dyDescent="0.2">
      <c r="A15" s="38">
        <f>COUNTIF($AA$11:AA15,"ALTA")</f>
        <v>0</v>
      </c>
      <c r="B15" s="42">
        <f>VLOOKUP(AB15,'01-Inventario de Activos'!$A$12:$L$61,2,FALSE)</f>
        <v>5</v>
      </c>
      <c r="C15" s="40" t="str">
        <f>VLOOKUP(AB15,'01-Inventario de Activos'!$A$12:$L$61,3,FALSE)</f>
        <v>Planes de Estudios</v>
      </c>
      <c r="D15" s="40" t="str">
        <f>VLOOKUP(AB15,'01-Inventario de Activos'!$A$12:$L$61,4,FALSE)</f>
        <v>Formulario que resume la estructura curricular de un programa académico</v>
      </c>
      <c r="E15" s="44" t="s">
        <v>48</v>
      </c>
      <c r="F15" s="66"/>
      <c r="G15" s="40" t="str">
        <f>VLOOKUP(AB15,'01-Inventario de Activos'!$A$12:$L$61,8,FALSE)</f>
        <v>Admisiones, Registro y Control Académico</v>
      </c>
      <c r="H15" s="40" t="str">
        <f>VLOOKUP(AB15,'01-Inventario de Activos'!$A$12:$L$61,7,FALSE)</f>
        <v>Admisiones, Registro y Control Académico</v>
      </c>
      <c r="I15" s="40" t="str">
        <f>VLOOKUP(AB15,'01-Inventario de Activos'!$A$12:$L$61,10,FALSE)</f>
        <v>x</v>
      </c>
      <c r="J15" s="40" t="str">
        <f>VLOOKUP(AB15,'01-Inventario de Activos'!$A$12:$L$61,11,FALSE)</f>
        <v>x</v>
      </c>
      <c r="K15" s="40">
        <f>VLOOKUP(AB15,'01-Inventario de Activos'!$A$12:$L$61,12,FALSE)</f>
        <v>0</v>
      </c>
      <c r="L15" s="44" t="s">
        <v>81</v>
      </c>
      <c r="M15" s="80" t="s">
        <v>55</v>
      </c>
      <c r="N15" s="13" t="s">
        <v>79</v>
      </c>
      <c r="O15" s="68">
        <f t="shared" si="7"/>
        <v>1</v>
      </c>
      <c r="P15" s="13" t="s">
        <v>131</v>
      </c>
      <c r="Q15" s="77">
        <v>42653</v>
      </c>
      <c r="R15" s="27" t="s">
        <v>116</v>
      </c>
      <c r="S15" s="78" t="s">
        <v>51</v>
      </c>
      <c r="T15" s="13" t="s">
        <v>52</v>
      </c>
      <c r="U15" s="68">
        <f t="shared" ref="U15:U24" si="9">IF(T15="ALTA",3,IF(T15="MEDIA",2,IF(T15="BAJA",1,0)))</f>
        <v>1</v>
      </c>
      <c r="V15" s="86" t="s">
        <v>100</v>
      </c>
      <c r="W15" s="27" t="s">
        <v>52</v>
      </c>
      <c r="X15" s="68">
        <f t="shared" ref="X15:X17" si="10">IF(W15="ALTA",3,IF(W15="MEDIA",2,IF(W15="BAJA",1,0)))</f>
        <v>1</v>
      </c>
      <c r="Y15" s="85" t="s">
        <v>90</v>
      </c>
      <c r="Z15" s="68">
        <f t="shared" ref="Z15:Z17" si="11">O15*U15*X15</f>
        <v>1</v>
      </c>
      <c r="AA15" s="23" t="str">
        <f t="shared" si="8"/>
        <v>BAJA</v>
      </c>
      <c r="AB15" s="37">
        <v>4</v>
      </c>
    </row>
    <row r="16" spans="1:28" s="7" customFormat="1" ht="141.75" x14ac:dyDescent="0.2">
      <c r="A16" s="38">
        <f>COUNTIF($AA$11:AA16,"ALTA")</f>
        <v>0</v>
      </c>
      <c r="B16" s="42">
        <f>VLOOKUP(AB16,'01-Inventario de Activos'!$A$12:$L$61,2,FALSE)</f>
        <v>6</v>
      </c>
      <c r="C16" s="40" t="str">
        <f>VLOOKUP(AB16,'01-Inventario de Activos'!$A$12:$L$61,3,FALSE)</f>
        <v xml:space="preserve">Certificados </v>
      </c>
      <c r="D16" s="40" t="str">
        <f>VLOOKUP(AB16,'01-Inventario de Activos'!$A$12:$L$61,4,FALSE)</f>
        <v>Documento que describe la información académica de un estudiante activo, retirado o graduado de la universidad</v>
      </c>
      <c r="E16" s="44" t="s">
        <v>48</v>
      </c>
      <c r="F16" s="66"/>
      <c r="G16" s="40" t="str">
        <f>VLOOKUP(AB16,'01-Inventario de Activos'!$A$12:$L$61,8,FALSE)</f>
        <v>Admisiones, Registro y Control Académico</v>
      </c>
      <c r="H16" s="40" t="str">
        <f>VLOOKUP(AB16,'01-Inventario de Activos'!$A$12:$L$61,7,FALSE)</f>
        <v>Admisiones, Registro y Control Académico</v>
      </c>
      <c r="I16" s="40" t="str">
        <f>VLOOKUP(AB16,'01-Inventario de Activos'!$A$12:$L$61,10,FALSE)</f>
        <v>x</v>
      </c>
      <c r="J16" s="40">
        <f>VLOOKUP(AB16,'01-Inventario de Activos'!$A$12:$L$61,11,FALSE)</f>
        <v>0</v>
      </c>
      <c r="K16" s="40">
        <f>VLOOKUP(AB16,'01-Inventario de Activos'!$A$12:$L$61,12,FALSE)</f>
        <v>0</v>
      </c>
      <c r="L16" s="44" t="s">
        <v>81</v>
      </c>
      <c r="M16" s="80" t="s">
        <v>55</v>
      </c>
      <c r="N16" s="13" t="s">
        <v>50</v>
      </c>
      <c r="O16" s="68">
        <f t="shared" si="7"/>
        <v>3</v>
      </c>
      <c r="P16" s="27" t="s">
        <v>124</v>
      </c>
      <c r="Q16" s="77">
        <v>42653</v>
      </c>
      <c r="R16" s="27" t="s">
        <v>95</v>
      </c>
      <c r="S16" s="78" t="s">
        <v>51</v>
      </c>
      <c r="T16" s="13" t="s">
        <v>52</v>
      </c>
      <c r="U16" s="68">
        <f t="shared" si="9"/>
        <v>1</v>
      </c>
      <c r="V16" s="86" t="s">
        <v>88</v>
      </c>
      <c r="W16" s="27" t="s">
        <v>52</v>
      </c>
      <c r="X16" s="79">
        <f t="shared" si="10"/>
        <v>1</v>
      </c>
      <c r="Y16" s="85" t="s">
        <v>101</v>
      </c>
      <c r="Z16" s="79">
        <f t="shared" si="11"/>
        <v>3</v>
      </c>
      <c r="AA16" s="23" t="str">
        <f t="shared" si="8"/>
        <v>BAJA</v>
      </c>
      <c r="AB16" s="37">
        <v>5</v>
      </c>
    </row>
    <row r="17" spans="1:28" s="7" customFormat="1" ht="204" customHeight="1" x14ac:dyDescent="0.2">
      <c r="A17" s="38">
        <f>COUNTIF($AA$11:AA17,"ALTA")</f>
        <v>0</v>
      </c>
      <c r="B17" s="42">
        <f>VLOOKUP(AB17,'01-Inventario de Activos'!$A$12:$L$61,2,FALSE)</f>
        <v>7</v>
      </c>
      <c r="C17" s="40" t="str">
        <f>VLOOKUP(AB17,'01-Inventario de Activos'!$A$12:$L$61,3,FALSE)</f>
        <v>Formato para la aprobación del calendario académico (General, Inscripciones y Graduaciones)</v>
      </c>
      <c r="D17" s="40" t="str">
        <f>VLOOKUP(AB17,'01-Inventario de Activos'!$A$12:$L$61,4,FALSE)</f>
        <v>Formulario donde se registran las actividades y fechas por periodo académico</v>
      </c>
      <c r="E17" s="44" t="s">
        <v>48</v>
      </c>
      <c r="F17" s="66"/>
      <c r="G17" s="40" t="str">
        <f>VLOOKUP(AB17,'01-Inventario de Activos'!$A$12:$L$61,8,FALSE)</f>
        <v>Admisiones, Registro y Control Académico</v>
      </c>
      <c r="H17" s="40" t="str">
        <f>VLOOKUP(AB17,'01-Inventario de Activos'!$A$12:$L$61,7,FALSE)</f>
        <v>Admisiones, Registro y Control Académico</v>
      </c>
      <c r="I17" s="40" t="str">
        <f>VLOOKUP(AB17,'01-Inventario de Activos'!$A$12:$L$61,10,FALSE)</f>
        <v>x</v>
      </c>
      <c r="J17" s="40" t="str">
        <f>VLOOKUP(AB17,'01-Inventario de Activos'!$A$12:$L$61,11,FALSE)</f>
        <v>x</v>
      </c>
      <c r="K17" s="40">
        <f>VLOOKUP(AB17,'01-Inventario de Activos'!$A$12:$L$61,12,FALSE)</f>
        <v>0</v>
      </c>
      <c r="L17" s="44" t="s">
        <v>81</v>
      </c>
      <c r="M17" s="80" t="s">
        <v>55</v>
      </c>
      <c r="N17" s="13" t="s">
        <v>79</v>
      </c>
      <c r="O17" s="48">
        <f t="shared" si="7"/>
        <v>1</v>
      </c>
      <c r="P17" s="13" t="s">
        <v>123</v>
      </c>
      <c r="Q17" s="77">
        <v>42653</v>
      </c>
      <c r="R17" s="27" t="s">
        <v>95</v>
      </c>
      <c r="S17" s="78" t="s">
        <v>51</v>
      </c>
      <c r="T17" s="13" t="s">
        <v>53</v>
      </c>
      <c r="U17" s="48">
        <f t="shared" si="9"/>
        <v>2</v>
      </c>
      <c r="V17" s="27" t="s">
        <v>89</v>
      </c>
      <c r="W17" s="27" t="s">
        <v>53</v>
      </c>
      <c r="X17" s="68">
        <f t="shared" si="10"/>
        <v>2</v>
      </c>
      <c r="Y17" s="85" t="s">
        <v>90</v>
      </c>
      <c r="Z17" s="68">
        <f t="shared" si="11"/>
        <v>4</v>
      </c>
      <c r="AA17" s="23" t="str">
        <f t="shared" si="8"/>
        <v>BAJA</v>
      </c>
      <c r="AB17" s="37">
        <v>6</v>
      </c>
    </row>
    <row r="18" spans="1:28" s="7" customFormat="1" ht="249" customHeight="1" x14ac:dyDescent="0.2">
      <c r="A18" s="38">
        <f>COUNTIF($AA$11:AA18,"ALTA")</f>
        <v>0</v>
      </c>
      <c r="B18" s="42">
        <f>VLOOKUP(AB18,'01-Inventario de Activos'!$A$12:$L$61,2,FALSE)</f>
        <v>8</v>
      </c>
      <c r="C18" s="40" t="str">
        <f>VLOOKUP(AB18,'01-Inventario de Activos'!$A$12:$L$61,3,FALSE)</f>
        <v>Actas de Grado UTP</v>
      </c>
      <c r="D18" s="40" t="str">
        <f>VLOOKUP(AB18,'01-Inventario de Activos'!$A$12:$L$61,4,FALSE)</f>
        <v>Documento que soporta el cumplimiento de los requisitos académicos de un estudiante para optar el titulo universitario</v>
      </c>
      <c r="E18" s="44" t="s">
        <v>48</v>
      </c>
      <c r="F18" s="66"/>
      <c r="G18" s="40" t="str">
        <f>VLOOKUP(AB18,'01-Inventario de Activos'!$A$12:$L$61,8,FALSE)</f>
        <v>Admisiones, Registro y Control Académico</v>
      </c>
      <c r="H18" s="40" t="str">
        <f>VLOOKUP(AB18,'01-Inventario de Activos'!$A$12:$L$61,7,FALSE)</f>
        <v>Admisiones, Registro y Control Académico</v>
      </c>
      <c r="I18" s="40" t="str">
        <f>VLOOKUP(AB18,'01-Inventario de Activos'!$A$12:$L$61,10,FALSE)</f>
        <v>x</v>
      </c>
      <c r="J18" s="40" t="str">
        <f>VLOOKUP(AB18,'01-Inventario de Activos'!$A$12:$L$61,11,FALSE)</f>
        <v>x</v>
      </c>
      <c r="K18" s="40">
        <f>VLOOKUP(AB18,'01-Inventario de Activos'!$A$12:$L$61,12,FALSE)</f>
        <v>0</v>
      </c>
      <c r="L18" s="44" t="s">
        <v>98</v>
      </c>
      <c r="M18" s="80" t="s">
        <v>55</v>
      </c>
      <c r="N18" s="13" t="s">
        <v>50</v>
      </c>
      <c r="O18" s="48">
        <f t="shared" si="7"/>
        <v>3</v>
      </c>
      <c r="P18" s="27" t="s">
        <v>125</v>
      </c>
      <c r="Q18" s="77">
        <v>42653</v>
      </c>
      <c r="R18" s="27" t="s">
        <v>95</v>
      </c>
      <c r="S18" s="78" t="s">
        <v>51</v>
      </c>
      <c r="T18" s="13" t="s">
        <v>53</v>
      </c>
      <c r="U18" s="48">
        <f t="shared" si="9"/>
        <v>2</v>
      </c>
      <c r="V18" s="13" t="s">
        <v>84</v>
      </c>
      <c r="W18" s="27" t="s">
        <v>52</v>
      </c>
      <c r="X18" s="48">
        <f t="shared" si="5"/>
        <v>1</v>
      </c>
      <c r="Y18" s="85" t="s">
        <v>94</v>
      </c>
      <c r="Z18" s="48">
        <f t="shared" si="6"/>
        <v>6</v>
      </c>
      <c r="AA18" s="23" t="str">
        <f t="shared" ref="AA18:AA61" si="12">IF(Z18&gt;=12,"ALTA", IF(AND(Z18&gt;=1,Z18&lt;=4), "BAJA",IF(AND(Z18&gt;=5,Z18&lt;=10), "MEDIA","")))</f>
        <v>MEDIA</v>
      </c>
      <c r="AB18" s="37">
        <v>7</v>
      </c>
    </row>
    <row r="19" spans="1:28" s="7" customFormat="1" ht="141.75" x14ac:dyDescent="0.2">
      <c r="A19" s="38">
        <f>COUNTIF($AA$11:AA19,"ALTA")</f>
        <v>0</v>
      </c>
      <c r="B19" s="42">
        <f>VLOOKUP(AB19,'01-Inventario de Activos'!$A$12:$L$61,2,FALSE)</f>
        <v>9</v>
      </c>
      <c r="C19" s="40" t="str">
        <f>VLOOKUP(AB19,'01-Inventario de Activos'!$A$12:$L$61,3,FALSE)</f>
        <v>Oficios</v>
      </c>
      <c r="D19" s="40" t="str">
        <f>VLOOKUP(AB19,'01-Inventario de Activos'!$A$12:$L$61,4,FALSE)</f>
        <v>Documento con el cual se solicita información, se atienden inquietudes, casos de estudiantes, derechos de petición.  reporte de información de graduandos, entre otros</v>
      </c>
      <c r="E19" s="44" t="s">
        <v>48</v>
      </c>
      <c r="F19" s="47"/>
      <c r="G19" s="40" t="str">
        <f>VLOOKUP(AB19,'01-Inventario de Activos'!$A$12:$L$61,8,FALSE)</f>
        <v>Admisiones, Registro y Control Académico</v>
      </c>
      <c r="H19" s="40" t="str">
        <f>VLOOKUP(AB19,'01-Inventario de Activos'!$A$12:$L$61,7,FALSE)</f>
        <v>Admisiones, Registro y Control Académico</v>
      </c>
      <c r="I19" s="40" t="str">
        <f>VLOOKUP(AB19,'01-Inventario de Activos'!$A$12:$L$61,10,FALSE)</f>
        <v>x</v>
      </c>
      <c r="J19" s="40" t="str">
        <f>VLOOKUP(AB19,'01-Inventario de Activos'!$A$12:$L$61,11,FALSE)</f>
        <v>x</v>
      </c>
      <c r="K19" s="40">
        <f>VLOOKUP(AB19,'01-Inventario de Activos'!$A$12:$L$61,12,FALSE)</f>
        <v>0</v>
      </c>
      <c r="L19" s="44" t="s">
        <v>49</v>
      </c>
      <c r="M19" s="80" t="s">
        <v>55</v>
      </c>
      <c r="N19" s="13" t="s">
        <v>50</v>
      </c>
      <c r="O19" s="48">
        <f t="shared" si="7"/>
        <v>3</v>
      </c>
      <c r="P19" s="13" t="s">
        <v>126</v>
      </c>
      <c r="Q19" s="77">
        <v>42653</v>
      </c>
      <c r="R19" s="27" t="s">
        <v>95</v>
      </c>
      <c r="S19" s="13" t="s">
        <v>51</v>
      </c>
      <c r="T19" s="13" t="s">
        <v>52</v>
      </c>
      <c r="U19" s="48">
        <f t="shared" si="9"/>
        <v>1</v>
      </c>
      <c r="V19" s="13" t="s">
        <v>84</v>
      </c>
      <c r="W19" s="27" t="s">
        <v>52</v>
      </c>
      <c r="X19" s="48">
        <f t="shared" si="5"/>
        <v>1</v>
      </c>
      <c r="Y19" s="85" t="s">
        <v>93</v>
      </c>
      <c r="Z19" s="48">
        <f t="shared" si="6"/>
        <v>3</v>
      </c>
      <c r="AA19" s="23" t="str">
        <f t="shared" si="12"/>
        <v>BAJA</v>
      </c>
      <c r="AB19" s="37">
        <v>8</v>
      </c>
    </row>
    <row r="20" spans="1:28" s="7" customFormat="1" ht="157.5" x14ac:dyDescent="0.2">
      <c r="A20" s="38">
        <f>COUNTIF($AA$11:AA20,"ALTA")</f>
        <v>0</v>
      </c>
      <c r="B20" s="42">
        <f>VLOOKUP(AB20,'01-Inventario de Activos'!$A$12:$L$61,2,FALSE)</f>
        <v>10</v>
      </c>
      <c r="C20" s="40" t="str">
        <f>VLOOKUP(AB20,'01-Inventario de Activos'!$A$12:$L$61,3,FALSE)</f>
        <v>Memorandos</v>
      </c>
      <c r="D20" s="40" t="str">
        <f>VLOOKUP(AB20,'01-Inventario de Activos'!$A$12:$L$61,4,FALSE)</f>
        <v xml:space="preserve">Documento de comunicación Interna digital por medio del cual se da y se recibe información general y de estudiantes. </v>
      </c>
      <c r="E20" s="44" t="s">
        <v>48</v>
      </c>
      <c r="F20" s="47"/>
      <c r="G20" s="40" t="str">
        <f>VLOOKUP(AB20,'01-Inventario de Activos'!$A$12:$L$61,8,FALSE)</f>
        <v>Admisiones, Registro y Control Académico</v>
      </c>
      <c r="H20" s="40" t="str">
        <f>VLOOKUP(AB20,'01-Inventario de Activos'!$A$12:$L$61,7,FALSE)</f>
        <v>Oficina Gestión de Documentos</v>
      </c>
      <c r="I20" s="40">
        <f>VLOOKUP(AB20,'01-Inventario de Activos'!$A$12:$L$61,10,FALSE)</f>
        <v>0</v>
      </c>
      <c r="J20" s="40" t="str">
        <f>VLOOKUP(AB20,'01-Inventario de Activos'!$A$12:$L$61,11,FALSE)</f>
        <v>x</v>
      </c>
      <c r="K20" s="40">
        <f>VLOOKUP(AB20,'01-Inventario de Activos'!$A$12:$L$61,12,FALSE)</f>
        <v>0</v>
      </c>
      <c r="L20" s="44" t="s">
        <v>49</v>
      </c>
      <c r="M20" s="80" t="s">
        <v>55</v>
      </c>
      <c r="N20" s="27" t="s">
        <v>50</v>
      </c>
      <c r="O20" s="48">
        <f t="shared" si="7"/>
        <v>3</v>
      </c>
      <c r="P20" s="27" t="s">
        <v>127</v>
      </c>
      <c r="Q20" s="77">
        <v>42653</v>
      </c>
      <c r="R20" s="27" t="s">
        <v>95</v>
      </c>
      <c r="S20" s="27" t="s">
        <v>51</v>
      </c>
      <c r="T20" s="27" t="s">
        <v>53</v>
      </c>
      <c r="U20" s="48">
        <f t="shared" si="9"/>
        <v>2</v>
      </c>
      <c r="V20" s="13" t="s">
        <v>84</v>
      </c>
      <c r="W20" s="27" t="s">
        <v>52</v>
      </c>
      <c r="X20" s="48">
        <f t="shared" si="5"/>
        <v>1</v>
      </c>
      <c r="Y20" s="85" t="s">
        <v>92</v>
      </c>
      <c r="Z20" s="48">
        <f t="shared" si="6"/>
        <v>6</v>
      </c>
      <c r="AA20" s="23" t="str">
        <f t="shared" si="12"/>
        <v>MEDIA</v>
      </c>
      <c r="AB20" s="37">
        <v>9</v>
      </c>
    </row>
    <row r="21" spans="1:28" s="7" customFormat="1" ht="189" x14ac:dyDescent="0.2">
      <c r="A21" s="38">
        <f>COUNTIF($AA$11:AA21,"ALTA")</f>
        <v>0</v>
      </c>
      <c r="B21" s="42">
        <f>VLOOKUP(AB21,'01-Inventario de Activos'!$A$12:$L$61,2,FALSE)</f>
        <v>14</v>
      </c>
      <c r="C21" s="40" t="str">
        <f>VLOOKUP(AB21,'01-Inventario de Activos'!$A$12:$L$61,3,FALSE)</f>
        <v>Formato de Diplomas</v>
      </c>
      <c r="D21" s="40" t="str">
        <f>VLOOKUP(AB21,'01-Inventario de Activos'!$A$12:$L$61,4,FALSE)</f>
        <v>Documento en el cual se registra el cumplimiento de los requisitos académicos de un estudiante para optar el titulo universitario</v>
      </c>
      <c r="E21" s="44" t="s">
        <v>48</v>
      </c>
      <c r="F21" s="47"/>
      <c r="G21" s="40" t="str">
        <f>VLOOKUP(AB21,'01-Inventario de Activos'!$A$12:$L$61,8,FALSE)</f>
        <v>Admisiones, Registro y Control Académico</v>
      </c>
      <c r="H21" s="40" t="str">
        <f>VLOOKUP(AB21,'01-Inventario de Activos'!$A$12:$L$61,7,FALSE)</f>
        <v>Admisiones, Registro y Control Académico</v>
      </c>
      <c r="I21" s="40" t="str">
        <f>VLOOKUP(AB21,'01-Inventario de Activos'!$A$12:$L$61,10,FALSE)</f>
        <v>x</v>
      </c>
      <c r="J21" s="40">
        <f>VLOOKUP(AB21,'01-Inventario de Activos'!$A$12:$L$61,11,FALSE)</f>
        <v>0</v>
      </c>
      <c r="K21" s="40">
        <f>VLOOKUP(AB21,'01-Inventario de Activos'!$A$12:$L$61,12,FALSE)</f>
        <v>0</v>
      </c>
      <c r="L21" s="44" t="s">
        <v>107</v>
      </c>
      <c r="M21" s="80" t="s">
        <v>55</v>
      </c>
      <c r="N21" s="13" t="s">
        <v>50</v>
      </c>
      <c r="O21" s="48">
        <f t="shared" si="7"/>
        <v>3</v>
      </c>
      <c r="P21" s="27" t="s">
        <v>125</v>
      </c>
      <c r="Q21" s="77">
        <v>42653</v>
      </c>
      <c r="R21" s="27" t="s">
        <v>95</v>
      </c>
      <c r="S21" s="27" t="s">
        <v>51</v>
      </c>
      <c r="T21" s="13" t="s">
        <v>53</v>
      </c>
      <c r="U21" s="48">
        <f t="shared" si="9"/>
        <v>2</v>
      </c>
      <c r="V21" s="13" t="s">
        <v>84</v>
      </c>
      <c r="W21" s="27" t="s">
        <v>52</v>
      </c>
      <c r="X21" s="48">
        <f t="shared" si="5"/>
        <v>1</v>
      </c>
      <c r="Y21" s="85" t="s">
        <v>108</v>
      </c>
      <c r="Z21" s="48">
        <f t="shared" si="6"/>
        <v>6</v>
      </c>
      <c r="AA21" s="23" t="str">
        <f t="shared" si="12"/>
        <v>MEDIA</v>
      </c>
      <c r="AB21" s="37">
        <v>10</v>
      </c>
    </row>
    <row r="22" spans="1:28" s="7" customFormat="1" ht="157.5" x14ac:dyDescent="0.2">
      <c r="A22" s="38">
        <f>COUNTIF($AA$11:AA22,"ALTA")</f>
        <v>0</v>
      </c>
      <c r="B22" s="42">
        <f>VLOOKUP(AB22,'01-Inventario de Activos'!$A$12:$L$61,2,FALSE)</f>
        <v>15</v>
      </c>
      <c r="C22" s="40" t="str">
        <f>VLOOKUP(AB22,'01-Inventario de Activos'!$A$12:$L$61,3,FALSE)</f>
        <v>Trámites y Formularios</v>
      </c>
      <c r="D22" s="40" t="str">
        <f>VLOOKUP(AB22,'01-Inventario de Activos'!$A$12:$L$61,4,FALSE)</f>
        <v>Portal web que sirve de guía a usuarios internos y externos sobre los procesos de Admisiones, Matricula, Registro y Control Académico, además de otros trámites institucionales</v>
      </c>
      <c r="E22" s="44" t="s">
        <v>48</v>
      </c>
      <c r="F22" s="47"/>
      <c r="G22" s="40" t="str">
        <f>VLOOKUP(AB22,'01-Inventario de Activos'!$A$12:$L$61,8,FALSE)</f>
        <v>Admisiones, Registro y Control Académico</v>
      </c>
      <c r="H22" s="40" t="str">
        <f>VLOOKUP(AB22,'01-Inventario de Activos'!$A$12:$L$61,7,FALSE)</f>
        <v>Admisiones, Registro y Control Académico</v>
      </c>
      <c r="I22" s="40">
        <f>VLOOKUP(AB22,'01-Inventario de Activos'!$A$12:$L$61,10,FALSE)</f>
        <v>0</v>
      </c>
      <c r="J22" s="40" t="str">
        <f>VLOOKUP(AB22,'01-Inventario de Activos'!$A$12:$L$61,11,FALSE)</f>
        <v>x</v>
      </c>
      <c r="K22" s="40">
        <f>VLOOKUP(AB22,'01-Inventario de Activos'!$A$12:$L$61,12,FALSE)</f>
        <v>0</v>
      </c>
      <c r="L22" s="44" t="s">
        <v>109</v>
      </c>
      <c r="M22" s="44" t="s">
        <v>103</v>
      </c>
      <c r="N22" s="27" t="s">
        <v>79</v>
      </c>
      <c r="O22" s="48">
        <f t="shared" si="7"/>
        <v>1</v>
      </c>
      <c r="P22" s="27" t="s">
        <v>128</v>
      </c>
      <c r="Q22" s="77">
        <v>42653</v>
      </c>
      <c r="R22" s="27" t="s">
        <v>95</v>
      </c>
      <c r="S22" s="27" t="s">
        <v>51</v>
      </c>
      <c r="T22" s="27" t="s">
        <v>52</v>
      </c>
      <c r="U22" s="48">
        <f t="shared" si="9"/>
        <v>1</v>
      </c>
      <c r="V22" s="27" t="s">
        <v>89</v>
      </c>
      <c r="W22" s="27" t="s">
        <v>52</v>
      </c>
      <c r="X22" s="48">
        <f t="shared" si="5"/>
        <v>1</v>
      </c>
      <c r="Y22" s="85" t="s">
        <v>90</v>
      </c>
      <c r="Z22" s="48">
        <f t="shared" si="6"/>
        <v>1</v>
      </c>
      <c r="AA22" s="23" t="str">
        <f t="shared" si="12"/>
        <v>BAJA</v>
      </c>
      <c r="AB22" s="37">
        <v>11</v>
      </c>
    </row>
    <row r="23" spans="1:28" s="7" customFormat="1" ht="15.75" hidden="1" x14ac:dyDescent="0.2">
      <c r="A23" s="38">
        <f>COUNTIF($AA$11:AA23,"ALTA")</f>
        <v>0</v>
      </c>
      <c r="B23" s="42" t="e">
        <f>VLOOKUP(AB23,'01-Inventario de Activos'!$A$12:$L$61,2,FALSE)</f>
        <v>#N/A</v>
      </c>
      <c r="C23" s="40" t="e">
        <f>VLOOKUP(AB23,'01-Inventario de Activos'!$A$12:$L$61,3,FALSE)</f>
        <v>#N/A</v>
      </c>
      <c r="D23" s="40" t="e">
        <f>VLOOKUP(AB23,'01-Inventario de Activos'!$A$12:$L$61,4,FALSE)</f>
        <v>#N/A</v>
      </c>
      <c r="E23" s="44"/>
      <c r="F23" s="47"/>
      <c r="G23" s="40" t="e">
        <f>VLOOKUP(AB23,'01-Inventario de Activos'!$A$12:$L$61,8,FALSE)</f>
        <v>#N/A</v>
      </c>
      <c r="H23" s="40" t="e">
        <f>VLOOKUP(AB23,'01-Inventario de Activos'!$A$12:$L$61,7,FALSE)</f>
        <v>#N/A</v>
      </c>
      <c r="I23" s="40" t="e">
        <f>VLOOKUP(AB23,'01-Inventario de Activos'!$A$12:$L$61,10,FALSE)</f>
        <v>#N/A</v>
      </c>
      <c r="J23" s="40" t="e">
        <f>VLOOKUP(AB23,'01-Inventario de Activos'!$A$12:$L$61,11,FALSE)</f>
        <v>#N/A</v>
      </c>
      <c r="K23" s="40" t="e">
        <f>VLOOKUP(AB23,'01-Inventario de Activos'!$A$12:$L$61,12,FALSE)</f>
        <v>#N/A</v>
      </c>
      <c r="L23" s="44"/>
      <c r="M23" s="44"/>
      <c r="N23" s="13"/>
      <c r="O23" s="48">
        <f t="shared" si="7"/>
        <v>0</v>
      </c>
      <c r="P23" s="13"/>
      <c r="Q23" s="13"/>
      <c r="R23" s="27"/>
      <c r="S23" s="13"/>
      <c r="T23" s="13"/>
      <c r="U23" s="48">
        <f t="shared" si="9"/>
        <v>0</v>
      </c>
      <c r="V23" s="13"/>
      <c r="W23" s="13"/>
      <c r="X23" s="48">
        <f t="shared" si="5"/>
        <v>0</v>
      </c>
      <c r="Y23" s="13"/>
      <c r="Z23" s="48">
        <f t="shared" si="6"/>
        <v>0</v>
      </c>
      <c r="AA23" s="23" t="str">
        <f t="shared" si="12"/>
        <v/>
      </c>
      <c r="AB23" s="37">
        <v>12</v>
      </c>
    </row>
    <row r="24" spans="1:28" s="7" customFormat="1" ht="15.75" hidden="1" x14ac:dyDescent="0.2">
      <c r="A24" s="38">
        <f>COUNTIF($AA$11:AA24,"ALTA")</f>
        <v>0</v>
      </c>
      <c r="B24" s="42" t="e">
        <f>VLOOKUP(AB24,'01-Inventario de Activos'!$A$12:$L$61,2,FALSE)</f>
        <v>#N/A</v>
      </c>
      <c r="C24" s="40" t="e">
        <f>VLOOKUP(AB24,'01-Inventario de Activos'!$A$12:$L$61,3,FALSE)</f>
        <v>#N/A</v>
      </c>
      <c r="D24" s="40" t="e">
        <f>VLOOKUP(AB24,'01-Inventario de Activos'!$A$12:$L$61,4,FALSE)</f>
        <v>#N/A</v>
      </c>
      <c r="E24" s="44"/>
      <c r="F24" s="47"/>
      <c r="G24" s="40" t="e">
        <f>VLOOKUP(AB24,'01-Inventario de Activos'!$A$12:$L$61,8,FALSE)</f>
        <v>#N/A</v>
      </c>
      <c r="H24" s="40" t="e">
        <f>VLOOKUP(AB24,'01-Inventario de Activos'!$A$12:$L$61,7,FALSE)</f>
        <v>#N/A</v>
      </c>
      <c r="I24" s="40" t="e">
        <f>VLOOKUP(AB24,'01-Inventario de Activos'!$A$12:$L$61,10,FALSE)</f>
        <v>#N/A</v>
      </c>
      <c r="J24" s="40" t="e">
        <f>VLOOKUP(AB24,'01-Inventario de Activos'!$A$12:$L$61,11,FALSE)</f>
        <v>#N/A</v>
      </c>
      <c r="K24" s="40" t="e">
        <f>VLOOKUP(AB24,'01-Inventario de Activos'!$A$12:$L$61,12,FALSE)</f>
        <v>#N/A</v>
      </c>
      <c r="L24" s="44"/>
      <c r="M24" s="44"/>
      <c r="N24" s="13"/>
      <c r="O24" s="48">
        <f t="shared" si="7"/>
        <v>0</v>
      </c>
      <c r="P24" s="13"/>
      <c r="Q24" s="13"/>
      <c r="R24" s="27"/>
      <c r="S24" s="13"/>
      <c r="T24" s="13"/>
      <c r="U24" s="48">
        <f t="shared" si="9"/>
        <v>0</v>
      </c>
      <c r="V24" s="13"/>
      <c r="W24" s="13"/>
      <c r="X24" s="48">
        <f t="shared" si="5"/>
        <v>0</v>
      </c>
      <c r="Y24" s="13"/>
      <c r="Z24" s="48">
        <f t="shared" si="6"/>
        <v>0</v>
      </c>
      <c r="AA24" s="23" t="str">
        <f t="shared" si="12"/>
        <v/>
      </c>
      <c r="AB24" s="37">
        <v>13</v>
      </c>
    </row>
    <row r="25" spans="1:28" s="7" customFormat="1" ht="15.75" hidden="1" x14ac:dyDescent="0.2">
      <c r="A25" s="38">
        <f>COUNTIF($AA$11:AA25,"ALTA")</f>
        <v>0</v>
      </c>
      <c r="B25" s="42" t="e">
        <f>VLOOKUP(AB25,'01-Inventario de Activos'!$A$12:$L$61,2,FALSE)</f>
        <v>#N/A</v>
      </c>
      <c r="C25" s="40" t="e">
        <f>VLOOKUP(AB25,'01-Inventario de Activos'!$A$12:$L$61,3,FALSE)</f>
        <v>#N/A</v>
      </c>
      <c r="D25" s="40" t="e">
        <f>VLOOKUP(AB25,'01-Inventario de Activos'!$A$12:$L$61,4,FALSE)</f>
        <v>#N/A</v>
      </c>
      <c r="E25" s="44"/>
      <c r="F25" s="47"/>
      <c r="G25" s="40" t="e">
        <f>VLOOKUP(AB25,'01-Inventario de Activos'!$A$12:$L$61,8,FALSE)</f>
        <v>#N/A</v>
      </c>
      <c r="H25" s="40" t="e">
        <f>VLOOKUP(AB25,'01-Inventario de Activos'!$A$12:$L$61,7,FALSE)</f>
        <v>#N/A</v>
      </c>
      <c r="I25" s="40" t="e">
        <f>VLOOKUP(AB25,'01-Inventario de Activos'!$A$12:$L$61,10,FALSE)</f>
        <v>#N/A</v>
      </c>
      <c r="J25" s="40" t="e">
        <f>VLOOKUP(AB25,'01-Inventario de Activos'!$A$12:$L$61,11,FALSE)</f>
        <v>#N/A</v>
      </c>
      <c r="K25" s="40" t="e">
        <f>VLOOKUP(AB25,'01-Inventario de Activos'!$A$12:$L$61,12,FALSE)</f>
        <v>#N/A</v>
      </c>
      <c r="L25" s="44"/>
      <c r="M25" s="44"/>
      <c r="N25" s="13"/>
      <c r="O25" s="48">
        <f t="shared" si="7"/>
        <v>0</v>
      </c>
      <c r="P25" s="13"/>
      <c r="Q25" s="13"/>
      <c r="R25" s="27"/>
      <c r="S25" s="13"/>
      <c r="T25" s="13"/>
      <c r="U25" s="48">
        <f t="shared" ref="U25:U55" si="13">IF(T25="ALTA",3,IF(T25="MEDIA",2,IF(T25="BAJA",1,0)))</f>
        <v>0</v>
      </c>
      <c r="V25" s="13"/>
      <c r="W25" s="13"/>
      <c r="X25" s="48">
        <f t="shared" si="5"/>
        <v>0</v>
      </c>
      <c r="Y25" s="13"/>
      <c r="Z25" s="48">
        <f t="shared" si="6"/>
        <v>0</v>
      </c>
      <c r="AA25" s="23" t="str">
        <f t="shared" si="12"/>
        <v/>
      </c>
      <c r="AB25" s="37">
        <v>14</v>
      </c>
    </row>
    <row r="26" spans="1:28" s="7" customFormat="1" ht="15.75" hidden="1" x14ac:dyDescent="0.2">
      <c r="A26" s="38">
        <f>COUNTIF($AA$11:AA26,"ALTA")</f>
        <v>0</v>
      </c>
      <c r="B26" s="42" t="e">
        <f>VLOOKUP(AB26,'01-Inventario de Activos'!$A$12:$L$61,2,FALSE)</f>
        <v>#N/A</v>
      </c>
      <c r="C26" s="40" t="e">
        <f>VLOOKUP(AB26,'01-Inventario de Activos'!$A$12:$L$61,3,FALSE)</f>
        <v>#N/A</v>
      </c>
      <c r="D26" s="40" t="e">
        <f>VLOOKUP(AB26,'01-Inventario de Activos'!$A$12:$L$61,4,FALSE)</f>
        <v>#N/A</v>
      </c>
      <c r="E26" s="44"/>
      <c r="F26" s="47"/>
      <c r="G26" s="40" t="e">
        <f>VLOOKUP(AB26,'01-Inventario de Activos'!$A$12:$L$61,8,FALSE)</f>
        <v>#N/A</v>
      </c>
      <c r="H26" s="40" t="e">
        <f>VLOOKUP(AB26,'01-Inventario de Activos'!$A$12:$L$61,7,FALSE)</f>
        <v>#N/A</v>
      </c>
      <c r="I26" s="40" t="e">
        <f>VLOOKUP(AB26,'01-Inventario de Activos'!$A$12:$L$61,10,FALSE)</f>
        <v>#N/A</v>
      </c>
      <c r="J26" s="40" t="e">
        <f>VLOOKUP(AB26,'01-Inventario de Activos'!$A$12:$L$61,11,FALSE)</f>
        <v>#N/A</v>
      </c>
      <c r="K26" s="40" t="e">
        <f>VLOOKUP(AB26,'01-Inventario de Activos'!$A$12:$L$61,12,FALSE)</f>
        <v>#N/A</v>
      </c>
      <c r="L26" s="44"/>
      <c r="M26" s="44"/>
      <c r="N26" s="13"/>
      <c r="O26" s="48">
        <f t="shared" si="7"/>
        <v>0</v>
      </c>
      <c r="P26" s="13"/>
      <c r="Q26" s="13"/>
      <c r="R26" s="27"/>
      <c r="S26" s="13"/>
      <c r="T26" s="13"/>
      <c r="U26" s="48">
        <f t="shared" si="13"/>
        <v>0</v>
      </c>
      <c r="V26" s="13"/>
      <c r="W26" s="13"/>
      <c r="X26" s="48">
        <f t="shared" si="5"/>
        <v>0</v>
      </c>
      <c r="Y26" s="13"/>
      <c r="Z26" s="48">
        <f t="shared" si="6"/>
        <v>0</v>
      </c>
      <c r="AA26" s="23" t="str">
        <f t="shared" si="12"/>
        <v/>
      </c>
      <c r="AB26" s="37">
        <v>15</v>
      </c>
    </row>
    <row r="27" spans="1:28" s="7" customFormat="1" ht="15.75" hidden="1" x14ac:dyDescent="0.2">
      <c r="A27" s="38">
        <f>COUNTIF($AA$11:AA27,"ALTA")</f>
        <v>0</v>
      </c>
      <c r="B27" s="42" t="e">
        <f>VLOOKUP(AB27,'01-Inventario de Activos'!$A$12:$L$61,2,FALSE)</f>
        <v>#N/A</v>
      </c>
      <c r="C27" s="40" t="e">
        <f>VLOOKUP(AB27,'01-Inventario de Activos'!$A$12:$L$61,3,FALSE)</f>
        <v>#N/A</v>
      </c>
      <c r="D27" s="40" t="e">
        <f>VLOOKUP(AB27,'01-Inventario de Activos'!$A$12:$L$61,4,FALSE)</f>
        <v>#N/A</v>
      </c>
      <c r="E27" s="44"/>
      <c r="F27" s="47"/>
      <c r="G27" s="40" t="e">
        <f>VLOOKUP(AB27,'01-Inventario de Activos'!$A$12:$L$61,8,FALSE)</f>
        <v>#N/A</v>
      </c>
      <c r="H27" s="40" t="e">
        <f>VLOOKUP(AB27,'01-Inventario de Activos'!$A$12:$L$61,7,FALSE)</f>
        <v>#N/A</v>
      </c>
      <c r="I27" s="40" t="e">
        <f>VLOOKUP(AB27,'01-Inventario de Activos'!$A$12:$L$61,10,FALSE)</f>
        <v>#N/A</v>
      </c>
      <c r="J27" s="40" t="e">
        <f>VLOOKUP(AB27,'01-Inventario de Activos'!$A$12:$L$61,11,FALSE)</f>
        <v>#N/A</v>
      </c>
      <c r="K27" s="40" t="e">
        <f>VLOOKUP(AB27,'01-Inventario de Activos'!$A$12:$L$61,12,FALSE)</f>
        <v>#N/A</v>
      </c>
      <c r="L27" s="44"/>
      <c r="M27" s="44"/>
      <c r="N27" s="13"/>
      <c r="O27" s="48">
        <f t="shared" si="7"/>
        <v>0</v>
      </c>
      <c r="P27" s="13"/>
      <c r="Q27" s="13"/>
      <c r="R27" s="27"/>
      <c r="S27" s="13"/>
      <c r="T27" s="13"/>
      <c r="U27" s="48">
        <f t="shared" si="13"/>
        <v>0</v>
      </c>
      <c r="V27" s="13"/>
      <c r="W27" s="13"/>
      <c r="X27" s="48">
        <f t="shared" si="5"/>
        <v>0</v>
      </c>
      <c r="Y27" s="13"/>
      <c r="Z27" s="48">
        <f t="shared" si="6"/>
        <v>0</v>
      </c>
      <c r="AA27" s="23" t="str">
        <f t="shared" si="12"/>
        <v/>
      </c>
      <c r="AB27" s="37">
        <v>16</v>
      </c>
    </row>
    <row r="28" spans="1:28" s="7" customFormat="1" ht="15.75" hidden="1" x14ac:dyDescent="0.2">
      <c r="A28" s="38">
        <f>COUNTIF($AA$11:AA28,"ALTA")</f>
        <v>0</v>
      </c>
      <c r="B28" s="42" t="e">
        <f>VLOOKUP(AB28,'01-Inventario de Activos'!$A$12:$L$61,2,FALSE)</f>
        <v>#N/A</v>
      </c>
      <c r="C28" s="40" t="e">
        <f>VLOOKUP(AB28,'01-Inventario de Activos'!$A$12:$L$61,3,FALSE)</f>
        <v>#N/A</v>
      </c>
      <c r="D28" s="40" t="e">
        <f>VLOOKUP(AB28,'01-Inventario de Activos'!$A$12:$L$61,4,FALSE)</f>
        <v>#N/A</v>
      </c>
      <c r="E28" s="44"/>
      <c r="F28" s="47"/>
      <c r="G28" s="40" t="e">
        <f>VLOOKUP(AB28,'01-Inventario de Activos'!$A$12:$L$61,8,FALSE)</f>
        <v>#N/A</v>
      </c>
      <c r="H28" s="40" t="e">
        <f>VLOOKUP(AB28,'01-Inventario de Activos'!$A$12:$L$61,7,FALSE)</f>
        <v>#N/A</v>
      </c>
      <c r="I28" s="40" t="e">
        <f>VLOOKUP(AB28,'01-Inventario de Activos'!$A$12:$L$61,10,FALSE)</f>
        <v>#N/A</v>
      </c>
      <c r="J28" s="40" t="e">
        <f>VLOOKUP(AB28,'01-Inventario de Activos'!$A$12:$L$61,11,FALSE)</f>
        <v>#N/A</v>
      </c>
      <c r="K28" s="40" t="e">
        <f>VLOOKUP(AB28,'01-Inventario de Activos'!$A$12:$L$61,12,FALSE)</f>
        <v>#N/A</v>
      </c>
      <c r="L28" s="44"/>
      <c r="M28" s="44"/>
      <c r="N28" s="13"/>
      <c r="O28" s="48">
        <f t="shared" si="7"/>
        <v>0</v>
      </c>
      <c r="P28" s="13"/>
      <c r="Q28" s="13"/>
      <c r="R28" s="27"/>
      <c r="S28" s="13"/>
      <c r="T28" s="13"/>
      <c r="U28" s="48">
        <f t="shared" si="13"/>
        <v>0</v>
      </c>
      <c r="V28" s="13"/>
      <c r="W28" s="13"/>
      <c r="X28" s="48">
        <f t="shared" si="5"/>
        <v>0</v>
      </c>
      <c r="Y28" s="13"/>
      <c r="Z28" s="48">
        <f t="shared" si="6"/>
        <v>0</v>
      </c>
      <c r="AA28" s="23" t="str">
        <f t="shared" si="12"/>
        <v/>
      </c>
      <c r="AB28" s="37">
        <v>17</v>
      </c>
    </row>
    <row r="29" spans="1:28" s="7" customFormat="1" ht="15.75" hidden="1" x14ac:dyDescent="0.2">
      <c r="A29" s="38">
        <f>COUNTIF($AA$11:AA29,"ALTA")</f>
        <v>0</v>
      </c>
      <c r="B29" s="42" t="e">
        <f>VLOOKUP(AB29,'01-Inventario de Activos'!$A$12:$L$61,2,FALSE)</f>
        <v>#N/A</v>
      </c>
      <c r="C29" s="40" t="e">
        <f>VLOOKUP(AB29,'01-Inventario de Activos'!$A$12:$L$61,3,FALSE)</f>
        <v>#N/A</v>
      </c>
      <c r="D29" s="40" t="e">
        <f>VLOOKUP(AB29,'01-Inventario de Activos'!$A$12:$L$61,4,FALSE)</f>
        <v>#N/A</v>
      </c>
      <c r="E29" s="44"/>
      <c r="F29" s="47"/>
      <c r="G29" s="40" t="e">
        <f>VLOOKUP(AB29,'01-Inventario de Activos'!$A$12:$L$61,8,FALSE)</f>
        <v>#N/A</v>
      </c>
      <c r="H29" s="40" t="e">
        <f>VLOOKUP(AB29,'01-Inventario de Activos'!$A$12:$L$61,7,FALSE)</f>
        <v>#N/A</v>
      </c>
      <c r="I29" s="40" t="e">
        <f>VLOOKUP(AB29,'01-Inventario de Activos'!$A$12:$L$61,10,FALSE)</f>
        <v>#N/A</v>
      </c>
      <c r="J29" s="40" t="e">
        <f>VLOOKUP(AB29,'01-Inventario de Activos'!$A$12:$L$61,11,FALSE)</f>
        <v>#N/A</v>
      </c>
      <c r="K29" s="40" t="e">
        <f>VLOOKUP(AB29,'01-Inventario de Activos'!$A$12:$L$61,12,FALSE)</f>
        <v>#N/A</v>
      </c>
      <c r="L29" s="44"/>
      <c r="M29" s="44"/>
      <c r="N29" s="13"/>
      <c r="O29" s="48">
        <f t="shared" si="7"/>
        <v>0</v>
      </c>
      <c r="P29" s="13"/>
      <c r="Q29" s="13"/>
      <c r="R29" s="27"/>
      <c r="S29" s="13"/>
      <c r="T29" s="13"/>
      <c r="U29" s="48">
        <f t="shared" si="13"/>
        <v>0</v>
      </c>
      <c r="V29" s="13"/>
      <c r="W29" s="13"/>
      <c r="X29" s="48">
        <f t="shared" si="5"/>
        <v>0</v>
      </c>
      <c r="Y29" s="13"/>
      <c r="Z29" s="48">
        <f t="shared" si="6"/>
        <v>0</v>
      </c>
      <c r="AA29" s="23" t="str">
        <f t="shared" si="12"/>
        <v/>
      </c>
      <c r="AB29" s="37">
        <v>18</v>
      </c>
    </row>
    <row r="30" spans="1:28" s="7" customFormat="1" ht="15.75" hidden="1" x14ac:dyDescent="0.2">
      <c r="A30" s="38">
        <f>COUNTIF($AA$11:AA30,"ALTA")</f>
        <v>0</v>
      </c>
      <c r="B30" s="42" t="e">
        <f>VLOOKUP(AB30,'01-Inventario de Activos'!$A$12:$L$61,2,FALSE)</f>
        <v>#N/A</v>
      </c>
      <c r="C30" s="40" t="e">
        <f>VLOOKUP(AB30,'01-Inventario de Activos'!$A$12:$L$61,3,FALSE)</f>
        <v>#N/A</v>
      </c>
      <c r="D30" s="40" t="e">
        <f>VLOOKUP(AB30,'01-Inventario de Activos'!$A$12:$L$61,4,FALSE)</f>
        <v>#N/A</v>
      </c>
      <c r="E30" s="44"/>
      <c r="F30" s="47"/>
      <c r="G30" s="40" t="e">
        <f>VLOOKUP(AB30,'01-Inventario de Activos'!$A$12:$L$61,8,FALSE)</f>
        <v>#N/A</v>
      </c>
      <c r="H30" s="40" t="e">
        <f>VLOOKUP(AB30,'01-Inventario de Activos'!$A$12:$L$61,7,FALSE)</f>
        <v>#N/A</v>
      </c>
      <c r="I30" s="40" t="e">
        <f>VLOOKUP(AB30,'01-Inventario de Activos'!$A$12:$L$61,10,FALSE)</f>
        <v>#N/A</v>
      </c>
      <c r="J30" s="40" t="e">
        <f>VLOOKUP(AB30,'01-Inventario de Activos'!$A$12:$L$61,11,FALSE)</f>
        <v>#N/A</v>
      </c>
      <c r="K30" s="40" t="e">
        <f>VLOOKUP(AB30,'01-Inventario de Activos'!$A$12:$L$61,12,FALSE)</f>
        <v>#N/A</v>
      </c>
      <c r="L30" s="44"/>
      <c r="M30" s="44"/>
      <c r="N30" s="13"/>
      <c r="O30" s="48">
        <f t="shared" si="7"/>
        <v>0</v>
      </c>
      <c r="P30" s="13"/>
      <c r="Q30" s="13"/>
      <c r="R30" s="27"/>
      <c r="S30" s="13"/>
      <c r="T30" s="13"/>
      <c r="U30" s="48">
        <f t="shared" si="13"/>
        <v>0</v>
      </c>
      <c r="V30" s="13"/>
      <c r="W30" s="13"/>
      <c r="X30" s="48">
        <f t="shared" si="5"/>
        <v>0</v>
      </c>
      <c r="Y30" s="13"/>
      <c r="Z30" s="48">
        <f t="shared" si="6"/>
        <v>0</v>
      </c>
      <c r="AA30" s="23" t="str">
        <f t="shared" si="12"/>
        <v/>
      </c>
      <c r="AB30" s="37">
        <v>19</v>
      </c>
    </row>
    <row r="31" spans="1:28" s="7" customFormat="1" ht="15.75" hidden="1" x14ac:dyDescent="0.2">
      <c r="A31" s="38">
        <f>COUNTIF($AA$11:AA31,"ALTA")</f>
        <v>0</v>
      </c>
      <c r="B31" s="42" t="e">
        <f>VLOOKUP(AB31,'01-Inventario de Activos'!$A$12:$L$61,2,FALSE)</f>
        <v>#N/A</v>
      </c>
      <c r="C31" s="40" t="e">
        <f>VLOOKUP(AB31,'01-Inventario de Activos'!$A$12:$L$61,3,FALSE)</f>
        <v>#N/A</v>
      </c>
      <c r="D31" s="40" t="e">
        <f>VLOOKUP(AB31,'01-Inventario de Activos'!$A$12:$L$61,4,FALSE)</f>
        <v>#N/A</v>
      </c>
      <c r="E31" s="44"/>
      <c r="F31" s="47"/>
      <c r="G31" s="40" t="e">
        <f>VLOOKUP(AB31,'01-Inventario de Activos'!$A$12:$L$61,8,FALSE)</f>
        <v>#N/A</v>
      </c>
      <c r="H31" s="40" t="e">
        <f>VLOOKUP(AB31,'01-Inventario de Activos'!$A$12:$L$61,7,FALSE)</f>
        <v>#N/A</v>
      </c>
      <c r="I31" s="40" t="e">
        <f>VLOOKUP(AB31,'01-Inventario de Activos'!$A$12:$L$61,10,FALSE)</f>
        <v>#N/A</v>
      </c>
      <c r="J31" s="40" t="e">
        <f>VLOOKUP(AB31,'01-Inventario de Activos'!$A$12:$L$61,11,FALSE)</f>
        <v>#N/A</v>
      </c>
      <c r="K31" s="40" t="e">
        <f>VLOOKUP(AB31,'01-Inventario de Activos'!$A$12:$L$61,12,FALSE)</f>
        <v>#N/A</v>
      </c>
      <c r="L31" s="44"/>
      <c r="M31" s="44"/>
      <c r="N31" s="13"/>
      <c r="O31" s="48">
        <f t="shared" si="7"/>
        <v>0</v>
      </c>
      <c r="P31" s="13"/>
      <c r="Q31" s="13"/>
      <c r="R31" s="27"/>
      <c r="S31" s="13"/>
      <c r="T31" s="13"/>
      <c r="U31" s="48">
        <f t="shared" si="13"/>
        <v>0</v>
      </c>
      <c r="V31" s="13"/>
      <c r="W31" s="13"/>
      <c r="X31" s="48">
        <f t="shared" si="5"/>
        <v>0</v>
      </c>
      <c r="Y31" s="13"/>
      <c r="Z31" s="48">
        <f t="shared" si="6"/>
        <v>0</v>
      </c>
      <c r="AA31" s="23" t="str">
        <f t="shared" si="12"/>
        <v/>
      </c>
      <c r="AB31" s="37">
        <v>20</v>
      </c>
    </row>
    <row r="32" spans="1:28" s="7" customFormat="1" ht="15.75" hidden="1" x14ac:dyDescent="0.2">
      <c r="A32" s="38">
        <f>COUNTIF($AA$11:AA32,"ALTA")</f>
        <v>0</v>
      </c>
      <c r="B32" s="42" t="e">
        <f>VLOOKUP(AB32,'01-Inventario de Activos'!$A$12:$L$61,2,FALSE)</f>
        <v>#N/A</v>
      </c>
      <c r="C32" s="40" t="e">
        <f>VLOOKUP(AB32,'01-Inventario de Activos'!$A$12:$L$61,3,FALSE)</f>
        <v>#N/A</v>
      </c>
      <c r="D32" s="40" t="e">
        <f>VLOOKUP(AB32,'01-Inventario de Activos'!$A$12:$L$61,4,FALSE)</f>
        <v>#N/A</v>
      </c>
      <c r="E32" s="44"/>
      <c r="F32" s="47"/>
      <c r="G32" s="40" t="e">
        <f>VLOOKUP(AB32,'01-Inventario de Activos'!$A$12:$L$61,8,FALSE)</f>
        <v>#N/A</v>
      </c>
      <c r="H32" s="40" t="e">
        <f>VLOOKUP(AB32,'01-Inventario de Activos'!$A$12:$L$61,7,FALSE)</f>
        <v>#N/A</v>
      </c>
      <c r="I32" s="40" t="e">
        <f>VLOOKUP(AB32,'01-Inventario de Activos'!$A$12:$L$61,10,FALSE)</f>
        <v>#N/A</v>
      </c>
      <c r="J32" s="40" t="e">
        <f>VLOOKUP(AB32,'01-Inventario de Activos'!$A$12:$L$61,11,FALSE)</f>
        <v>#N/A</v>
      </c>
      <c r="K32" s="40" t="e">
        <f>VLOOKUP(AB32,'01-Inventario de Activos'!$A$12:$L$61,12,FALSE)</f>
        <v>#N/A</v>
      </c>
      <c r="L32" s="44"/>
      <c r="M32" s="44"/>
      <c r="N32" s="13"/>
      <c r="O32" s="48">
        <f t="shared" si="7"/>
        <v>0</v>
      </c>
      <c r="P32" s="13"/>
      <c r="Q32" s="13"/>
      <c r="R32" s="27"/>
      <c r="S32" s="13"/>
      <c r="T32" s="13"/>
      <c r="U32" s="48">
        <f t="shared" si="13"/>
        <v>0</v>
      </c>
      <c r="V32" s="13"/>
      <c r="W32" s="13"/>
      <c r="X32" s="48">
        <f t="shared" si="5"/>
        <v>0</v>
      </c>
      <c r="Y32" s="13"/>
      <c r="Z32" s="48">
        <f t="shared" si="6"/>
        <v>0</v>
      </c>
      <c r="AA32" s="23" t="str">
        <f t="shared" si="12"/>
        <v/>
      </c>
      <c r="AB32" s="37">
        <v>21</v>
      </c>
    </row>
    <row r="33" spans="1:28" s="7" customFormat="1" ht="15.75" hidden="1" x14ac:dyDescent="0.2">
      <c r="A33" s="38">
        <f>COUNTIF($AA$11:AA33,"ALTA")</f>
        <v>0</v>
      </c>
      <c r="B33" s="42" t="e">
        <f>VLOOKUP(AB33,'01-Inventario de Activos'!$A$12:$L$61,2,FALSE)</f>
        <v>#N/A</v>
      </c>
      <c r="C33" s="40" t="e">
        <f>VLOOKUP(AB33,'01-Inventario de Activos'!$A$12:$L$61,3,FALSE)</f>
        <v>#N/A</v>
      </c>
      <c r="D33" s="40" t="e">
        <f>VLOOKUP(AB33,'01-Inventario de Activos'!$A$12:$L$61,4,FALSE)</f>
        <v>#N/A</v>
      </c>
      <c r="E33" s="44"/>
      <c r="F33" s="47"/>
      <c r="G33" s="40" t="e">
        <f>VLOOKUP(AB33,'01-Inventario de Activos'!$A$12:$L$61,8,FALSE)</f>
        <v>#N/A</v>
      </c>
      <c r="H33" s="40" t="e">
        <f>VLOOKUP(AB33,'01-Inventario de Activos'!$A$12:$L$61,7,FALSE)</f>
        <v>#N/A</v>
      </c>
      <c r="I33" s="40" t="e">
        <f>VLOOKUP(AB33,'01-Inventario de Activos'!$A$12:$L$61,10,FALSE)</f>
        <v>#N/A</v>
      </c>
      <c r="J33" s="40" t="e">
        <f>VLOOKUP(AB33,'01-Inventario de Activos'!$A$12:$L$61,11,FALSE)</f>
        <v>#N/A</v>
      </c>
      <c r="K33" s="40" t="e">
        <f>VLOOKUP(AB33,'01-Inventario de Activos'!$A$12:$L$61,12,FALSE)</f>
        <v>#N/A</v>
      </c>
      <c r="L33" s="44"/>
      <c r="M33" s="44"/>
      <c r="N33" s="13"/>
      <c r="O33" s="48">
        <f t="shared" si="7"/>
        <v>0</v>
      </c>
      <c r="P33" s="13"/>
      <c r="Q33" s="13"/>
      <c r="R33" s="27"/>
      <c r="S33" s="13"/>
      <c r="T33" s="13"/>
      <c r="U33" s="48">
        <f t="shared" si="13"/>
        <v>0</v>
      </c>
      <c r="V33" s="13"/>
      <c r="W33" s="13"/>
      <c r="X33" s="48">
        <f t="shared" si="5"/>
        <v>0</v>
      </c>
      <c r="Y33" s="13"/>
      <c r="Z33" s="48">
        <f t="shared" si="6"/>
        <v>0</v>
      </c>
      <c r="AA33" s="23" t="str">
        <f t="shared" si="12"/>
        <v/>
      </c>
      <c r="AB33" s="37">
        <v>22</v>
      </c>
    </row>
    <row r="34" spans="1:28" s="7" customFormat="1" ht="15.75" hidden="1" x14ac:dyDescent="0.2">
      <c r="A34" s="38">
        <f>COUNTIF($AA$11:AA34,"ALTA")</f>
        <v>0</v>
      </c>
      <c r="B34" s="42" t="e">
        <f>VLOOKUP(AB34,'01-Inventario de Activos'!$A$12:$L$61,2,FALSE)</f>
        <v>#N/A</v>
      </c>
      <c r="C34" s="40" t="e">
        <f>VLOOKUP(AB34,'01-Inventario de Activos'!$A$12:$L$61,3,FALSE)</f>
        <v>#N/A</v>
      </c>
      <c r="D34" s="40" t="e">
        <f>VLOOKUP(AB34,'01-Inventario de Activos'!$A$12:$L$61,4,FALSE)</f>
        <v>#N/A</v>
      </c>
      <c r="E34" s="44"/>
      <c r="F34" s="47"/>
      <c r="G34" s="40" t="e">
        <f>VLOOKUP(AB34,'01-Inventario de Activos'!$A$12:$L$61,8,FALSE)</f>
        <v>#N/A</v>
      </c>
      <c r="H34" s="40" t="e">
        <f>VLOOKUP(AB34,'01-Inventario de Activos'!$A$12:$L$61,7,FALSE)</f>
        <v>#N/A</v>
      </c>
      <c r="I34" s="40" t="e">
        <f>VLOOKUP(AB34,'01-Inventario de Activos'!$A$12:$L$61,10,FALSE)</f>
        <v>#N/A</v>
      </c>
      <c r="J34" s="40" t="e">
        <f>VLOOKUP(AB34,'01-Inventario de Activos'!$A$12:$L$61,11,FALSE)</f>
        <v>#N/A</v>
      </c>
      <c r="K34" s="40" t="e">
        <f>VLOOKUP(AB34,'01-Inventario de Activos'!$A$12:$L$61,12,FALSE)</f>
        <v>#N/A</v>
      </c>
      <c r="L34" s="44"/>
      <c r="M34" s="44"/>
      <c r="N34" s="13"/>
      <c r="O34" s="48">
        <f t="shared" si="7"/>
        <v>0</v>
      </c>
      <c r="P34" s="13"/>
      <c r="Q34" s="13"/>
      <c r="R34" s="27"/>
      <c r="S34" s="13"/>
      <c r="T34" s="13"/>
      <c r="U34" s="48">
        <f t="shared" si="13"/>
        <v>0</v>
      </c>
      <c r="V34" s="13"/>
      <c r="W34" s="13"/>
      <c r="X34" s="48">
        <f t="shared" si="5"/>
        <v>0</v>
      </c>
      <c r="Y34" s="13"/>
      <c r="Z34" s="48">
        <f t="shared" si="6"/>
        <v>0</v>
      </c>
      <c r="AA34" s="23" t="str">
        <f t="shared" si="12"/>
        <v/>
      </c>
      <c r="AB34" s="37">
        <v>23</v>
      </c>
    </row>
    <row r="35" spans="1:28" s="7" customFormat="1" ht="15.75" hidden="1" x14ac:dyDescent="0.2">
      <c r="A35" s="38">
        <f>COUNTIF($AA$11:AA35,"ALTA")</f>
        <v>0</v>
      </c>
      <c r="B35" s="42" t="e">
        <f>VLOOKUP(AB35,'01-Inventario de Activos'!$A$12:$L$61,2,FALSE)</f>
        <v>#N/A</v>
      </c>
      <c r="C35" s="40" t="e">
        <f>VLOOKUP(AB35,'01-Inventario de Activos'!$A$12:$L$61,3,FALSE)</f>
        <v>#N/A</v>
      </c>
      <c r="D35" s="40" t="e">
        <f>VLOOKUP(AB35,'01-Inventario de Activos'!$A$12:$L$61,4,FALSE)</f>
        <v>#N/A</v>
      </c>
      <c r="E35" s="44"/>
      <c r="F35" s="47"/>
      <c r="G35" s="40" t="e">
        <f>VLOOKUP(AB35,'01-Inventario de Activos'!$A$12:$L$61,8,FALSE)</f>
        <v>#N/A</v>
      </c>
      <c r="H35" s="40" t="e">
        <f>VLOOKUP(AB35,'01-Inventario de Activos'!$A$12:$L$61,7,FALSE)</f>
        <v>#N/A</v>
      </c>
      <c r="I35" s="40" t="e">
        <f>VLOOKUP(AB35,'01-Inventario de Activos'!$A$12:$L$61,10,FALSE)</f>
        <v>#N/A</v>
      </c>
      <c r="J35" s="40" t="e">
        <f>VLOOKUP(AB35,'01-Inventario de Activos'!$A$12:$L$61,11,FALSE)</f>
        <v>#N/A</v>
      </c>
      <c r="K35" s="40" t="e">
        <f>VLOOKUP(AB35,'01-Inventario de Activos'!$A$12:$L$61,12,FALSE)</f>
        <v>#N/A</v>
      </c>
      <c r="L35" s="44"/>
      <c r="M35" s="44"/>
      <c r="N35" s="13"/>
      <c r="O35" s="48">
        <f t="shared" si="7"/>
        <v>0</v>
      </c>
      <c r="P35" s="13"/>
      <c r="Q35" s="13"/>
      <c r="R35" s="27"/>
      <c r="S35" s="13"/>
      <c r="T35" s="13"/>
      <c r="U35" s="48">
        <f t="shared" si="13"/>
        <v>0</v>
      </c>
      <c r="V35" s="13"/>
      <c r="W35" s="13"/>
      <c r="X35" s="48">
        <f t="shared" si="5"/>
        <v>0</v>
      </c>
      <c r="Y35" s="13"/>
      <c r="Z35" s="48">
        <f t="shared" si="6"/>
        <v>0</v>
      </c>
      <c r="AA35" s="23" t="str">
        <f t="shared" si="12"/>
        <v/>
      </c>
      <c r="AB35" s="37">
        <v>24</v>
      </c>
    </row>
    <row r="36" spans="1:28" s="7" customFormat="1" ht="15.75" hidden="1" x14ac:dyDescent="0.2">
      <c r="A36" s="38">
        <f>COUNTIF($AA$11:AA36,"ALTA")</f>
        <v>0</v>
      </c>
      <c r="B36" s="42" t="e">
        <f>VLOOKUP(AB36,'01-Inventario de Activos'!$A$12:$L$61,2,FALSE)</f>
        <v>#N/A</v>
      </c>
      <c r="C36" s="40" t="e">
        <f>VLOOKUP(AB36,'01-Inventario de Activos'!$A$12:$L$61,3,FALSE)</f>
        <v>#N/A</v>
      </c>
      <c r="D36" s="40" t="e">
        <f>VLOOKUP(AB36,'01-Inventario de Activos'!$A$12:$L$61,4,FALSE)</f>
        <v>#N/A</v>
      </c>
      <c r="E36" s="44"/>
      <c r="F36" s="47"/>
      <c r="G36" s="40" t="e">
        <f>VLOOKUP(AB36,'01-Inventario de Activos'!$A$12:$L$61,8,FALSE)</f>
        <v>#N/A</v>
      </c>
      <c r="H36" s="40" t="e">
        <f>VLOOKUP(AB36,'01-Inventario de Activos'!$A$12:$L$61,7,FALSE)</f>
        <v>#N/A</v>
      </c>
      <c r="I36" s="40" t="e">
        <f>VLOOKUP(AB36,'01-Inventario de Activos'!$A$12:$L$61,10,FALSE)</f>
        <v>#N/A</v>
      </c>
      <c r="J36" s="40" t="e">
        <f>VLOOKUP(AB36,'01-Inventario de Activos'!$A$12:$L$61,11,FALSE)</f>
        <v>#N/A</v>
      </c>
      <c r="K36" s="40" t="e">
        <f>VLOOKUP(AB36,'01-Inventario de Activos'!$A$12:$L$61,12,FALSE)</f>
        <v>#N/A</v>
      </c>
      <c r="L36" s="44"/>
      <c r="M36" s="44"/>
      <c r="N36" s="13"/>
      <c r="O36" s="48">
        <f t="shared" si="7"/>
        <v>0</v>
      </c>
      <c r="P36" s="13"/>
      <c r="Q36" s="13"/>
      <c r="R36" s="27"/>
      <c r="S36" s="13"/>
      <c r="T36" s="13"/>
      <c r="U36" s="48">
        <f t="shared" si="13"/>
        <v>0</v>
      </c>
      <c r="V36" s="13"/>
      <c r="W36" s="13"/>
      <c r="X36" s="48">
        <f t="shared" si="5"/>
        <v>0</v>
      </c>
      <c r="Y36" s="13"/>
      <c r="Z36" s="48">
        <f t="shared" si="6"/>
        <v>0</v>
      </c>
      <c r="AA36" s="23" t="str">
        <f t="shared" si="12"/>
        <v/>
      </c>
      <c r="AB36" s="37">
        <v>25</v>
      </c>
    </row>
    <row r="37" spans="1:28" s="7" customFormat="1" ht="15.75" hidden="1" x14ac:dyDescent="0.2">
      <c r="A37" s="38">
        <f>COUNTIF($AA$11:AA37,"ALTA")</f>
        <v>0</v>
      </c>
      <c r="B37" s="42" t="e">
        <f>VLOOKUP(AB37,'01-Inventario de Activos'!$A$12:$L$61,2,FALSE)</f>
        <v>#N/A</v>
      </c>
      <c r="C37" s="40" t="e">
        <f>VLOOKUP(AB37,'01-Inventario de Activos'!$A$12:$L$61,3,FALSE)</f>
        <v>#N/A</v>
      </c>
      <c r="D37" s="40" t="e">
        <f>VLOOKUP(AB37,'01-Inventario de Activos'!$A$12:$L$61,4,FALSE)</f>
        <v>#N/A</v>
      </c>
      <c r="E37" s="44"/>
      <c r="F37" s="47"/>
      <c r="G37" s="40" t="e">
        <f>VLOOKUP(AB37,'01-Inventario de Activos'!$A$12:$L$61,8,FALSE)</f>
        <v>#N/A</v>
      </c>
      <c r="H37" s="40" t="e">
        <f>VLOOKUP(AB37,'01-Inventario de Activos'!$A$12:$L$61,7,FALSE)</f>
        <v>#N/A</v>
      </c>
      <c r="I37" s="40" t="e">
        <f>VLOOKUP(AB37,'01-Inventario de Activos'!$A$12:$L$61,10,FALSE)</f>
        <v>#N/A</v>
      </c>
      <c r="J37" s="40" t="e">
        <f>VLOOKUP(AB37,'01-Inventario de Activos'!$A$12:$L$61,11,FALSE)</f>
        <v>#N/A</v>
      </c>
      <c r="K37" s="40" t="e">
        <f>VLOOKUP(AB37,'01-Inventario de Activos'!$A$12:$L$61,12,FALSE)</f>
        <v>#N/A</v>
      </c>
      <c r="L37" s="44"/>
      <c r="M37" s="44"/>
      <c r="N37" s="13"/>
      <c r="O37" s="48">
        <f t="shared" si="7"/>
        <v>0</v>
      </c>
      <c r="P37" s="13"/>
      <c r="Q37" s="13"/>
      <c r="R37" s="27"/>
      <c r="S37" s="13"/>
      <c r="T37" s="13"/>
      <c r="U37" s="48">
        <f t="shared" si="13"/>
        <v>0</v>
      </c>
      <c r="V37" s="13"/>
      <c r="W37" s="13"/>
      <c r="X37" s="48">
        <f t="shared" si="5"/>
        <v>0</v>
      </c>
      <c r="Y37" s="13"/>
      <c r="Z37" s="48">
        <f t="shared" si="6"/>
        <v>0</v>
      </c>
      <c r="AA37" s="23" t="str">
        <f t="shared" si="12"/>
        <v/>
      </c>
      <c r="AB37" s="37">
        <v>26</v>
      </c>
    </row>
    <row r="38" spans="1:28" s="7" customFormat="1" ht="15.75" hidden="1" x14ac:dyDescent="0.2">
      <c r="A38" s="38">
        <f>COUNTIF($AA$11:AA38,"ALTA")</f>
        <v>0</v>
      </c>
      <c r="B38" s="42" t="e">
        <f>VLOOKUP(AB38,'01-Inventario de Activos'!$A$12:$L$61,2,FALSE)</f>
        <v>#N/A</v>
      </c>
      <c r="C38" s="40" t="e">
        <f>VLOOKUP(AB38,'01-Inventario de Activos'!$A$12:$L$61,3,FALSE)</f>
        <v>#N/A</v>
      </c>
      <c r="D38" s="40" t="e">
        <f>VLOOKUP(AB38,'01-Inventario de Activos'!$A$12:$L$61,4,FALSE)</f>
        <v>#N/A</v>
      </c>
      <c r="E38" s="44"/>
      <c r="F38" s="47"/>
      <c r="G38" s="40" t="e">
        <f>VLOOKUP(AB38,'01-Inventario de Activos'!$A$12:$L$61,8,FALSE)</f>
        <v>#N/A</v>
      </c>
      <c r="H38" s="40" t="e">
        <f>VLOOKUP(AB38,'01-Inventario de Activos'!$A$12:$L$61,7,FALSE)</f>
        <v>#N/A</v>
      </c>
      <c r="I38" s="40" t="e">
        <f>VLOOKUP(AB38,'01-Inventario de Activos'!$A$12:$L$61,10,FALSE)</f>
        <v>#N/A</v>
      </c>
      <c r="J38" s="40" t="e">
        <f>VLOOKUP(AB38,'01-Inventario de Activos'!$A$12:$L$61,11,FALSE)</f>
        <v>#N/A</v>
      </c>
      <c r="K38" s="40" t="e">
        <f>VLOOKUP(AB38,'01-Inventario de Activos'!$A$12:$L$61,12,FALSE)</f>
        <v>#N/A</v>
      </c>
      <c r="L38" s="44"/>
      <c r="M38" s="44"/>
      <c r="N38" s="13"/>
      <c r="O38" s="48">
        <f t="shared" si="7"/>
        <v>0</v>
      </c>
      <c r="P38" s="13"/>
      <c r="Q38" s="13"/>
      <c r="R38" s="27"/>
      <c r="S38" s="13"/>
      <c r="T38" s="13"/>
      <c r="U38" s="48">
        <f t="shared" si="13"/>
        <v>0</v>
      </c>
      <c r="V38" s="13"/>
      <c r="W38" s="13"/>
      <c r="X38" s="48">
        <f t="shared" si="5"/>
        <v>0</v>
      </c>
      <c r="Y38" s="13"/>
      <c r="Z38" s="48">
        <f t="shared" si="6"/>
        <v>0</v>
      </c>
      <c r="AA38" s="23" t="str">
        <f t="shared" si="12"/>
        <v/>
      </c>
      <c r="AB38" s="37">
        <v>27</v>
      </c>
    </row>
    <row r="39" spans="1:28" s="7" customFormat="1" ht="15.75" hidden="1" x14ac:dyDescent="0.2">
      <c r="A39" s="38">
        <f>COUNTIF($AA$11:AA39,"ALTA")</f>
        <v>0</v>
      </c>
      <c r="B39" s="42" t="e">
        <f>VLOOKUP(AB39,'01-Inventario de Activos'!$A$12:$L$61,2,FALSE)</f>
        <v>#N/A</v>
      </c>
      <c r="C39" s="40" t="e">
        <f>VLOOKUP(AB39,'01-Inventario de Activos'!$A$12:$L$61,3,FALSE)</f>
        <v>#N/A</v>
      </c>
      <c r="D39" s="40" t="e">
        <f>VLOOKUP(AB39,'01-Inventario de Activos'!$A$12:$L$61,4,FALSE)</f>
        <v>#N/A</v>
      </c>
      <c r="E39" s="44"/>
      <c r="F39" s="47"/>
      <c r="G39" s="40" t="e">
        <f>VLOOKUP(AB39,'01-Inventario de Activos'!$A$12:$L$61,8,FALSE)</f>
        <v>#N/A</v>
      </c>
      <c r="H39" s="40" t="e">
        <f>VLOOKUP(AB39,'01-Inventario de Activos'!$A$12:$L$61,7,FALSE)</f>
        <v>#N/A</v>
      </c>
      <c r="I39" s="40" t="e">
        <f>VLOOKUP(AB39,'01-Inventario de Activos'!$A$12:$L$61,10,FALSE)</f>
        <v>#N/A</v>
      </c>
      <c r="J39" s="40" t="e">
        <f>VLOOKUP(AB39,'01-Inventario de Activos'!$A$12:$L$61,11,FALSE)</f>
        <v>#N/A</v>
      </c>
      <c r="K39" s="40" t="e">
        <f>VLOOKUP(AB39,'01-Inventario de Activos'!$A$12:$L$61,12,FALSE)</f>
        <v>#N/A</v>
      </c>
      <c r="L39" s="44"/>
      <c r="M39" s="44"/>
      <c r="N39" s="13"/>
      <c r="O39" s="48">
        <f t="shared" si="7"/>
        <v>0</v>
      </c>
      <c r="P39" s="13"/>
      <c r="Q39" s="13"/>
      <c r="R39" s="27"/>
      <c r="S39" s="13"/>
      <c r="T39" s="13"/>
      <c r="U39" s="48">
        <f t="shared" si="13"/>
        <v>0</v>
      </c>
      <c r="V39" s="13"/>
      <c r="W39" s="13"/>
      <c r="X39" s="48">
        <f t="shared" si="5"/>
        <v>0</v>
      </c>
      <c r="Y39" s="13"/>
      <c r="Z39" s="48">
        <f t="shared" si="6"/>
        <v>0</v>
      </c>
      <c r="AA39" s="23" t="str">
        <f t="shared" si="12"/>
        <v/>
      </c>
      <c r="AB39" s="37">
        <v>28</v>
      </c>
    </row>
    <row r="40" spans="1:28" s="7" customFormat="1" ht="15.75" hidden="1" x14ac:dyDescent="0.2">
      <c r="A40" s="38">
        <f>COUNTIF($AA$11:AA40,"ALTA")</f>
        <v>0</v>
      </c>
      <c r="B40" s="42" t="e">
        <f>VLOOKUP(AB40,'01-Inventario de Activos'!$A$12:$L$61,2,FALSE)</f>
        <v>#N/A</v>
      </c>
      <c r="C40" s="40" t="e">
        <f>VLOOKUP(AB40,'01-Inventario de Activos'!$A$12:$L$61,3,FALSE)</f>
        <v>#N/A</v>
      </c>
      <c r="D40" s="40" t="e">
        <f>VLOOKUP(AB40,'01-Inventario de Activos'!$A$12:$L$61,4,FALSE)</f>
        <v>#N/A</v>
      </c>
      <c r="E40" s="44"/>
      <c r="F40" s="47"/>
      <c r="G40" s="40" t="e">
        <f>VLOOKUP(AB40,'01-Inventario de Activos'!$A$12:$L$61,8,FALSE)</f>
        <v>#N/A</v>
      </c>
      <c r="H40" s="40" t="e">
        <f>VLOOKUP(AB40,'01-Inventario de Activos'!$A$12:$L$61,7,FALSE)</f>
        <v>#N/A</v>
      </c>
      <c r="I40" s="40" t="e">
        <f>VLOOKUP(AB40,'01-Inventario de Activos'!$A$12:$L$61,10,FALSE)</f>
        <v>#N/A</v>
      </c>
      <c r="J40" s="40" t="e">
        <f>VLOOKUP(AB40,'01-Inventario de Activos'!$A$12:$L$61,11,FALSE)</f>
        <v>#N/A</v>
      </c>
      <c r="K40" s="40" t="e">
        <f>VLOOKUP(AB40,'01-Inventario de Activos'!$A$12:$L$61,12,FALSE)</f>
        <v>#N/A</v>
      </c>
      <c r="L40" s="44"/>
      <c r="M40" s="44"/>
      <c r="N40" s="13"/>
      <c r="O40" s="48">
        <f t="shared" si="7"/>
        <v>0</v>
      </c>
      <c r="P40" s="13"/>
      <c r="Q40" s="13"/>
      <c r="R40" s="27"/>
      <c r="S40" s="13"/>
      <c r="T40" s="13"/>
      <c r="U40" s="48">
        <f t="shared" si="13"/>
        <v>0</v>
      </c>
      <c r="V40" s="13"/>
      <c r="W40" s="13"/>
      <c r="X40" s="48">
        <f t="shared" si="5"/>
        <v>0</v>
      </c>
      <c r="Y40" s="13"/>
      <c r="Z40" s="48">
        <f t="shared" si="6"/>
        <v>0</v>
      </c>
      <c r="AA40" s="23" t="str">
        <f t="shared" si="12"/>
        <v/>
      </c>
      <c r="AB40" s="37">
        <v>29</v>
      </c>
    </row>
    <row r="41" spans="1:28" s="7" customFormat="1" ht="15.75" hidden="1" x14ac:dyDescent="0.2">
      <c r="A41" s="38">
        <f>COUNTIF($AA$11:AA41,"ALTA")</f>
        <v>0</v>
      </c>
      <c r="B41" s="42" t="e">
        <f>VLOOKUP(AB41,'01-Inventario de Activos'!$A$12:$L$61,2,FALSE)</f>
        <v>#N/A</v>
      </c>
      <c r="C41" s="40" t="e">
        <f>VLOOKUP(AB41,'01-Inventario de Activos'!$A$12:$L$61,3,FALSE)</f>
        <v>#N/A</v>
      </c>
      <c r="D41" s="40" t="e">
        <f>VLOOKUP(AB41,'01-Inventario de Activos'!$A$12:$L$61,4,FALSE)</f>
        <v>#N/A</v>
      </c>
      <c r="E41" s="44"/>
      <c r="F41" s="47"/>
      <c r="G41" s="40" t="e">
        <f>VLOOKUP(AB41,'01-Inventario de Activos'!$A$12:$L$61,8,FALSE)</f>
        <v>#N/A</v>
      </c>
      <c r="H41" s="40" t="e">
        <f>VLOOKUP(AB41,'01-Inventario de Activos'!$A$12:$L$61,7,FALSE)</f>
        <v>#N/A</v>
      </c>
      <c r="I41" s="40" t="e">
        <f>VLOOKUP(AB41,'01-Inventario de Activos'!$A$12:$L$61,10,FALSE)</f>
        <v>#N/A</v>
      </c>
      <c r="J41" s="40" t="e">
        <f>VLOOKUP(AB41,'01-Inventario de Activos'!$A$12:$L$61,11,FALSE)</f>
        <v>#N/A</v>
      </c>
      <c r="K41" s="40" t="e">
        <f>VLOOKUP(AB41,'01-Inventario de Activos'!$A$12:$L$61,12,FALSE)</f>
        <v>#N/A</v>
      </c>
      <c r="L41" s="44"/>
      <c r="M41" s="44"/>
      <c r="N41" s="13"/>
      <c r="O41" s="48">
        <f t="shared" si="7"/>
        <v>0</v>
      </c>
      <c r="P41" s="13"/>
      <c r="Q41" s="13"/>
      <c r="R41" s="27"/>
      <c r="S41" s="13"/>
      <c r="T41" s="13"/>
      <c r="U41" s="48">
        <f t="shared" si="13"/>
        <v>0</v>
      </c>
      <c r="V41" s="13"/>
      <c r="W41" s="13"/>
      <c r="X41" s="48">
        <f t="shared" si="5"/>
        <v>0</v>
      </c>
      <c r="Y41" s="13"/>
      <c r="Z41" s="48">
        <f t="shared" si="6"/>
        <v>0</v>
      </c>
      <c r="AA41" s="23" t="str">
        <f t="shared" si="12"/>
        <v/>
      </c>
      <c r="AB41" s="37">
        <v>30</v>
      </c>
    </row>
    <row r="42" spans="1:28" s="7" customFormat="1" ht="15.75" hidden="1" x14ac:dyDescent="0.2">
      <c r="A42" s="38">
        <f>COUNTIF($AA$11:AA42,"ALTA")</f>
        <v>0</v>
      </c>
      <c r="B42" s="42" t="e">
        <f>VLOOKUP(AB42,'01-Inventario de Activos'!$A$12:$L$61,2,FALSE)</f>
        <v>#N/A</v>
      </c>
      <c r="C42" s="40" t="e">
        <f>VLOOKUP(AB42,'01-Inventario de Activos'!$A$12:$L$61,3,FALSE)</f>
        <v>#N/A</v>
      </c>
      <c r="D42" s="40" t="e">
        <f>VLOOKUP(AB42,'01-Inventario de Activos'!$A$12:$L$61,4,FALSE)</f>
        <v>#N/A</v>
      </c>
      <c r="E42" s="44"/>
      <c r="F42" s="47"/>
      <c r="G42" s="40" t="e">
        <f>VLOOKUP(AB42,'01-Inventario de Activos'!$A$12:$L$61,8,FALSE)</f>
        <v>#N/A</v>
      </c>
      <c r="H42" s="40" t="e">
        <f>VLOOKUP(AB42,'01-Inventario de Activos'!$A$12:$L$61,7,FALSE)</f>
        <v>#N/A</v>
      </c>
      <c r="I42" s="40" t="e">
        <f>VLOOKUP(AB42,'01-Inventario de Activos'!$A$12:$L$61,10,FALSE)</f>
        <v>#N/A</v>
      </c>
      <c r="J42" s="40" t="e">
        <f>VLOOKUP(AB42,'01-Inventario de Activos'!$A$12:$L$61,11,FALSE)</f>
        <v>#N/A</v>
      </c>
      <c r="K42" s="40" t="e">
        <f>VLOOKUP(AB42,'01-Inventario de Activos'!$A$12:$L$61,12,FALSE)</f>
        <v>#N/A</v>
      </c>
      <c r="L42" s="44"/>
      <c r="M42" s="44"/>
      <c r="N42" s="13"/>
      <c r="O42" s="48">
        <f t="shared" si="7"/>
        <v>0</v>
      </c>
      <c r="P42" s="13"/>
      <c r="Q42" s="13"/>
      <c r="R42" s="27"/>
      <c r="S42" s="13"/>
      <c r="T42" s="13"/>
      <c r="U42" s="48">
        <f t="shared" si="13"/>
        <v>0</v>
      </c>
      <c r="V42" s="13"/>
      <c r="W42" s="13"/>
      <c r="X42" s="48">
        <f t="shared" si="5"/>
        <v>0</v>
      </c>
      <c r="Y42" s="13"/>
      <c r="Z42" s="48">
        <f t="shared" si="6"/>
        <v>0</v>
      </c>
      <c r="AA42" s="23" t="str">
        <f t="shared" si="12"/>
        <v/>
      </c>
      <c r="AB42" s="37">
        <v>31</v>
      </c>
    </row>
    <row r="43" spans="1:28" s="7" customFormat="1" ht="15.75" hidden="1" x14ac:dyDescent="0.2">
      <c r="A43" s="38">
        <f>COUNTIF($AA$11:AA43,"ALTA")</f>
        <v>0</v>
      </c>
      <c r="B43" s="42" t="e">
        <f>VLOOKUP(AB43,'01-Inventario de Activos'!$A$12:$L$61,2,FALSE)</f>
        <v>#N/A</v>
      </c>
      <c r="C43" s="40" t="e">
        <f>VLOOKUP(AB43,'01-Inventario de Activos'!$A$12:$L$61,3,FALSE)</f>
        <v>#N/A</v>
      </c>
      <c r="D43" s="40" t="e">
        <f>VLOOKUP(AB43,'01-Inventario de Activos'!$A$12:$L$61,4,FALSE)</f>
        <v>#N/A</v>
      </c>
      <c r="E43" s="44"/>
      <c r="F43" s="47"/>
      <c r="G43" s="40" t="e">
        <f>VLOOKUP(AB43,'01-Inventario de Activos'!$A$12:$L$61,8,FALSE)</f>
        <v>#N/A</v>
      </c>
      <c r="H43" s="40" t="e">
        <f>VLOOKUP(AB43,'01-Inventario de Activos'!$A$12:$L$61,7,FALSE)</f>
        <v>#N/A</v>
      </c>
      <c r="I43" s="40" t="e">
        <f>VLOOKUP(AB43,'01-Inventario de Activos'!$A$12:$L$61,10,FALSE)</f>
        <v>#N/A</v>
      </c>
      <c r="J43" s="40" t="e">
        <f>VLOOKUP(AB43,'01-Inventario de Activos'!$A$12:$L$61,11,FALSE)</f>
        <v>#N/A</v>
      </c>
      <c r="K43" s="40" t="e">
        <f>VLOOKUP(AB43,'01-Inventario de Activos'!$A$12:$L$61,12,FALSE)</f>
        <v>#N/A</v>
      </c>
      <c r="L43" s="44"/>
      <c r="M43" s="44"/>
      <c r="N43" s="13"/>
      <c r="O43" s="48">
        <f t="shared" si="7"/>
        <v>0</v>
      </c>
      <c r="P43" s="13"/>
      <c r="Q43" s="13"/>
      <c r="R43" s="27"/>
      <c r="S43" s="13"/>
      <c r="T43" s="13"/>
      <c r="U43" s="48">
        <f t="shared" si="13"/>
        <v>0</v>
      </c>
      <c r="V43" s="13"/>
      <c r="W43" s="13"/>
      <c r="X43" s="48">
        <f t="shared" si="5"/>
        <v>0</v>
      </c>
      <c r="Y43" s="13"/>
      <c r="Z43" s="48">
        <f t="shared" si="6"/>
        <v>0</v>
      </c>
      <c r="AA43" s="23" t="str">
        <f t="shared" si="12"/>
        <v/>
      </c>
      <c r="AB43" s="37">
        <v>32</v>
      </c>
    </row>
    <row r="44" spans="1:28" s="7" customFormat="1" ht="15.75" hidden="1" x14ac:dyDescent="0.2">
      <c r="A44" s="38">
        <f>COUNTIF($AA$11:AA44,"ALTA")</f>
        <v>0</v>
      </c>
      <c r="B44" s="42" t="e">
        <f>VLOOKUP(AB44,'01-Inventario de Activos'!$A$12:$L$61,2,FALSE)</f>
        <v>#N/A</v>
      </c>
      <c r="C44" s="40" t="e">
        <f>VLOOKUP(AB44,'01-Inventario de Activos'!$A$12:$L$61,3,FALSE)</f>
        <v>#N/A</v>
      </c>
      <c r="D44" s="40" t="e">
        <f>VLOOKUP(AB44,'01-Inventario de Activos'!$A$12:$L$61,4,FALSE)</f>
        <v>#N/A</v>
      </c>
      <c r="E44" s="44"/>
      <c r="F44" s="47"/>
      <c r="G44" s="40" t="e">
        <f>VLOOKUP(AB44,'01-Inventario de Activos'!$A$12:$L$61,8,FALSE)</f>
        <v>#N/A</v>
      </c>
      <c r="H44" s="40" t="e">
        <f>VLOOKUP(AB44,'01-Inventario de Activos'!$A$12:$L$61,7,FALSE)</f>
        <v>#N/A</v>
      </c>
      <c r="I44" s="40" t="e">
        <f>VLOOKUP(AB44,'01-Inventario de Activos'!$A$12:$L$61,10,FALSE)</f>
        <v>#N/A</v>
      </c>
      <c r="J44" s="40" t="e">
        <f>VLOOKUP(AB44,'01-Inventario de Activos'!$A$12:$L$61,11,FALSE)</f>
        <v>#N/A</v>
      </c>
      <c r="K44" s="40" t="e">
        <f>VLOOKUP(AB44,'01-Inventario de Activos'!$A$12:$L$61,12,FALSE)</f>
        <v>#N/A</v>
      </c>
      <c r="L44" s="44"/>
      <c r="M44" s="44"/>
      <c r="N44" s="13"/>
      <c r="O44" s="48">
        <f t="shared" si="7"/>
        <v>0</v>
      </c>
      <c r="P44" s="13"/>
      <c r="Q44" s="13"/>
      <c r="R44" s="27"/>
      <c r="S44" s="13"/>
      <c r="T44" s="13"/>
      <c r="U44" s="48">
        <f t="shared" si="13"/>
        <v>0</v>
      </c>
      <c r="V44" s="13"/>
      <c r="W44" s="13"/>
      <c r="X44" s="48">
        <f t="shared" si="5"/>
        <v>0</v>
      </c>
      <c r="Y44" s="13"/>
      <c r="Z44" s="48">
        <f t="shared" si="6"/>
        <v>0</v>
      </c>
      <c r="AA44" s="23" t="str">
        <f t="shared" si="12"/>
        <v/>
      </c>
      <c r="AB44" s="37">
        <v>33</v>
      </c>
    </row>
    <row r="45" spans="1:28" s="7" customFormat="1" ht="15.75" hidden="1" x14ac:dyDescent="0.2">
      <c r="A45" s="38">
        <f>COUNTIF($AA$11:AA45,"ALTA")</f>
        <v>0</v>
      </c>
      <c r="B45" s="42" t="e">
        <f>VLOOKUP(AB45,'01-Inventario de Activos'!$A$12:$L$61,2,FALSE)</f>
        <v>#N/A</v>
      </c>
      <c r="C45" s="40" t="e">
        <f>VLOOKUP(AB45,'01-Inventario de Activos'!$A$12:$L$61,3,FALSE)</f>
        <v>#N/A</v>
      </c>
      <c r="D45" s="40" t="e">
        <f>VLOOKUP(AB45,'01-Inventario de Activos'!$A$12:$L$61,4,FALSE)</f>
        <v>#N/A</v>
      </c>
      <c r="E45" s="44"/>
      <c r="F45" s="47"/>
      <c r="G45" s="40" t="e">
        <f>VLOOKUP(AB45,'01-Inventario de Activos'!$A$12:$L$61,8,FALSE)</f>
        <v>#N/A</v>
      </c>
      <c r="H45" s="40" t="e">
        <f>VLOOKUP(AB45,'01-Inventario de Activos'!$A$12:$L$61,7,FALSE)</f>
        <v>#N/A</v>
      </c>
      <c r="I45" s="40" t="e">
        <f>VLOOKUP(AB45,'01-Inventario de Activos'!$A$12:$L$61,10,FALSE)</f>
        <v>#N/A</v>
      </c>
      <c r="J45" s="40" t="e">
        <f>VLOOKUP(AB45,'01-Inventario de Activos'!$A$12:$L$61,11,FALSE)</f>
        <v>#N/A</v>
      </c>
      <c r="K45" s="40" t="e">
        <f>VLOOKUP(AB45,'01-Inventario de Activos'!$A$12:$L$61,12,FALSE)</f>
        <v>#N/A</v>
      </c>
      <c r="L45" s="44"/>
      <c r="M45" s="44"/>
      <c r="N45" s="13"/>
      <c r="O45" s="48">
        <f t="shared" si="7"/>
        <v>0</v>
      </c>
      <c r="P45" s="13"/>
      <c r="Q45" s="13"/>
      <c r="R45" s="27"/>
      <c r="S45" s="13"/>
      <c r="T45" s="13"/>
      <c r="U45" s="48">
        <f t="shared" si="13"/>
        <v>0</v>
      </c>
      <c r="V45" s="13"/>
      <c r="W45" s="13"/>
      <c r="X45" s="48">
        <f t="shared" si="5"/>
        <v>0</v>
      </c>
      <c r="Y45" s="13"/>
      <c r="Z45" s="48">
        <f t="shared" si="6"/>
        <v>0</v>
      </c>
      <c r="AA45" s="23" t="str">
        <f t="shared" si="12"/>
        <v/>
      </c>
      <c r="AB45" s="37">
        <v>34</v>
      </c>
    </row>
    <row r="46" spans="1:28" s="7" customFormat="1" ht="15.75" hidden="1" x14ac:dyDescent="0.2">
      <c r="A46" s="38">
        <f>COUNTIF($AA$11:AA46,"ALTA")</f>
        <v>0</v>
      </c>
      <c r="B46" s="42" t="e">
        <f>VLOOKUP(AB46,'01-Inventario de Activos'!$A$12:$L$61,2,FALSE)</f>
        <v>#N/A</v>
      </c>
      <c r="C46" s="40" t="e">
        <f>VLOOKUP(AB46,'01-Inventario de Activos'!$A$12:$L$61,3,FALSE)</f>
        <v>#N/A</v>
      </c>
      <c r="D46" s="40" t="e">
        <f>VLOOKUP(AB46,'01-Inventario de Activos'!$A$12:$L$61,4,FALSE)</f>
        <v>#N/A</v>
      </c>
      <c r="E46" s="44"/>
      <c r="F46" s="47"/>
      <c r="G46" s="40" t="e">
        <f>VLOOKUP(AB46,'01-Inventario de Activos'!$A$12:$L$61,8,FALSE)</f>
        <v>#N/A</v>
      </c>
      <c r="H46" s="40" t="e">
        <f>VLOOKUP(AB46,'01-Inventario de Activos'!$A$12:$L$61,7,FALSE)</f>
        <v>#N/A</v>
      </c>
      <c r="I46" s="40" t="e">
        <f>VLOOKUP(AB46,'01-Inventario de Activos'!$A$12:$L$61,10,FALSE)</f>
        <v>#N/A</v>
      </c>
      <c r="J46" s="40" t="e">
        <f>VLOOKUP(AB46,'01-Inventario de Activos'!$A$12:$L$61,11,FALSE)</f>
        <v>#N/A</v>
      </c>
      <c r="K46" s="40" t="e">
        <f>VLOOKUP(AB46,'01-Inventario de Activos'!$A$12:$L$61,12,FALSE)</f>
        <v>#N/A</v>
      </c>
      <c r="L46" s="44"/>
      <c r="M46" s="44"/>
      <c r="N46" s="13"/>
      <c r="O46" s="48">
        <f t="shared" si="7"/>
        <v>0</v>
      </c>
      <c r="P46" s="13"/>
      <c r="Q46" s="13"/>
      <c r="R46" s="27"/>
      <c r="S46" s="13"/>
      <c r="T46" s="13"/>
      <c r="U46" s="48">
        <f t="shared" si="13"/>
        <v>0</v>
      </c>
      <c r="V46" s="13"/>
      <c r="W46" s="13"/>
      <c r="X46" s="48">
        <f t="shared" si="5"/>
        <v>0</v>
      </c>
      <c r="Y46" s="13"/>
      <c r="Z46" s="48">
        <f t="shared" si="6"/>
        <v>0</v>
      </c>
      <c r="AA46" s="23" t="str">
        <f t="shared" si="12"/>
        <v/>
      </c>
      <c r="AB46" s="37">
        <v>35</v>
      </c>
    </row>
    <row r="47" spans="1:28" s="7" customFormat="1" ht="15.75" hidden="1" x14ac:dyDescent="0.2">
      <c r="A47" s="38">
        <f>COUNTIF($AA$11:AA47,"ALTA")</f>
        <v>0</v>
      </c>
      <c r="B47" s="42" t="e">
        <f>VLOOKUP(AB47,'01-Inventario de Activos'!$A$12:$L$61,2,FALSE)</f>
        <v>#N/A</v>
      </c>
      <c r="C47" s="40" t="e">
        <f>VLOOKUP(AB47,'01-Inventario de Activos'!$A$12:$L$61,3,FALSE)</f>
        <v>#N/A</v>
      </c>
      <c r="D47" s="40" t="e">
        <f>VLOOKUP(AB47,'01-Inventario de Activos'!$A$12:$L$61,4,FALSE)</f>
        <v>#N/A</v>
      </c>
      <c r="E47" s="44"/>
      <c r="F47" s="47"/>
      <c r="G47" s="40" t="e">
        <f>VLOOKUP(AB47,'01-Inventario de Activos'!$A$12:$L$61,8,FALSE)</f>
        <v>#N/A</v>
      </c>
      <c r="H47" s="40" t="e">
        <f>VLOOKUP(AB47,'01-Inventario de Activos'!$A$12:$L$61,7,FALSE)</f>
        <v>#N/A</v>
      </c>
      <c r="I47" s="40" t="e">
        <f>VLOOKUP(AB47,'01-Inventario de Activos'!$A$12:$L$61,10,FALSE)</f>
        <v>#N/A</v>
      </c>
      <c r="J47" s="40" t="e">
        <f>VLOOKUP(AB47,'01-Inventario de Activos'!$A$12:$L$61,11,FALSE)</f>
        <v>#N/A</v>
      </c>
      <c r="K47" s="40" t="e">
        <f>VLOOKUP(AB47,'01-Inventario de Activos'!$A$12:$L$61,12,FALSE)</f>
        <v>#N/A</v>
      </c>
      <c r="L47" s="44"/>
      <c r="M47" s="44"/>
      <c r="N47" s="13"/>
      <c r="O47" s="48">
        <f t="shared" si="7"/>
        <v>0</v>
      </c>
      <c r="P47" s="13"/>
      <c r="Q47" s="13"/>
      <c r="R47" s="27"/>
      <c r="S47" s="13"/>
      <c r="T47" s="13"/>
      <c r="U47" s="48">
        <f t="shared" si="13"/>
        <v>0</v>
      </c>
      <c r="V47" s="13"/>
      <c r="W47" s="13"/>
      <c r="X47" s="48">
        <f t="shared" si="5"/>
        <v>0</v>
      </c>
      <c r="Y47" s="13"/>
      <c r="Z47" s="48">
        <f t="shared" si="6"/>
        <v>0</v>
      </c>
      <c r="AA47" s="23" t="str">
        <f t="shared" si="12"/>
        <v/>
      </c>
      <c r="AB47" s="37">
        <v>36</v>
      </c>
    </row>
    <row r="48" spans="1:28" s="7" customFormat="1" ht="15.75" hidden="1" x14ac:dyDescent="0.2">
      <c r="A48" s="38">
        <f>COUNTIF($AA$11:AA48,"ALTA")</f>
        <v>0</v>
      </c>
      <c r="B48" s="42" t="e">
        <f>VLOOKUP(AB48,'01-Inventario de Activos'!$A$12:$L$61,2,FALSE)</f>
        <v>#N/A</v>
      </c>
      <c r="C48" s="40" t="e">
        <f>VLOOKUP(AB48,'01-Inventario de Activos'!$A$12:$L$61,3,FALSE)</f>
        <v>#N/A</v>
      </c>
      <c r="D48" s="40" t="e">
        <f>VLOOKUP(AB48,'01-Inventario de Activos'!$A$12:$L$61,4,FALSE)</f>
        <v>#N/A</v>
      </c>
      <c r="E48" s="44"/>
      <c r="F48" s="47"/>
      <c r="G48" s="40" t="e">
        <f>VLOOKUP(AB48,'01-Inventario de Activos'!$A$12:$L$61,8,FALSE)</f>
        <v>#N/A</v>
      </c>
      <c r="H48" s="40" t="e">
        <f>VLOOKUP(AB48,'01-Inventario de Activos'!$A$12:$L$61,7,FALSE)</f>
        <v>#N/A</v>
      </c>
      <c r="I48" s="40" t="e">
        <f>VLOOKUP(AB48,'01-Inventario de Activos'!$A$12:$L$61,10,FALSE)</f>
        <v>#N/A</v>
      </c>
      <c r="J48" s="40" t="e">
        <f>VLOOKUP(AB48,'01-Inventario de Activos'!$A$12:$L$61,11,FALSE)</f>
        <v>#N/A</v>
      </c>
      <c r="K48" s="40" t="e">
        <f>VLOOKUP(AB48,'01-Inventario de Activos'!$A$12:$L$61,12,FALSE)</f>
        <v>#N/A</v>
      </c>
      <c r="L48" s="44"/>
      <c r="M48" s="44"/>
      <c r="N48" s="13"/>
      <c r="O48" s="48">
        <f t="shared" si="7"/>
        <v>0</v>
      </c>
      <c r="P48" s="13"/>
      <c r="Q48" s="13"/>
      <c r="R48" s="27"/>
      <c r="S48" s="13"/>
      <c r="T48" s="13"/>
      <c r="U48" s="48">
        <f t="shared" si="13"/>
        <v>0</v>
      </c>
      <c r="V48" s="13"/>
      <c r="W48" s="13"/>
      <c r="X48" s="48">
        <f t="shared" si="5"/>
        <v>0</v>
      </c>
      <c r="Y48" s="13"/>
      <c r="Z48" s="48">
        <f t="shared" si="6"/>
        <v>0</v>
      </c>
      <c r="AA48" s="23" t="str">
        <f t="shared" si="12"/>
        <v/>
      </c>
      <c r="AB48" s="37">
        <v>37</v>
      </c>
    </row>
    <row r="49" spans="1:28" s="7" customFormat="1" ht="15.75" hidden="1" x14ac:dyDescent="0.2">
      <c r="A49" s="38">
        <f>COUNTIF($AA$11:AA49,"ALTA")</f>
        <v>0</v>
      </c>
      <c r="B49" s="42" t="e">
        <f>VLOOKUP(AB49,'01-Inventario de Activos'!$A$12:$L$61,2,FALSE)</f>
        <v>#N/A</v>
      </c>
      <c r="C49" s="40" t="e">
        <f>VLOOKUP(AB49,'01-Inventario de Activos'!$A$12:$L$61,3,FALSE)</f>
        <v>#N/A</v>
      </c>
      <c r="D49" s="40" t="e">
        <f>VLOOKUP(AB49,'01-Inventario de Activos'!$A$12:$L$61,4,FALSE)</f>
        <v>#N/A</v>
      </c>
      <c r="E49" s="44"/>
      <c r="F49" s="47"/>
      <c r="G49" s="40" t="e">
        <f>VLOOKUP(AB49,'01-Inventario de Activos'!$A$12:$L$61,8,FALSE)</f>
        <v>#N/A</v>
      </c>
      <c r="H49" s="40" t="e">
        <f>VLOOKUP(AB49,'01-Inventario de Activos'!$A$12:$L$61,7,FALSE)</f>
        <v>#N/A</v>
      </c>
      <c r="I49" s="40" t="e">
        <f>VLOOKUP(AB49,'01-Inventario de Activos'!$A$12:$L$61,10,FALSE)</f>
        <v>#N/A</v>
      </c>
      <c r="J49" s="40" t="e">
        <f>VLOOKUP(AB49,'01-Inventario de Activos'!$A$12:$L$61,11,FALSE)</f>
        <v>#N/A</v>
      </c>
      <c r="K49" s="40" t="e">
        <f>VLOOKUP(AB49,'01-Inventario de Activos'!$A$12:$L$61,12,FALSE)</f>
        <v>#N/A</v>
      </c>
      <c r="L49" s="44"/>
      <c r="M49" s="44"/>
      <c r="N49" s="13"/>
      <c r="O49" s="48">
        <f t="shared" si="7"/>
        <v>0</v>
      </c>
      <c r="P49" s="13"/>
      <c r="Q49" s="13"/>
      <c r="R49" s="27"/>
      <c r="S49" s="13"/>
      <c r="T49" s="13"/>
      <c r="U49" s="48">
        <f t="shared" si="13"/>
        <v>0</v>
      </c>
      <c r="V49" s="13"/>
      <c r="W49" s="13"/>
      <c r="X49" s="48">
        <f t="shared" si="5"/>
        <v>0</v>
      </c>
      <c r="Y49" s="13"/>
      <c r="Z49" s="48">
        <f t="shared" si="6"/>
        <v>0</v>
      </c>
      <c r="AA49" s="23" t="str">
        <f t="shared" si="12"/>
        <v/>
      </c>
      <c r="AB49" s="37">
        <v>38</v>
      </c>
    </row>
    <row r="50" spans="1:28" s="7" customFormat="1" ht="15.75" hidden="1" x14ac:dyDescent="0.2">
      <c r="A50" s="38">
        <f>COUNTIF($AA$11:AA50,"ALTA")</f>
        <v>0</v>
      </c>
      <c r="B50" s="42" t="e">
        <f>VLOOKUP(AB50,'01-Inventario de Activos'!$A$12:$L$61,2,FALSE)</f>
        <v>#N/A</v>
      </c>
      <c r="C50" s="40" t="e">
        <f>VLOOKUP(AB50,'01-Inventario de Activos'!$A$12:$L$61,3,FALSE)</f>
        <v>#N/A</v>
      </c>
      <c r="D50" s="40" t="e">
        <f>VLOOKUP(AB50,'01-Inventario de Activos'!$A$12:$L$61,4,FALSE)</f>
        <v>#N/A</v>
      </c>
      <c r="E50" s="44"/>
      <c r="F50" s="47"/>
      <c r="G50" s="40" t="e">
        <f>VLOOKUP(AB50,'01-Inventario de Activos'!$A$12:$L$61,8,FALSE)</f>
        <v>#N/A</v>
      </c>
      <c r="H50" s="40" t="e">
        <f>VLOOKUP(AB50,'01-Inventario de Activos'!$A$12:$L$61,7,FALSE)</f>
        <v>#N/A</v>
      </c>
      <c r="I50" s="40" t="e">
        <f>VLOOKUP(AB50,'01-Inventario de Activos'!$A$12:$L$61,10,FALSE)</f>
        <v>#N/A</v>
      </c>
      <c r="J50" s="40" t="e">
        <f>VLOOKUP(AB50,'01-Inventario de Activos'!$A$12:$L$61,11,FALSE)</f>
        <v>#N/A</v>
      </c>
      <c r="K50" s="40" t="e">
        <f>VLOOKUP(AB50,'01-Inventario de Activos'!$A$12:$L$61,12,FALSE)</f>
        <v>#N/A</v>
      </c>
      <c r="L50" s="44"/>
      <c r="M50" s="44"/>
      <c r="N50" s="13"/>
      <c r="O50" s="48">
        <f t="shared" si="7"/>
        <v>0</v>
      </c>
      <c r="P50" s="13"/>
      <c r="Q50" s="13"/>
      <c r="R50" s="27"/>
      <c r="S50" s="13"/>
      <c r="T50" s="13"/>
      <c r="U50" s="48">
        <f t="shared" si="13"/>
        <v>0</v>
      </c>
      <c r="V50" s="13"/>
      <c r="W50" s="13"/>
      <c r="X50" s="48">
        <f t="shared" si="5"/>
        <v>0</v>
      </c>
      <c r="Y50" s="13"/>
      <c r="Z50" s="48">
        <f t="shared" si="6"/>
        <v>0</v>
      </c>
      <c r="AA50" s="23" t="str">
        <f t="shared" si="12"/>
        <v/>
      </c>
      <c r="AB50" s="37">
        <v>39</v>
      </c>
    </row>
    <row r="51" spans="1:28" s="7" customFormat="1" ht="15.75" hidden="1" x14ac:dyDescent="0.2">
      <c r="A51" s="38">
        <f>COUNTIF($AA$11:AA51,"ALTA")</f>
        <v>0</v>
      </c>
      <c r="B51" s="42" t="e">
        <f>VLOOKUP(AB51,'01-Inventario de Activos'!$A$12:$L$61,2,FALSE)</f>
        <v>#N/A</v>
      </c>
      <c r="C51" s="40" t="e">
        <f>VLOOKUP(AB51,'01-Inventario de Activos'!$A$12:$L$61,3,FALSE)</f>
        <v>#N/A</v>
      </c>
      <c r="D51" s="40" t="e">
        <f>VLOOKUP(AB51,'01-Inventario de Activos'!$A$12:$L$61,4,FALSE)</f>
        <v>#N/A</v>
      </c>
      <c r="E51" s="44"/>
      <c r="F51" s="47"/>
      <c r="G51" s="40" t="e">
        <f>VLOOKUP(AB51,'01-Inventario de Activos'!$A$12:$L$61,8,FALSE)</f>
        <v>#N/A</v>
      </c>
      <c r="H51" s="40" t="e">
        <f>VLOOKUP(AB51,'01-Inventario de Activos'!$A$12:$L$61,7,FALSE)</f>
        <v>#N/A</v>
      </c>
      <c r="I51" s="40" t="e">
        <f>VLOOKUP(AB51,'01-Inventario de Activos'!$A$12:$L$61,10,FALSE)</f>
        <v>#N/A</v>
      </c>
      <c r="J51" s="40" t="e">
        <f>VLOOKUP(AB51,'01-Inventario de Activos'!$A$12:$L$61,11,FALSE)</f>
        <v>#N/A</v>
      </c>
      <c r="K51" s="40" t="e">
        <f>VLOOKUP(AB51,'01-Inventario de Activos'!$A$12:$L$61,12,FALSE)</f>
        <v>#N/A</v>
      </c>
      <c r="L51" s="44"/>
      <c r="M51" s="44"/>
      <c r="N51" s="13"/>
      <c r="O51" s="48">
        <f t="shared" si="7"/>
        <v>0</v>
      </c>
      <c r="P51" s="13"/>
      <c r="Q51" s="13"/>
      <c r="R51" s="27"/>
      <c r="S51" s="13"/>
      <c r="T51" s="13"/>
      <c r="U51" s="48">
        <f t="shared" si="13"/>
        <v>0</v>
      </c>
      <c r="V51" s="13"/>
      <c r="W51" s="13"/>
      <c r="X51" s="48">
        <f t="shared" si="5"/>
        <v>0</v>
      </c>
      <c r="Y51" s="13"/>
      <c r="Z51" s="48">
        <f t="shared" si="6"/>
        <v>0</v>
      </c>
      <c r="AA51" s="23" t="str">
        <f t="shared" si="12"/>
        <v/>
      </c>
      <c r="AB51" s="37">
        <v>40</v>
      </c>
    </row>
    <row r="52" spans="1:28" s="7" customFormat="1" ht="15.75" hidden="1" x14ac:dyDescent="0.2">
      <c r="A52" s="38">
        <f>COUNTIF($AA$11:AA52,"ALTA")</f>
        <v>0</v>
      </c>
      <c r="B52" s="42" t="e">
        <f>VLOOKUP(AB52,'01-Inventario de Activos'!$A$12:$L$61,2,FALSE)</f>
        <v>#N/A</v>
      </c>
      <c r="C52" s="40" t="e">
        <f>VLOOKUP(AB52,'01-Inventario de Activos'!$A$12:$L$61,3,FALSE)</f>
        <v>#N/A</v>
      </c>
      <c r="D52" s="40" t="e">
        <f>VLOOKUP(AB52,'01-Inventario de Activos'!$A$12:$L$61,4,FALSE)</f>
        <v>#N/A</v>
      </c>
      <c r="E52" s="44"/>
      <c r="F52" s="47"/>
      <c r="G52" s="40" t="e">
        <f>VLOOKUP(AB52,'01-Inventario de Activos'!$A$12:$L$61,8,FALSE)</f>
        <v>#N/A</v>
      </c>
      <c r="H52" s="40" t="e">
        <f>VLOOKUP(AB52,'01-Inventario de Activos'!$A$12:$L$61,7,FALSE)</f>
        <v>#N/A</v>
      </c>
      <c r="I52" s="40" t="e">
        <f>VLOOKUP(AB52,'01-Inventario de Activos'!$A$12:$L$61,10,FALSE)</f>
        <v>#N/A</v>
      </c>
      <c r="J52" s="40" t="e">
        <f>VLOOKUP(AB52,'01-Inventario de Activos'!$A$12:$L$61,11,FALSE)</f>
        <v>#N/A</v>
      </c>
      <c r="K52" s="40" t="e">
        <f>VLOOKUP(AB52,'01-Inventario de Activos'!$A$12:$L$61,12,FALSE)</f>
        <v>#N/A</v>
      </c>
      <c r="L52" s="44"/>
      <c r="M52" s="44"/>
      <c r="N52" s="13"/>
      <c r="O52" s="48">
        <f t="shared" si="7"/>
        <v>0</v>
      </c>
      <c r="P52" s="13"/>
      <c r="Q52" s="13"/>
      <c r="R52" s="27"/>
      <c r="S52" s="13"/>
      <c r="T52" s="13"/>
      <c r="U52" s="48">
        <f t="shared" si="13"/>
        <v>0</v>
      </c>
      <c r="V52" s="13"/>
      <c r="W52" s="13"/>
      <c r="X52" s="48">
        <f t="shared" si="5"/>
        <v>0</v>
      </c>
      <c r="Y52" s="13"/>
      <c r="Z52" s="48">
        <f t="shared" si="6"/>
        <v>0</v>
      </c>
      <c r="AA52" s="23" t="str">
        <f t="shared" si="12"/>
        <v/>
      </c>
      <c r="AB52" s="37">
        <v>41</v>
      </c>
    </row>
    <row r="53" spans="1:28" s="7" customFormat="1" ht="15.75" hidden="1" x14ac:dyDescent="0.2">
      <c r="A53" s="38">
        <f>COUNTIF($AA$11:AA53,"ALTA")</f>
        <v>0</v>
      </c>
      <c r="B53" s="42" t="e">
        <f>VLOOKUP(AB53,'01-Inventario de Activos'!$A$12:$L$61,2,FALSE)</f>
        <v>#N/A</v>
      </c>
      <c r="C53" s="40" t="e">
        <f>VLOOKUP(AB53,'01-Inventario de Activos'!$A$12:$L$61,3,FALSE)</f>
        <v>#N/A</v>
      </c>
      <c r="D53" s="40" t="e">
        <f>VLOOKUP(AB53,'01-Inventario de Activos'!$A$12:$L$61,4,FALSE)</f>
        <v>#N/A</v>
      </c>
      <c r="E53" s="44"/>
      <c r="F53" s="47"/>
      <c r="G53" s="40" t="e">
        <f>VLOOKUP(AB53,'01-Inventario de Activos'!$A$12:$L$61,8,FALSE)</f>
        <v>#N/A</v>
      </c>
      <c r="H53" s="40" t="e">
        <f>VLOOKUP(AB53,'01-Inventario de Activos'!$A$12:$L$61,7,FALSE)</f>
        <v>#N/A</v>
      </c>
      <c r="I53" s="40" t="e">
        <f>VLOOKUP(AB53,'01-Inventario de Activos'!$A$12:$L$61,10,FALSE)</f>
        <v>#N/A</v>
      </c>
      <c r="J53" s="40" t="e">
        <f>VLOOKUP(AB53,'01-Inventario de Activos'!$A$12:$L$61,11,FALSE)</f>
        <v>#N/A</v>
      </c>
      <c r="K53" s="40" t="e">
        <f>VLOOKUP(AB53,'01-Inventario de Activos'!$A$12:$L$61,12,FALSE)</f>
        <v>#N/A</v>
      </c>
      <c r="L53" s="44"/>
      <c r="M53" s="44"/>
      <c r="N53" s="13"/>
      <c r="O53" s="48">
        <f t="shared" si="7"/>
        <v>0</v>
      </c>
      <c r="P53" s="13"/>
      <c r="Q53" s="13"/>
      <c r="R53" s="27"/>
      <c r="S53" s="13"/>
      <c r="T53" s="13"/>
      <c r="U53" s="48">
        <f t="shared" si="13"/>
        <v>0</v>
      </c>
      <c r="V53" s="13"/>
      <c r="W53" s="13"/>
      <c r="X53" s="48">
        <f t="shared" si="5"/>
        <v>0</v>
      </c>
      <c r="Y53" s="13"/>
      <c r="Z53" s="48">
        <f t="shared" si="6"/>
        <v>0</v>
      </c>
      <c r="AA53" s="23" t="str">
        <f t="shared" si="12"/>
        <v/>
      </c>
      <c r="AB53" s="37">
        <v>42</v>
      </c>
    </row>
    <row r="54" spans="1:28" s="7" customFormat="1" ht="15.75" hidden="1" x14ac:dyDescent="0.2">
      <c r="A54" s="38">
        <f>COUNTIF($AA$11:AA54,"ALTA")</f>
        <v>0</v>
      </c>
      <c r="B54" s="42" t="e">
        <f>VLOOKUP(AB54,'01-Inventario de Activos'!$A$12:$L$61,2,FALSE)</f>
        <v>#N/A</v>
      </c>
      <c r="C54" s="40" t="e">
        <f>VLOOKUP(AB54,'01-Inventario de Activos'!$A$12:$L$61,3,FALSE)</f>
        <v>#N/A</v>
      </c>
      <c r="D54" s="40" t="e">
        <f>VLOOKUP(AB54,'01-Inventario de Activos'!$A$12:$L$61,4,FALSE)</f>
        <v>#N/A</v>
      </c>
      <c r="E54" s="44"/>
      <c r="F54" s="47"/>
      <c r="G54" s="40" t="e">
        <f>VLOOKUP(AB54,'01-Inventario de Activos'!$A$12:$L$61,8,FALSE)</f>
        <v>#N/A</v>
      </c>
      <c r="H54" s="40" t="e">
        <f>VLOOKUP(AB54,'01-Inventario de Activos'!$A$12:$L$61,7,FALSE)</f>
        <v>#N/A</v>
      </c>
      <c r="I54" s="40" t="e">
        <f>VLOOKUP(AB54,'01-Inventario de Activos'!$A$12:$L$61,10,FALSE)</f>
        <v>#N/A</v>
      </c>
      <c r="J54" s="40" t="e">
        <f>VLOOKUP(AB54,'01-Inventario de Activos'!$A$12:$L$61,11,FALSE)</f>
        <v>#N/A</v>
      </c>
      <c r="K54" s="40" t="e">
        <f>VLOOKUP(AB54,'01-Inventario de Activos'!$A$12:$L$61,12,FALSE)</f>
        <v>#N/A</v>
      </c>
      <c r="L54" s="44"/>
      <c r="M54" s="44"/>
      <c r="N54" s="13"/>
      <c r="O54" s="48">
        <f t="shared" si="7"/>
        <v>0</v>
      </c>
      <c r="P54" s="13"/>
      <c r="Q54" s="13"/>
      <c r="R54" s="27"/>
      <c r="S54" s="13"/>
      <c r="T54" s="13"/>
      <c r="U54" s="48">
        <f t="shared" si="13"/>
        <v>0</v>
      </c>
      <c r="V54" s="13"/>
      <c r="W54" s="13"/>
      <c r="X54" s="48">
        <f t="shared" si="5"/>
        <v>0</v>
      </c>
      <c r="Y54" s="13"/>
      <c r="Z54" s="48">
        <f t="shared" si="6"/>
        <v>0</v>
      </c>
      <c r="AA54" s="23" t="str">
        <f t="shared" si="12"/>
        <v/>
      </c>
      <c r="AB54" s="37">
        <v>43</v>
      </c>
    </row>
    <row r="55" spans="1:28" s="7" customFormat="1" ht="15.75" hidden="1" x14ac:dyDescent="0.2">
      <c r="A55" s="38">
        <f>COUNTIF($AA$11:AA55,"ALTA")</f>
        <v>0</v>
      </c>
      <c r="B55" s="42" t="e">
        <f>VLOOKUP(AB55,'01-Inventario de Activos'!$A$12:$L$61,2,FALSE)</f>
        <v>#N/A</v>
      </c>
      <c r="C55" s="40" t="e">
        <f>VLOOKUP(AB55,'01-Inventario de Activos'!$A$12:$L$61,3,FALSE)</f>
        <v>#N/A</v>
      </c>
      <c r="D55" s="40" t="e">
        <f>VLOOKUP(AB55,'01-Inventario de Activos'!$A$12:$L$61,4,FALSE)</f>
        <v>#N/A</v>
      </c>
      <c r="E55" s="44"/>
      <c r="F55" s="47"/>
      <c r="G55" s="40" t="e">
        <f>VLOOKUP(AB55,'01-Inventario de Activos'!$A$12:$L$61,8,FALSE)</f>
        <v>#N/A</v>
      </c>
      <c r="H55" s="40" t="e">
        <f>VLOOKUP(AB55,'01-Inventario de Activos'!$A$12:$L$61,7,FALSE)</f>
        <v>#N/A</v>
      </c>
      <c r="I55" s="40" t="e">
        <f>VLOOKUP(AB55,'01-Inventario de Activos'!$A$12:$L$61,10,FALSE)</f>
        <v>#N/A</v>
      </c>
      <c r="J55" s="40" t="e">
        <f>VLOOKUP(AB55,'01-Inventario de Activos'!$A$12:$L$61,11,FALSE)</f>
        <v>#N/A</v>
      </c>
      <c r="K55" s="40" t="e">
        <f>VLOOKUP(AB55,'01-Inventario de Activos'!$A$12:$L$61,12,FALSE)</f>
        <v>#N/A</v>
      </c>
      <c r="L55" s="44"/>
      <c r="M55" s="44"/>
      <c r="N55" s="13"/>
      <c r="O55" s="48">
        <f t="shared" si="7"/>
        <v>0</v>
      </c>
      <c r="P55" s="13"/>
      <c r="Q55" s="13"/>
      <c r="R55" s="27"/>
      <c r="S55" s="13"/>
      <c r="T55" s="13"/>
      <c r="U55" s="48">
        <f t="shared" si="13"/>
        <v>0</v>
      </c>
      <c r="V55" s="13"/>
      <c r="W55" s="13"/>
      <c r="X55" s="48">
        <f t="shared" si="5"/>
        <v>0</v>
      </c>
      <c r="Y55" s="13"/>
      <c r="Z55" s="48">
        <f t="shared" si="6"/>
        <v>0</v>
      </c>
      <c r="AA55" s="23" t="str">
        <f t="shared" si="12"/>
        <v/>
      </c>
      <c r="AB55" s="37">
        <v>44</v>
      </c>
    </row>
    <row r="56" spans="1:28" s="7" customFormat="1" ht="15.75" hidden="1" x14ac:dyDescent="0.2">
      <c r="A56" s="38">
        <f>COUNTIF($AA$11:AA56,"ALTA")</f>
        <v>0</v>
      </c>
      <c r="B56" s="42" t="e">
        <f>VLOOKUP(AB56,'01-Inventario de Activos'!$A$12:$L$61,2,FALSE)</f>
        <v>#N/A</v>
      </c>
      <c r="C56" s="40" t="e">
        <f>VLOOKUP(AB56,'01-Inventario de Activos'!$A$12:$L$61,3,FALSE)</f>
        <v>#N/A</v>
      </c>
      <c r="D56" s="40" t="e">
        <f>VLOOKUP(AB56,'01-Inventario de Activos'!$A$12:$L$61,4,FALSE)</f>
        <v>#N/A</v>
      </c>
      <c r="E56" s="44"/>
      <c r="F56" s="47"/>
      <c r="G56" s="40" t="e">
        <f>VLOOKUP(AB56,'01-Inventario de Activos'!$A$12:$L$61,8,FALSE)</f>
        <v>#N/A</v>
      </c>
      <c r="H56" s="40" t="e">
        <f>VLOOKUP(AB56,'01-Inventario de Activos'!$A$12:$L$61,7,FALSE)</f>
        <v>#N/A</v>
      </c>
      <c r="I56" s="40" t="e">
        <f>VLOOKUP(AB56,'01-Inventario de Activos'!$A$12:$L$61,10,FALSE)</f>
        <v>#N/A</v>
      </c>
      <c r="J56" s="40" t="e">
        <f>VLOOKUP(AB56,'01-Inventario de Activos'!$A$12:$L$61,11,FALSE)</f>
        <v>#N/A</v>
      </c>
      <c r="K56" s="40" t="e">
        <f>VLOOKUP(AB56,'01-Inventario de Activos'!$A$12:$L$61,12,FALSE)</f>
        <v>#N/A</v>
      </c>
      <c r="L56" s="44"/>
      <c r="M56" s="44"/>
      <c r="N56" s="17"/>
      <c r="O56" s="48">
        <f t="shared" si="7"/>
        <v>0</v>
      </c>
      <c r="P56" s="17"/>
      <c r="Q56" s="17"/>
      <c r="R56" s="27"/>
      <c r="S56" s="17"/>
      <c r="T56" s="17"/>
      <c r="U56" s="48">
        <f t="shared" ref="U56:U61" si="14">IF(T56="ALTA",3,IF(T56="MEDIA",2,IF(T56="BAJA",1,0)))</f>
        <v>0</v>
      </c>
      <c r="V56" s="17"/>
      <c r="W56" s="17"/>
      <c r="X56" s="48">
        <f t="shared" ref="X56:X61" si="15">IF(W56="ALTA",3,IF(W56="MEDIA",2,IF(W56="BAJA",1,0)))</f>
        <v>0</v>
      </c>
      <c r="Y56" s="17"/>
      <c r="Z56" s="48">
        <f t="shared" si="6"/>
        <v>0</v>
      </c>
      <c r="AA56" s="23" t="str">
        <f t="shared" si="12"/>
        <v/>
      </c>
      <c r="AB56" s="37">
        <v>45</v>
      </c>
    </row>
    <row r="57" spans="1:28" s="7" customFormat="1" ht="15.75" hidden="1" x14ac:dyDescent="0.2">
      <c r="A57" s="38">
        <f>COUNTIF($AA$11:AA57,"ALTA")</f>
        <v>0</v>
      </c>
      <c r="B57" s="42" t="e">
        <f>VLOOKUP(AB57,'01-Inventario de Activos'!$A$12:$L$61,2,FALSE)</f>
        <v>#N/A</v>
      </c>
      <c r="C57" s="40" t="e">
        <f>VLOOKUP(AB57,'01-Inventario de Activos'!$A$12:$L$61,3,FALSE)</f>
        <v>#N/A</v>
      </c>
      <c r="D57" s="40" t="e">
        <f>VLOOKUP(AB57,'01-Inventario de Activos'!$A$12:$L$61,4,FALSE)</f>
        <v>#N/A</v>
      </c>
      <c r="E57" s="44"/>
      <c r="F57" s="47"/>
      <c r="G57" s="40" t="e">
        <f>VLOOKUP(AB57,'01-Inventario de Activos'!$A$12:$L$61,8,FALSE)</f>
        <v>#N/A</v>
      </c>
      <c r="H57" s="40" t="e">
        <f>VLOOKUP(AB57,'01-Inventario de Activos'!$A$12:$L$61,7,FALSE)</f>
        <v>#N/A</v>
      </c>
      <c r="I57" s="40" t="e">
        <f>VLOOKUP(AB57,'01-Inventario de Activos'!$A$12:$L$61,10,FALSE)</f>
        <v>#N/A</v>
      </c>
      <c r="J57" s="40" t="e">
        <f>VLOOKUP(AB57,'01-Inventario de Activos'!$A$12:$L$61,11,FALSE)</f>
        <v>#N/A</v>
      </c>
      <c r="K57" s="40" t="e">
        <f>VLOOKUP(AB57,'01-Inventario de Activos'!$A$12:$L$61,12,FALSE)</f>
        <v>#N/A</v>
      </c>
      <c r="L57" s="44"/>
      <c r="M57" s="44"/>
      <c r="N57" s="17"/>
      <c r="O57" s="48">
        <f t="shared" si="7"/>
        <v>0</v>
      </c>
      <c r="P57" s="17"/>
      <c r="Q57" s="17"/>
      <c r="R57" s="27"/>
      <c r="S57" s="17"/>
      <c r="T57" s="17"/>
      <c r="U57" s="48">
        <f t="shared" si="14"/>
        <v>0</v>
      </c>
      <c r="V57" s="17"/>
      <c r="W57" s="17"/>
      <c r="X57" s="48">
        <f t="shared" si="15"/>
        <v>0</v>
      </c>
      <c r="Y57" s="17"/>
      <c r="Z57" s="48">
        <f t="shared" si="6"/>
        <v>0</v>
      </c>
      <c r="AA57" s="23" t="str">
        <f t="shared" si="12"/>
        <v/>
      </c>
      <c r="AB57" s="37">
        <v>46</v>
      </c>
    </row>
    <row r="58" spans="1:28" s="7" customFormat="1" ht="15.75" hidden="1" x14ac:dyDescent="0.2">
      <c r="A58" s="38">
        <f>COUNTIF($AA$11:AA58,"ALTA")</f>
        <v>0</v>
      </c>
      <c r="B58" s="42" t="e">
        <f>VLOOKUP(AB58,'01-Inventario de Activos'!$A$12:$L$61,2,FALSE)</f>
        <v>#N/A</v>
      </c>
      <c r="C58" s="40" t="e">
        <f>VLOOKUP(AB58,'01-Inventario de Activos'!$A$12:$L$61,3,FALSE)</f>
        <v>#N/A</v>
      </c>
      <c r="D58" s="40" t="e">
        <f>VLOOKUP(AB58,'01-Inventario de Activos'!$A$12:$L$61,4,FALSE)</f>
        <v>#N/A</v>
      </c>
      <c r="E58" s="44"/>
      <c r="F58" s="47"/>
      <c r="G58" s="40" t="e">
        <f>VLOOKUP(AB58,'01-Inventario de Activos'!$A$12:$L$61,8,FALSE)</f>
        <v>#N/A</v>
      </c>
      <c r="H58" s="40" t="e">
        <f>VLOOKUP(AB58,'01-Inventario de Activos'!$A$12:$L$61,7,FALSE)</f>
        <v>#N/A</v>
      </c>
      <c r="I58" s="40" t="e">
        <f>VLOOKUP(AB58,'01-Inventario de Activos'!$A$12:$L$61,10,FALSE)</f>
        <v>#N/A</v>
      </c>
      <c r="J58" s="40" t="e">
        <f>VLOOKUP(AB58,'01-Inventario de Activos'!$A$12:$L$61,11,FALSE)</f>
        <v>#N/A</v>
      </c>
      <c r="K58" s="40" t="e">
        <f>VLOOKUP(AB58,'01-Inventario de Activos'!$A$12:$L$61,12,FALSE)</f>
        <v>#N/A</v>
      </c>
      <c r="L58" s="44"/>
      <c r="M58" s="44"/>
      <c r="N58" s="17"/>
      <c r="O58" s="48">
        <f t="shared" si="7"/>
        <v>0</v>
      </c>
      <c r="P58" s="17"/>
      <c r="Q58" s="17"/>
      <c r="R58" s="27"/>
      <c r="S58" s="17"/>
      <c r="T58" s="17"/>
      <c r="U58" s="48">
        <f t="shared" si="14"/>
        <v>0</v>
      </c>
      <c r="V58" s="17"/>
      <c r="W58" s="17"/>
      <c r="X58" s="48">
        <f t="shared" si="15"/>
        <v>0</v>
      </c>
      <c r="Y58" s="17"/>
      <c r="Z58" s="48">
        <f t="shared" si="6"/>
        <v>0</v>
      </c>
      <c r="AA58" s="23" t="str">
        <f t="shared" si="12"/>
        <v/>
      </c>
      <c r="AB58" s="37">
        <v>47</v>
      </c>
    </row>
    <row r="59" spans="1:28" s="7" customFormat="1" ht="15.75" hidden="1" x14ac:dyDescent="0.2">
      <c r="A59" s="38">
        <f>COUNTIF($AA$11:AA59,"ALTA")</f>
        <v>0</v>
      </c>
      <c r="B59" s="42" t="e">
        <f>VLOOKUP(AB59,'01-Inventario de Activos'!$A$12:$L$61,2,FALSE)</f>
        <v>#N/A</v>
      </c>
      <c r="C59" s="40" t="e">
        <f>VLOOKUP(AB59,'01-Inventario de Activos'!$A$12:$L$61,3,FALSE)</f>
        <v>#N/A</v>
      </c>
      <c r="D59" s="40" t="e">
        <f>VLOOKUP(AB59,'01-Inventario de Activos'!$A$12:$L$61,4,FALSE)</f>
        <v>#N/A</v>
      </c>
      <c r="E59" s="44"/>
      <c r="F59" s="47"/>
      <c r="G59" s="40" t="e">
        <f>VLOOKUP(AB59,'01-Inventario de Activos'!$A$12:$L$61,8,FALSE)</f>
        <v>#N/A</v>
      </c>
      <c r="H59" s="40" t="e">
        <f>VLOOKUP(AB59,'01-Inventario de Activos'!$A$12:$L$61,7,FALSE)</f>
        <v>#N/A</v>
      </c>
      <c r="I59" s="40" t="e">
        <f>VLOOKUP(AB59,'01-Inventario de Activos'!$A$12:$L$61,10,FALSE)</f>
        <v>#N/A</v>
      </c>
      <c r="J59" s="40" t="e">
        <f>VLOOKUP(AB59,'01-Inventario de Activos'!$A$12:$L$61,11,FALSE)</f>
        <v>#N/A</v>
      </c>
      <c r="K59" s="40" t="e">
        <f>VLOOKUP(AB59,'01-Inventario de Activos'!$A$12:$L$61,12,FALSE)</f>
        <v>#N/A</v>
      </c>
      <c r="L59" s="44"/>
      <c r="M59" s="44"/>
      <c r="N59" s="17"/>
      <c r="O59" s="48">
        <f>IF(N59="RESERVADA",5,IF(N59="PÚBLICA",1,IF(N59="CLASIFICADA",3,0)))</f>
        <v>0</v>
      </c>
      <c r="P59" s="17"/>
      <c r="Q59" s="17"/>
      <c r="R59" s="27"/>
      <c r="S59" s="17"/>
      <c r="T59" s="17"/>
      <c r="U59" s="48">
        <f t="shared" si="14"/>
        <v>0</v>
      </c>
      <c r="V59" s="17"/>
      <c r="W59" s="17"/>
      <c r="X59" s="48">
        <f t="shared" si="15"/>
        <v>0</v>
      </c>
      <c r="Y59" s="17"/>
      <c r="Z59" s="48">
        <f t="shared" si="6"/>
        <v>0</v>
      </c>
      <c r="AA59" s="23" t="str">
        <f t="shared" si="12"/>
        <v/>
      </c>
      <c r="AB59" s="37">
        <v>48</v>
      </c>
    </row>
    <row r="60" spans="1:28" s="7" customFormat="1" ht="15.75" hidden="1" x14ac:dyDescent="0.2">
      <c r="A60" s="38">
        <f>COUNTIF($AA$11:AA60,"ALTA")</f>
        <v>0</v>
      </c>
      <c r="B60" s="42" t="e">
        <f>VLOOKUP(AB60,'01-Inventario de Activos'!$A$12:$L$61,2,FALSE)</f>
        <v>#N/A</v>
      </c>
      <c r="C60" s="40" t="e">
        <f>VLOOKUP(AB60,'01-Inventario de Activos'!$A$12:$L$61,3,FALSE)</f>
        <v>#N/A</v>
      </c>
      <c r="D60" s="40" t="e">
        <f>VLOOKUP(AB60,'01-Inventario de Activos'!$A$12:$L$61,4,FALSE)</f>
        <v>#N/A</v>
      </c>
      <c r="E60" s="44"/>
      <c r="F60" s="47"/>
      <c r="G60" s="40" t="e">
        <f>VLOOKUP(AB60,'01-Inventario de Activos'!$A$12:$L$61,8,FALSE)</f>
        <v>#N/A</v>
      </c>
      <c r="H60" s="40" t="e">
        <f>VLOOKUP(AB60,'01-Inventario de Activos'!$A$12:$L$61,7,FALSE)</f>
        <v>#N/A</v>
      </c>
      <c r="I60" s="40" t="e">
        <f>VLOOKUP(AB60,'01-Inventario de Activos'!$A$12:$L$61,10,FALSE)</f>
        <v>#N/A</v>
      </c>
      <c r="J60" s="40" t="e">
        <f>VLOOKUP(AB60,'01-Inventario de Activos'!$A$12:$L$61,11,FALSE)</f>
        <v>#N/A</v>
      </c>
      <c r="K60" s="40" t="e">
        <f>VLOOKUP(AB60,'01-Inventario de Activos'!$A$12:$L$61,12,FALSE)</f>
        <v>#N/A</v>
      </c>
      <c r="L60" s="44"/>
      <c r="M60" s="44"/>
      <c r="N60" s="17"/>
      <c r="O60" s="48">
        <f>IF(N60="RESERVADA",5,IF(N60="PÚBLICA",1,IF(N60="CLASIFICADA",3,0)))</f>
        <v>0</v>
      </c>
      <c r="P60" s="17"/>
      <c r="Q60" s="17"/>
      <c r="R60" s="27"/>
      <c r="S60" s="17"/>
      <c r="T60" s="17"/>
      <c r="U60" s="48">
        <f t="shared" si="14"/>
        <v>0</v>
      </c>
      <c r="V60" s="17"/>
      <c r="W60" s="17"/>
      <c r="X60" s="48">
        <f t="shared" si="15"/>
        <v>0</v>
      </c>
      <c r="Y60" s="17"/>
      <c r="Z60" s="48">
        <f t="shared" si="6"/>
        <v>0</v>
      </c>
      <c r="AA60" s="23" t="str">
        <f t="shared" si="12"/>
        <v/>
      </c>
      <c r="AB60" s="37">
        <v>49</v>
      </c>
    </row>
    <row r="61" spans="1:28" s="7" customFormat="1" ht="48" hidden="1" customHeight="1" thickBot="1" x14ac:dyDescent="0.25">
      <c r="A61" s="38">
        <f>COUNTIF($AA$11:AA61,"ALTA")</f>
        <v>0</v>
      </c>
      <c r="B61" s="43" t="e">
        <f>VLOOKUP(AB61,'01-Inventario de Activos'!$A$12:$L$61,2,FALSE)</f>
        <v>#N/A</v>
      </c>
      <c r="C61" s="41" t="e">
        <f>VLOOKUP(AB61,'01-Inventario de Activos'!$A$12:$L$61,3,FALSE)</f>
        <v>#N/A</v>
      </c>
      <c r="D61" s="41" t="e">
        <f>VLOOKUP(AB61,'01-Inventario de Activos'!$A$12:$L$61,4,FALSE)</f>
        <v>#N/A</v>
      </c>
      <c r="E61" s="45"/>
      <c r="F61" s="59"/>
      <c r="G61" s="41" t="e">
        <f>VLOOKUP(AB61,'01-Inventario de Activos'!$A$12:$L$61,8,FALSE)</f>
        <v>#N/A</v>
      </c>
      <c r="H61" s="41" t="e">
        <f>VLOOKUP(AB61,'01-Inventario de Activos'!$A$12:$L$61,7,FALSE)</f>
        <v>#N/A</v>
      </c>
      <c r="I61" s="41" t="e">
        <f>VLOOKUP(AB61,'01-Inventario de Activos'!$A$12:$L$61,10,FALSE)</f>
        <v>#N/A</v>
      </c>
      <c r="J61" s="41" t="e">
        <f>VLOOKUP(AB61,'01-Inventario de Activos'!$A$12:$L$61,11,FALSE)</f>
        <v>#N/A</v>
      </c>
      <c r="K61" s="41" t="e">
        <f>VLOOKUP(AB61,'01-Inventario de Activos'!$A$12:$L$61,12,FALSE)</f>
        <v>#N/A</v>
      </c>
      <c r="L61" s="45"/>
      <c r="M61" s="45"/>
      <c r="N61" s="21"/>
      <c r="O61" s="49">
        <f>IF(N61="RESERVADA",5,IF(N61="PÚBLICA",1,IF(N61="CLASIFICADA",3,0)))</f>
        <v>0</v>
      </c>
      <c r="P61" s="21"/>
      <c r="Q61" s="21"/>
      <c r="R61" s="60"/>
      <c r="S61" s="21"/>
      <c r="T61" s="21"/>
      <c r="U61" s="49">
        <f t="shared" si="14"/>
        <v>0</v>
      </c>
      <c r="V61" s="21"/>
      <c r="W61" s="21"/>
      <c r="X61" s="49">
        <f t="shared" si="15"/>
        <v>0</v>
      </c>
      <c r="Y61" s="21"/>
      <c r="Z61" s="49">
        <f t="shared" si="6"/>
        <v>0</v>
      </c>
      <c r="AA61" s="46" t="str">
        <f t="shared" si="12"/>
        <v/>
      </c>
      <c r="AB61" s="37">
        <v>50</v>
      </c>
    </row>
    <row r="62" spans="1:28" s="7" customFormat="1" ht="15.75" x14ac:dyDescent="0.2"/>
    <row r="63" spans="1:28" s="7" customFormat="1" ht="15.75" x14ac:dyDescent="0.2"/>
    <row r="64" spans="1:28" s="7" customFormat="1" ht="15.75" x14ac:dyDescent="0.2">
      <c r="A64" s="7">
        <f>+COUNT(A12:A61)</f>
        <v>50</v>
      </c>
    </row>
    <row r="65" spans="1:1" s="7" customFormat="1" ht="15.75" x14ac:dyDescent="0.2"/>
    <row r="66" spans="1:1" s="7" customFormat="1" ht="15.75" x14ac:dyDescent="0.2"/>
    <row r="67" spans="1:1" s="7" customFormat="1" ht="15.75" x14ac:dyDescent="0.2"/>
    <row r="68" spans="1:1" s="7" customFormat="1" ht="15.75" x14ac:dyDescent="0.2"/>
    <row r="69" spans="1:1" s="7" customFormat="1" ht="15.75" x14ac:dyDescent="0.2"/>
    <row r="70" spans="1:1" s="7" customFormat="1" ht="15.75" x14ac:dyDescent="0.2"/>
    <row r="71" spans="1:1" s="7" customFormat="1" ht="15.75" x14ac:dyDescent="0.2"/>
    <row r="72" spans="1:1" ht="15.75" x14ac:dyDescent="0.2">
      <c r="A72" s="7"/>
    </row>
    <row r="73" spans="1:1" ht="15.75" x14ac:dyDescent="0.2">
      <c r="A73" s="7"/>
    </row>
  </sheetData>
  <sheetProtection algorithmName="SHA-512" hashValue="wkIa7AtR1Wud48tjJtgbPoTBRfb0Pn7DG+NlTf0aB7TYYv/SrwRK8z5Pp8zC+tGOAum0VTM7MKonbuNHxbMs+A==" saltValue="zx0d6CxbMo78iYhoE8rFaQ==" spinCount="100000" sheet="1" objects="1" scenarios="1" formatCells="0" formatColumns="0" formatRows="0" insertColumns="0"/>
  <dataConsolidate/>
  <mergeCells count="26">
    <mergeCell ref="Z7:AA7"/>
    <mergeCell ref="D10:D11"/>
    <mergeCell ref="L10:L11"/>
    <mergeCell ref="W7:Y7"/>
    <mergeCell ref="I9:M9"/>
    <mergeCell ref="N7:V7"/>
    <mergeCell ref="L7:M7"/>
    <mergeCell ref="N10:S10"/>
    <mergeCell ref="E10:E11"/>
    <mergeCell ref="N9:AA9"/>
    <mergeCell ref="B9:F9"/>
    <mergeCell ref="G9:H9"/>
    <mergeCell ref="M10:M11"/>
    <mergeCell ref="H10:H11"/>
    <mergeCell ref="Z10:AA10"/>
    <mergeCell ref="B10:B11"/>
    <mergeCell ref="T10:V10"/>
    <mergeCell ref="W10:Y10"/>
    <mergeCell ref="C10:C11"/>
    <mergeCell ref="I10:K10"/>
    <mergeCell ref="B2:W2"/>
    <mergeCell ref="B4:W4"/>
    <mergeCell ref="D7:K7"/>
    <mergeCell ref="F10:F11"/>
    <mergeCell ref="G10:G11"/>
    <mergeCell ref="B7:C7"/>
  </mergeCells>
  <conditionalFormatting sqref="N13:N61">
    <cfRule type="containsText" dxfId="40" priority="1062" operator="containsText" text="CLASIFICADA">
      <formula>NOT(ISERROR(SEARCH("CLASIFICADA",N13)))</formula>
    </cfRule>
    <cfRule type="containsText" dxfId="39" priority="1066" operator="containsText" text="RESERVADA">
      <formula>NOT(ISERROR(SEARCH("RESERVADA",N13)))</formula>
    </cfRule>
    <cfRule type="containsText" dxfId="38" priority="1068" operator="containsText" text="PÚBLICA">
      <formula>NOT(ISERROR(SEARCH("PÚBLICA",N13)))</formula>
    </cfRule>
  </conditionalFormatting>
  <conditionalFormatting sqref="X13 U13:U61 X15 X17:X61">
    <cfRule type="cellIs" dxfId="37" priority="1056" operator="equal">
      <formula>1</formula>
    </cfRule>
    <cfRule type="cellIs" dxfId="36" priority="1057" operator="equal">
      <formula>2</formula>
    </cfRule>
    <cfRule type="cellIs" dxfId="35" priority="1058" operator="equal">
      <formula>3</formula>
    </cfRule>
  </conditionalFormatting>
  <conditionalFormatting sqref="Z13 Z15 Z17:Z61">
    <cfRule type="cellIs" dxfId="34" priority="1044" operator="between">
      <formula>5</formula>
      <formula>10</formula>
    </cfRule>
    <cfRule type="cellIs" dxfId="33" priority="1045" operator="greaterThanOrEqual">
      <formula>12</formula>
    </cfRule>
    <cfRule type="cellIs" dxfId="32" priority="1046" operator="between">
      <formula>1</formula>
      <formula>4</formula>
    </cfRule>
  </conditionalFormatting>
  <conditionalFormatting sqref="O61">
    <cfRule type="containsText" dxfId="31" priority="29" operator="containsText" text="ALTA">
      <formula>NOT(ISERROR(SEARCH("ALTA",O61)))</formula>
    </cfRule>
    <cfRule type="containsText" dxfId="30" priority="30" operator="containsText" text="BAJA">
      <formula>NOT(ISERROR(SEARCH("BAJA",O61)))</formula>
    </cfRule>
  </conditionalFormatting>
  <conditionalFormatting sqref="O61">
    <cfRule type="cellIs" dxfId="29" priority="26" operator="equal">
      <formula>1</formula>
    </cfRule>
    <cfRule type="cellIs" dxfId="28" priority="27" operator="equal">
      <formula>2</formula>
    </cfRule>
    <cfRule type="cellIs" dxfId="27" priority="28" operator="equal">
      <formula>3</formula>
    </cfRule>
  </conditionalFormatting>
  <conditionalFormatting sqref="O13:O61">
    <cfRule type="cellIs" dxfId="26" priority="25" operator="equal">
      <formula>3</formula>
    </cfRule>
    <cfRule type="cellIs" dxfId="25" priority="1060" operator="equal">
      <formula>1</formula>
    </cfRule>
    <cfRule type="cellIs" dxfId="24" priority="1061" operator="equal">
      <formula>5</formula>
    </cfRule>
  </conditionalFormatting>
  <conditionalFormatting sqref="AA18:AA61 W13 T13:T61 W15 W17:W61">
    <cfRule type="containsText" dxfId="23" priority="1055" operator="containsText" text="MEDIA">
      <formula>NOT(ISERROR(SEARCH("MEDIA",T13)))</formula>
    </cfRule>
    <cfRule type="containsText" dxfId="22" priority="1073" operator="containsText" text="ALTA">
      <formula>NOT(ISERROR(SEARCH("ALTA",T13)))</formula>
    </cfRule>
    <cfRule type="containsText" dxfId="21" priority="1074" operator="containsText" text="BAJA">
      <formula>NOT(ISERROR(SEARCH("BAJA",T13)))</formula>
    </cfRule>
  </conditionalFormatting>
  <conditionalFormatting sqref="X12 U12 X14 X16">
    <cfRule type="cellIs" dxfId="20" priority="15" operator="equal">
      <formula>1</formula>
    </cfRule>
    <cfRule type="cellIs" dxfId="19" priority="16" operator="equal">
      <formula>2</formula>
    </cfRule>
    <cfRule type="cellIs" dxfId="18" priority="17" operator="equal">
      <formula>3</formula>
    </cfRule>
  </conditionalFormatting>
  <conditionalFormatting sqref="Z12 Z14 Z16">
    <cfRule type="cellIs" dxfId="17" priority="11" operator="between">
      <formula>5</formula>
      <formula>10</formula>
    </cfRule>
    <cfRule type="cellIs" dxfId="16" priority="12" operator="greaterThanOrEqual">
      <formula>12</formula>
    </cfRule>
    <cfRule type="cellIs" dxfId="15" priority="13" operator="between">
      <formula>1</formula>
      <formula>4</formula>
    </cfRule>
  </conditionalFormatting>
  <conditionalFormatting sqref="O12">
    <cfRule type="cellIs" dxfId="14" priority="10" operator="equal">
      <formula>3</formula>
    </cfRule>
    <cfRule type="cellIs" dxfId="13" priority="18" operator="equal">
      <formula>1</formula>
    </cfRule>
    <cfRule type="cellIs" dxfId="12" priority="19" operator="equal">
      <formula>5</formula>
    </cfRule>
  </conditionalFormatting>
  <conditionalFormatting sqref="AA12:AA17">
    <cfRule type="containsText" dxfId="11" priority="14" operator="containsText" text="MEDIA">
      <formula>NOT(ISERROR(SEARCH("MEDIA",AA12)))</formula>
    </cfRule>
    <cfRule type="containsText" dxfId="10" priority="23" operator="containsText" text="ALTA">
      <formula>NOT(ISERROR(SEARCH("ALTA",AA12)))</formula>
    </cfRule>
    <cfRule type="containsText" dxfId="9" priority="24" operator="containsText" text="BAJA">
      <formula>NOT(ISERROR(SEARCH("BAJA",AA12)))</formula>
    </cfRule>
  </conditionalFormatting>
  <conditionalFormatting sqref="N12">
    <cfRule type="containsText" dxfId="8" priority="7" operator="containsText" text="CLASIFICADA">
      <formula>NOT(ISERROR(SEARCH("CLASIFICADA",N12)))</formula>
    </cfRule>
    <cfRule type="containsText" dxfId="7" priority="8" operator="containsText" text="RESERVADA">
      <formula>NOT(ISERROR(SEARCH("RESERVADA",N12)))</formula>
    </cfRule>
    <cfRule type="containsText" dxfId="6" priority="9" operator="containsText" text="PÚBLICA">
      <formula>NOT(ISERROR(SEARCH("PÚBLICA",N12)))</formula>
    </cfRule>
  </conditionalFormatting>
  <conditionalFormatting sqref="T12">
    <cfRule type="containsText" dxfId="5" priority="4" operator="containsText" text="MEDIA">
      <formula>NOT(ISERROR(SEARCH("MEDIA",T12)))</formula>
    </cfRule>
    <cfRule type="containsText" dxfId="4" priority="5" operator="containsText" text="ALTA">
      <formula>NOT(ISERROR(SEARCH("ALTA",T12)))</formula>
    </cfRule>
    <cfRule type="containsText" dxfId="3" priority="6" operator="containsText" text="BAJA">
      <formula>NOT(ISERROR(SEARCH("BAJA",T12)))</formula>
    </cfRule>
  </conditionalFormatting>
  <conditionalFormatting sqref="W12 W14 W16">
    <cfRule type="containsText" dxfId="2" priority="1" operator="containsText" text="MEDIA">
      <formula>NOT(ISERROR(SEARCH("MEDIA",W12)))</formula>
    </cfRule>
    <cfRule type="containsText" dxfId="1" priority="2" operator="containsText" text="ALTA">
      <formula>NOT(ISERROR(SEARCH("ALTA",W12)))</formula>
    </cfRule>
    <cfRule type="containsText" dxfId="0" priority="3" operator="containsText" text="BAJA">
      <formula>NOT(ISERROR(SEARCH("BAJA",W12)))</formula>
    </cfRule>
  </conditionalFormatting>
  <dataValidations xWindow="1420" yWindow="573" count="24">
    <dataValidation allowBlank="1" showInputMessage="1" showErrorMessage="1" promptTitle="DESCRIPCIÓN INTEGRIDAD" prompt="Define porque el activo es catalogado en el respectivo nivel de integridad_x000a_." sqref="Y32:Y33 Y36:Y37 V12:V61"/>
    <dataValidation allowBlank="1" showInputMessage="1" showErrorMessage="1" promptTitle="DESCRIPCIÓN DISPONIBILIDAD" prompt="Define porque el activo es catalogado en el respectivo nivel de disponibilidad." sqref="Y38:Y61 Y34:Y35 Y12:Y31"/>
    <dataValidation allowBlank="1" showInputMessage="1" showErrorMessage="1" promptTitle="DESCRIPCIÓN CONFIDENCIALIDAD" prompt="Indicar porque el activo es Reservado o Clasificado.Teniendo encuenta: _x000a_* OBJETIVO LEGÍTIMO: Art. 18 y 19 Ley 1712/2014._x000a_* FUNDAMENTO CONSTITUCIONAL O LEGAL: Norma, Art., Inciso o parrafo que la ampara_x000a_* FUNDAMENTO JURÍDICO: Norma o fundamento jurídico_x000a_ " sqref="P12:P61"/>
    <dataValidation type="list" allowBlank="1" showInputMessage="1" showErrorMessage="1" errorTitle="CELDA DE SELECCIÓN" error="Seleccione una opción de la lista desplegable" promptTitle="NIVEL DE INTEGRIDAD" prompt="INTEGRIDAD: propiedad de salvaguardar la exactitud y estado completo de los activos de información._x000a__x000a_Determine el Nivel: Alta, Media y Baja" sqref="T12:T61">
      <formula1>"ALTA, MEDIA, BAJA"</formula1>
    </dataValidation>
    <dataValidation allowBlank="1" showInputMessage="1" showErrorMessage="1" promptTitle="VALOR" prompt="Corresponde a la calificación dada al activo de información, luego de evaluar sus propiedades." sqref="Z12:Z61"/>
    <dataValidation type="list" allowBlank="1" showInputMessage="1" showErrorMessage="1" errorTitle="CELDA DE SELECCIÓN" error="Seleccione una opción de la lista desplegable" promptTitle="NIVEL DE CONFIDENCIALIDAD" prompt="CONFIDENCIALIDAD: determina que la información no esté disponible ni sea revelada a individuos o procesos no autorizados._x000a__x000a_Determine el nivel:Reservada, Clasificada, Pública" sqref="N12:N61">
      <formula1>"RESERVADA, CLASIFICADA, PÚBLICA"</formula1>
    </dataValidation>
    <dataValidation allowBlank="1" showInputMessage="1" showErrorMessage="1" errorTitle="CELDA FORMULA" error="No modificar" promptTitle="CRITICIDAD DEL ACTIVO" prompt="Corresponde a la calificación dada al activo de información, luego de evaluar sus propiedades._x000a__x000a_Determine el Nivel de Criticidad: Alta, Media y Baja" sqref="AA12:AA61"/>
    <dataValidation type="list" allowBlank="1" showInputMessage="1" showErrorMessage="1" errorTitle="CELDA DE SELECCIÓN" error="Seleccione una opción de la lista desplegable" promptTitle="NIVEL DE DISPONIBILIDAD" prompt="DISPONIBILIDAD: Propiedad de que la información sea accesible y utilizable por solicitud de una entidad autorizado._x000a__x000a_Determine el Nivel: Alta, Media y Baja" sqref="W12:W61">
      <formula1>"ALTA, MEDIA, BAJA"</formula1>
    </dataValidation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ID" prompt="No. consecutivo" sqref="B12:B61"/>
    <dataValidation allowBlank="1" showInputMessage="1" showErrorMessage="1" promptTitle="NOMBRE DEL ACTIVO DE INFORMACIÓN" prompt="Nombre de identificación dado por el proceso  al activo de información." sqref="C12:C61"/>
    <dataValidation allowBlank="1" showInputMessage="1" showErrorMessage="1" promptTitle="DESCRIPCIÓN DEL ACTIVO" prompt="Detallar el activo de información. Puede incluir observaciones que se requieran para dar mayor claridad sobre el mismo." sqref="D12:D61"/>
    <dataValidation allowBlank="1" showInputMessage="1" showErrorMessage="1" promptTitle="IDIOMA DEL ACTIVO DE INFORAMCIÓN" prompt="Establece el idioma, lengua o dialecto en se encuentra la información" sqref="E13:E61"/>
    <dataValidation allowBlank="1" showInputMessage="1" showErrorMessage="1" promptTitle="CUSTODIO" prompt="Corresponde al cargo que salvaguarda el activo de infromación en su Confidencialidad, Integridad y Disponibilidad" sqref="G12:G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_x000a_" sqref="H12:H61"/>
    <dataValidation allowBlank="1" showInputMessage="1" showErrorMessage="1" promptTitle="UBICACIÓN FISICA" prompt="Determina el lugar físico donde se almacena el activo de información" sqref="I12:I61"/>
    <dataValidation allowBlank="1" showInputMessage="1" showErrorMessage="1" promptTitle="UBICACIÓN DIGITAL" prompt="Determina la infraestructura tecnológica donde se almacena el activo de información" sqref="J12:J61"/>
    <dataValidation allowBlank="1" showInputMessage="1" showErrorMessage="1" promptTitle="UBICACIÓN CONOCIMIENTO" prompt="Determina el Nombre del Cargo que conoce el activo de información" sqref="K12:K61"/>
    <dataValidation allowBlank="1" showInputMessage="1" showErrorMessage="1" promptTitle="FORMATO" prompt="Identifica la forma, tamaño o modo en la que e presenta la inforamción o se permite su visualización o consulta, ejemplo: Hoja de cálculo (Excel), imagen (jpg), video (MPEG,AVI), Documento de Texto (Word), Aobe Acrobat (PDF), entre otros." sqref="L12:L61"/>
    <dataValidation allowBlank="1" showInputMessage="1" showErrorMessage="1" promptTitle="INF. PUBLICADA O DISPONIBLE" prompt="Indica si la información está publicada o disponible para ser solicitada, señalando donde está publicada o donde se puede consultar o solicitar." sqref="M12:M61"/>
    <dataValidation allowBlank="1" showInputMessage="1" showErrorMessage="1" promptTitle="FECHA DE CALIFICACIÓN" prompt="La fecha de calificación de la información como Reservada o Clasificada. (Fecha que se hace la clasificación)_x000a__x000a_" sqref="Q12:Q61"/>
    <dataValidation allowBlank="1" showInputMessage="1" showErrorMessage="1" promptTitle="TIEMPO DE CLASIFICACIÓN" prompt="Tiempo que cobija la clasificación de la información como Reservada o Clasificada._x000a__x000a_El tiempo se cuenta a partir de la fecha de generación._x000a_Tiempo Máximo: 15 años" sqref="S12:S61"/>
    <dataValidation allowBlank="1" showInputMessage="1" showErrorMessage="1" promptTitle="FECHA DE GENERACIÓN DEL ACTIVO" prompt="Identifica el momento de la creación de la información._x000a__x000a_* Fecha de identificación del activo de información en la Tabla de Retención._x000a__x000a_* Fecha desde que se inicio a generar el activo de información." sqref="F12:F61"/>
    <dataValidation allowBlank="1" showInputMessage="1" showErrorMessage="1" promptTitle="EXCEPCIÓN TOTAL O PARCIAL" prompt="Define la protección completa del activo de información o parcial de la información contenida, la cual genera una versión pública que mantenga la reserva o clasificación únicamente de la parte a proteger." sqref="R12:R61"/>
  </dataValidations>
  <pageMargins left="0.75" right="0.75" top="1" bottom="1" header="0.5" footer="0.5"/>
  <pageSetup paperSize="9" scale="35" fitToHeight="0" orientation="landscape" horizontalDpi="300" verticalDpi="300" r:id="rId1"/>
  <headerFooter alignWithMargins="0"/>
  <ignoredErrors>
    <ignoredError sqref="U56:U61 X56:X61 O59:O61 Z18:Z61 Z13 AA23:AA61 AA18:AA22" unlockedFormula="1"/>
    <ignoredError sqref="B14:B28 B12 B13 B30:B61 B29 C13:C61 D13:D61 G12:G61 I12:I61 J12:J61 H12:H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01-Inventario de Activos</vt:lpstr>
      <vt:lpstr>02-Clasific. Activos Inform.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Jhonnier</dc:creator>
  <cp:lastModifiedBy>Usuario UTP</cp:lastModifiedBy>
  <cp:lastPrinted>2016-10-14T15:42:55Z</cp:lastPrinted>
  <dcterms:created xsi:type="dcterms:W3CDTF">2012-08-09T21:00:51Z</dcterms:created>
  <dcterms:modified xsi:type="dcterms:W3CDTF">2018-08-27T14:47:37Z</dcterms:modified>
</cp:coreProperties>
</file>