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Equipo de Riesgos 2023\Actualización Mapa de Riesgos 2023\PROCESOS\"/>
    </mc:Choice>
  </mc:AlternateContent>
  <bookViews>
    <workbookView xWindow="0" yWindow="0" windowWidth="15360" windowHeight="8205"/>
  </bookViews>
  <sheets>
    <sheet name="01-Mapa de riesgo-UO" sheetId="12" r:id="rId1"/>
    <sheet name="02-Plan Mitigación" sheetId="8" r:id="rId2"/>
    <sheet name="03-Seguimiento" sheetId="7" r:id="rId3"/>
    <sheet name="Hoja1" sheetId="9" state="hidden" r:id="rId4"/>
    <sheet name="INSTRUCTIVO" sheetId="10" r:id="rId5"/>
    <sheet name="ESCALA" sheetId="11" r:id="rId6"/>
    <sheet name="FACTORES" sheetId="13" r:id="rId7"/>
  </sheets>
  <definedNames>
    <definedName name="_xlnm._FilterDatabase" localSheetId="0" hidden="1">'01-Mapa de riesgo-UO'!$G$1:$AY$91</definedName>
    <definedName name="ACCION" localSheetId="0">'01-Mapa de riesgo-UO'!#REF!</definedName>
    <definedName name="ACCION">#REF!</definedName>
    <definedName name="ADMINISTRACIÓN_INSTITUCIONAL" localSheetId="0">'01-Mapa de riesgo-UO'!$BM$1048388:$BM$1048408</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riesgo-UO'!$H$1048395:$H$1048399</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riesgo-UO'!$BR$1048388:$BR$1048392</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riesgo-UO'!$BN$1048388:$BN$1048391</definedName>
    <definedName name="BIENESTAR_INSTITUCIONAL">#REF!</definedName>
    <definedName name="BIENESTAR_INSTITUCIONAL_CALIDAD_DE_VIDA_E_INCLUSIÓN_EN_CONTEXTOS_UNIVERSITARIOS">'01-Mapa de riesgo-UO'!$BB$1048391</definedName>
    <definedName name="CLASE_RIESGO">'01-Mapa de riesgo-UO'!$G$1048387:$G$1048398</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riesgo-UO'!$I$1048395:$I$1048399</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riesgo-UO'!$BQ$1048388:$BQ$1048391</definedName>
    <definedName name="CONTROL_SEGUIMIENTO">#REF!</definedName>
    <definedName name="CONTROLES">'01-Mapa de riesgo-UO'!$P$1048387:$P$1048391</definedName>
    <definedName name="Corrupción" localSheetId="0">'01-Mapa de riesgo-UO'!$J$1048395:$J$1048397</definedName>
    <definedName name="Corrupción">#REF!</definedName>
    <definedName name="CREACIÓN_GESTIÓN_Y_TRANSFERENCIA_DEL_CONOCIMIENTO">'01-Mapa de riesgo-UO'!$BB$1048388</definedName>
    <definedName name="Cumplimiento" localSheetId="0">'01-Mapa de riesgo-UO'!$K$1048395:$K$1048399</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riesgo-UO'!$L$1048395:$L$1048397</definedName>
    <definedName name="Derechos_Humanos">#REF!</definedName>
    <definedName name="DIRECCIONAMIENTO_INSTITUCIONAL" localSheetId="0">'01-Mapa de riesgo-UO'!$BI$1048388:$BI$1048391</definedName>
    <definedName name="DIRECCIONAMIENTO_INSTITUCIONAL">#REF!</definedName>
    <definedName name="DOCENCIA" localSheetId="0">'01-Mapa de riesgo-UO'!$BJ$1048388:$BJ$1048403</definedName>
    <definedName name="DOCENCIA">#REF!</definedName>
    <definedName name="Documentados_Aplicados_Efectivos">'01-Mapa de riesgo-UO'!#REF!</definedName>
    <definedName name="EGRESADOS" localSheetId="0">'01-Mapa de riesgo-UO'!$BO$1048388</definedName>
    <definedName name="EGRESADOS">#REF!</definedName>
    <definedName name="Estratégico" localSheetId="0">'01-Mapa de riesgo-UO'!$M$1048395:$M$1048399</definedName>
    <definedName name="Estratégico">#REF!</definedName>
    <definedName name="EVAL_PERIODICIDAD">'01-Mapa de riesgo-UO'!$AH$1048387:$AH$1048388</definedName>
    <definedName name="EVITAR">'03-Seguimiento'!$Y$1048461:$Y$1048463</definedName>
    <definedName name="EXCELENCIA_ACADÉMICA_PARA_LA_FORMACIÓN_INTEGRAL">'01-Mapa de riesgo-UO'!$BB$1048387</definedName>
    <definedName name="EXTENSIÓN_PROYECCIÓN_SOCIAL" localSheetId="0">'01-Mapa de riesgo-UO'!$BL$1048388:$BL$1048409</definedName>
    <definedName name="EXTENSIÓN_PROYECCIÓN_SOCIAL">#REF!</definedName>
    <definedName name="EXTENSIÓN_PROYECCIÓN_SOCIAL_">'01-Mapa de riesgo-UO'!$AZ$1048396:$AZ$1048405</definedName>
    <definedName name="EXTERNO">'01-Mapa de riesgo-UO'!$F$1048387:$F$1048392</definedName>
    <definedName name="FACTOR">'01-Mapa de riesgo-UO'!$D$1048387:$D$1048388</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riesgo-UO'!$O$1048395:$O$1048399</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riesgo-UO'!$BB$1048389</definedName>
    <definedName name="GESTIÓN_FINANCIERA" localSheetId="0">'01-Mapa de riesgo-UO'!#REF!</definedName>
    <definedName name="GESTIÓN_FINANCIERA">#REF!</definedName>
    <definedName name="GESTIÓN_Y_SOSTENIBILIDAD_INSTITUCIONAL">'01-Mapa de riesgo-UO'!$BB$1048390</definedName>
    <definedName name="GRAVE" localSheetId="0">'01-Mapa de riesgo-UO'!$AV$1048388:$AV$1048391</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riesgo-UO'!$P$1048395:$P$1048399</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riesgo-UO'!$Q$1048395:$Q$1048397</definedName>
    <definedName name="Información">#REF!</definedName>
    <definedName name="INTERNACIONALIZACIÓN" localSheetId="0">'01-Mapa de riesgo-UO'!$BP$1048388</definedName>
    <definedName name="INTERNACIONALIZACIÓN">#REF!</definedName>
    <definedName name="INTERNO">'01-Mapa de riesgo-UO'!$E$1048387:$E$1048393</definedName>
    <definedName name="INVESTIGACIÓN_E_INNOVACIÓN" localSheetId="0">'01-Mapa de riesgo-UO'!$BK$1048388:$BK$1048398</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riesgo-UO'!$AT$1048388</definedName>
    <definedName name="LEVE">'03-Seguimiento'!$H$1048466:$H$1048576</definedName>
    <definedName name="MAPA" localSheetId="0">'01-Mapa de riesgo-UO'!$A$1048387:$A$1048389</definedName>
    <definedName name="MAPA">#REF!</definedName>
    <definedName name="MODERADO" localSheetId="0">'01-Mapa de riesgo-UO'!$AU$1048388:$AU$1048390</definedName>
    <definedName name="MODERADO">'03-Seguimiento'!$G$1048466:$G$1048576</definedName>
    <definedName name="NIVEL_AUTOMAT">'01-Mapa de riesgo-UO'!$X$1048387:$X$1048389</definedName>
    <definedName name="NIVEL_EXPOSICION">'01-Mapa de riesgo-UO'!$AQ$1048387:$AQ$1048389</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riesgo-UO'!$BB$1048395</definedName>
    <definedName name="Operacional" localSheetId="0">'01-Mapa de riesgo-UO'!$T$1048395:$T$1048399</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riesgo-UO'!$AZ$1048387:$AZ$1048391</definedName>
    <definedName name="PDI">#REF!</definedName>
    <definedName name="PERIODICIDAD">'01-Mapa de riesgo-UO'!$AI$1048387:$AI$1048396</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riesgo-UO'!$K$1048387:$K$1048391</definedName>
    <definedName name="PROBABILIDAD">#REF!</definedName>
    <definedName name="PROCESOS" localSheetId="0">'01-Mapa de riesgo-UO'!$B$1048387:$B$1048396</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riesgo-UO'!$AD$1048387:$AD$1048388</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riesgo-UO'!$AC$1048395:$AC$1048399</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riesgo-UO'!$AD$1048395:$AD$1048399</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riesgo-UO'!$AX$1048387:$AX$1048428</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89" i="12" l="1"/>
  <c r="AL89" i="12"/>
  <c r="AK89" i="12" s="1"/>
  <c r="AJ89" i="12" s="1"/>
  <c r="AL90" i="12"/>
  <c r="AL91" i="12"/>
  <c r="AG89" i="12"/>
  <c r="AG90" i="12"/>
  <c r="AG91" i="12"/>
  <c r="AB89" i="12"/>
  <c r="AB90" i="12"/>
  <c r="AA89" i="12" s="1"/>
  <c r="Z89" i="12" s="1"/>
  <c r="AB91" i="12"/>
  <c r="W89" i="12"/>
  <c r="W90" i="12"/>
  <c r="W91" i="12"/>
  <c r="R89" i="12"/>
  <c r="S89" i="12" s="1"/>
  <c r="Q89" i="12"/>
  <c r="Q90" i="12"/>
  <c r="Q91" i="12"/>
  <c r="AL86" i="12"/>
  <c r="AL87" i="12"/>
  <c r="AL88" i="12"/>
  <c r="AE86" i="12"/>
  <c r="AG86" i="12"/>
  <c r="AG87" i="12"/>
  <c r="AG88" i="12"/>
  <c r="AA86" i="12"/>
  <c r="Z86" i="12" s="1"/>
  <c r="AB86" i="12"/>
  <c r="AB87" i="12"/>
  <c r="AB88" i="12"/>
  <c r="W86" i="12"/>
  <c r="V86" i="12" s="1"/>
  <c r="U86" i="12" s="1"/>
  <c r="W87" i="12"/>
  <c r="W88" i="12"/>
  <c r="Q86" i="12"/>
  <c r="R86" i="12" s="1"/>
  <c r="Q87" i="12"/>
  <c r="Q88" i="12"/>
  <c r="AL83" i="12"/>
  <c r="AK83" i="12" s="1"/>
  <c r="AJ83" i="12" s="1"/>
  <c r="AL84" i="12"/>
  <c r="AL85" i="12"/>
  <c r="AE83" i="12"/>
  <c r="AF83" i="12"/>
  <c r="AG83" i="12"/>
  <c r="AG84" i="12"/>
  <c r="AG85" i="12"/>
  <c r="AB83" i="12"/>
  <c r="AA83" i="12" s="1"/>
  <c r="Z83" i="12" s="1"/>
  <c r="AB84" i="12"/>
  <c r="AB85" i="12"/>
  <c r="R83" i="12"/>
  <c r="S83" i="12" s="1"/>
  <c r="Q83" i="12"/>
  <c r="Q84" i="12"/>
  <c r="Q85" i="12"/>
  <c r="W83" i="12"/>
  <c r="W84" i="12"/>
  <c r="W85" i="12"/>
  <c r="V89" i="12"/>
  <c r="U89" i="12" s="1"/>
  <c r="AF89" i="12"/>
  <c r="AE89" i="12" s="1"/>
  <c r="AK86" i="12"/>
  <c r="AJ86" i="12" s="1"/>
  <c r="AF86" i="12"/>
  <c r="V83" i="12"/>
  <c r="U83" i="12" s="1"/>
  <c r="AG80" i="12"/>
  <c r="AG81" i="12"/>
  <c r="AG82" i="12"/>
  <c r="AB80" i="12"/>
  <c r="AB81" i="12"/>
  <c r="AB82" i="12"/>
  <c r="W80" i="12"/>
  <c r="W81" i="12"/>
  <c r="W82" i="12"/>
  <c r="Q80" i="12"/>
  <c r="Q81" i="12"/>
  <c r="Q82" i="12"/>
  <c r="AL82" i="12"/>
  <c r="AF80" i="12"/>
  <c r="AE80" i="12" s="1"/>
  <c r="AL81" i="12"/>
  <c r="AL80" i="12"/>
  <c r="AK80" i="12"/>
  <c r="AJ80" i="12" s="1"/>
  <c r="AA80" i="12"/>
  <c r="Z80" i="12" s="1"/>
  <c r="V80" i="12"/>
  <c r="U80" i="12" s="1"/>
  <c r="R80" i="12"/>
  <c r="N80" i="12"/>
  <c r="L80" i="12"/>
  <c r="AP77" i="12"/>
  <c r="AQ77" i="12" s="1"/>
  <c r="AP74" i="12"/>
  <c r="O77" i="12"/>
  <c r="AG77" i="12"/>
  <c r="AG78" i="12"/>
  <c r="AG79" i="12"/>
  <c r="AB77" i="12"/>
  <c r="AB78" i="12"/>
  <c r="AB79" i="12"/>
  <c r="W77" i="12"/>
  <c r="W78" i="12"/>
  <c r="W79" i="12"/>
  <c r="Q77" i="12"/>
  <c r="Q78" i="12"/>
  <c r="R77" i="12" s="1"/>
  <c r="Q79" i="12"/>
  <c r="AL79" i="12"/>
  <c r="AL78" i="12"/>
  <c r="AL77" i="12"/>
  <c r="AK77" i="12"/>
  <c r="AJ77" i="12" s="1"/>
  <c r="AF77" i="12"/>
  <c r="AE77" i="12" s="1"/>
  <c r="AA77" i="12"/>
  <c r="Z77" i="12" s="1"/>
  <c r="V77" i="12"/>
  <c r="U77" i="12" s="1"/>
  <c r="N77" i="12"/>
  <c r="L77" i="12"/>
  <c r="S86" i="12" l="1"/>
  <c r="AN86" i="12"/>
  <c r="AO86" i="12" s="1"/>
  <c r="AN83" i="12"/>
  <c r="AO83" i="12" s="1"/>
  <c r="AN80" i="12"/>
  <c r="AO80" i="12" s="1"/>
  <c r="AP80" i="12"/>
  <c r="AQ80" i="12" s="1"/>
  <c r="S80" i="12"/>
  <c r="O80" i="12"/>
  <c r="S77" i="12"/>
  <c r="AN77" i="12"/>
  <c r="AO77" i="12" s="1"/>
  <c r="N86" i="12" l="1"/>
  <c r="L86" i="12"/>
  <c r="N83" i="12"/>
  <c r="O83" i="12" s="1"/>
  <c r="AP83" i="12" s="1"/>
  <c r="AQ83" i="12" s="1"/>
  <c r="L83" i="12"/>
  <c r="N74" i="12"/>
  <c r="L74" i="12"/>
  <c r="AN74" i="12"/>
  <c r="AG74" i="12"/>
  <c r="AG75" i="12"/>
  <c r="AG76" i="12"/>
  <c r="AG71" i="12"/>
  <c r="AF71" i="12" s="1"/>
  <c r="AE71" i="12" s="1"/>
  <c r="AG72" i="12"/>
  <c r="AG73" i="12"/>
  <c r="AB74" i="12"/>
  <c r="AB75" i="12"/>
  <c r="AB76" i="12"/>
  <c r="AB71" i="12"/>
  <c r="AA71" i="12" s="1"/>
  <c r="Z71" i="12" s="1"/>
  <c r="AB72" i="12"/>
  <c r="AB73" i="12"/>
  <c r="W74" i="12"/>
  <c r="W75" i="12"/>
  <c r="W76" i="12"/>
  <c r="W71" i="12"/>
  <c r="W72" i="12"/>
  <c r="W73" i="12"/>
  <c r="Q74" i="12"/>
  <c r="R74" i="12" s="1"/>
  <c r="Q75" i="12"/>
  <c r="Q76" i="12"/>
  <c r="Q71" i="12"/>
  <c r="R71" i="12" s="1"/>
  <c r="Q72" i="12"/>
  <c r="Q73" i="12"/>
  <c r="AL76" i="12"/>
  <c r="AL75" i="12"/>
  <c r="AK74" i="12" s="1"/>
  <c r="AJ74" i="12" s="1"/>
  <c r="AL74" i="12"/>
  <c r="AF74" i="12"/>
  <c r="AE74" i="12" s="1"/>
  <c r="AA74" i="12"/>
  <c r="Z74" i="12" s="1"/>
  <c r="V74" i="12"/>
  <c r="U74" i="12" s="1"/>
  <c r="AL73" i="12"/>
  <c r="AL72" i="12"/>
  <c r="AL71" i="12"/>
  <c r="AK71" i="12"/>
  <c r="AJ71" i="12" s="1"/>
  <c r="V71" i="12"/>
  <c r="U71" i="12" s="1"/>
  <c r="O86" i="12" l="1"/>
  <c r="AP86" i="12" s="1"/>
  <c r="AQ86" i="12" s="1"/>
  <c r="O74" i="12"/>
  <c r="AQ74" i="12" s="1"/>
  <c r="S74" i="12"/>
  <c r="AO74" i="12"/>
  <c r="S71" i="12"/>
  <c r="AN71" i="12"/>
  <c r="AO71" i="12" s="1"/>
  <c r="W68" i="12"/>
  <c r="W69" i="12"/>
  <c r="W70" i="12"/>
  <c r="AL65" i="12" l="1"/>
  <c r="AK65" i="12" s="1"/>
  <c r="AJ65" i="12" s="1"/>
  <c r="AL66" i="12"/>
  <c r="AL67" i="12"/>
  <c r="AG65" i="12"/>
  <c r="AG66" i="12"/>
  <c r="AG67" i="12"/>
  <c r="AB65" i="12"/>
  <c r="AB66" i="12"/>
  <c r="AB67" i="12"/>
  <c r="W65" i="12"/>
  <c r="V65" i="12" s="1"/>
  <c r="U65" i="12" s="1"/>
  <c r="W66" i="12"/>
  <c r="W67" i="12"/>
  <c r="Q65" i="12"/>
  <c r="Q66" i="12"/>
  <c r="Q67" i="12"/>
  <c r="AF65" i="12"/>
  <c r="AE65" i="12" s="1"/>
  <c r="AA65" i="12"/>
  <c r="Z65" i="12" s="1"/>
  <c r="R65" i="12"/>
  <c r="AL59" i="12"/>
  <c r="AL60" i="12"/>
  <c r="AL61" i="12"/>
  <c r="AG59" i="12"/>
  <c r="AG60" i="12"/>
  <c r="AF59" i="12" s="1"/>
  <c r="AE59" i="12" s="1"/>
  <c r="AG61" i="12"/>
  <c r="AB59" i="12"/>
  <c r="AB60" i="12"/>
  <c r="AB61" i="12"/>
  <c r="W59" i="12"/>
  <c r="W60" i="12"/>
  <c r="W61" i="12"/>
  <c r="Q59" i="12"/>
  <c r="Q60" i="12"/>
  <c r="Q61" i="12"/>
  <c r="AK59" i="12"/>
  <c r="AJ59" i="12" s="1"/>
  <c r="AA59" i="12"/>
  <c r="Z59" i="12" s="1"/>
  <c r="V59" i="12"/>
  <c r="U59" i="12" s="1"/>
  <c r="R59" i="12"/>
  <c r="S59" i="12" s="1"/>
  <c r="S65" i="12" l="1"/>
  <c r="AN65" i="12"/>
  <c r="AL58" i="12"/>
  <c r="AK56" i="12" s="1"/>
  <c r="AJ56" i="12" s="1"/>
  <c r="AG58" i="12"/>
  <c r="AF56" i="12" s="1"/>
  <c r="AE56" i="12" s="1"/>
  <c r="AB58" i="12"/>
  <c r="W58" i="12"/>
  <c r="Q58" i="12"/>
  <c r="AL57" i="12"/>
  <c r="AG57" i="12"/>
  <c r="AB57" i="12"/>
  <c r="W57" i="12"/>
  <c r="Q57" i="12"/>
  <c r="AL56" i="12"/>
  <c r="AG56" i="12"/>
  <c r="AB56" i="12"/>
  <c r="AA56" i="12"/>
  <c r="Z56" i="12" s="1"/>
  <c r="W56" i="12"/>
  <c r="V56" i="12"/>
  <c r="U56" i="12" s="1"/>
  <c r="Q56" i="12"/>
  <c r="R56" i="12" s="1"/>
  <c r="S56" i="12" s="1"/>
  <c r="AL55" i="12"/>
  <c r="AG55" i="12"/>
  <c r="AB55" i="12"/>
  <c r="W55" i="12"/>
  <c r="Q55" i="12"/>
  <c r="AL54" i="12"/>
  <c r="AK53" i="12" s="1"/>
  <c r="AJ53" i="12" s="1"/>
  <c r="AG54" i="12"/>
  <c r="AB54" i="12"/>
  <c r="W54" i="12"/>
  <c r="V53" i="12" s="1"/>
  <c r="U53" i="12" s="1"/>
  <c r="Q54" i="12"/>
  <c r="R53" i="12" s="1"/>
  <c r="S53" i="12" s="1"/>
  <c r="AL53" i="12"/>
  <c r="AG53" i="12"/>
  <c r="AF53" i="12" s="1"/>
  <c r="AE53" i="12" s="1"/>
  <c r="AB53" i="12"/>
  <c r="AA53" i="12"/>
  <c r="Z53" i="12" s="1"/>
  <c r="W53" i="12"/>
  <c r="Q53" i="12"/>
  <c r="AL52" i="12"/>
  <c r="AG52" i="12"/>
  <c r="AB52" i="12"/>
  <c r="W52" i="12"/>
  <c r="Q52" i="12"/>
  <c r="AL51" i="12"/>
  <c r="AG51" i="12"/>
  <c r="AB51" i="12"/>
  <c r="W51" i="12"/>
  <c r="Q51" i="12"/>
  <c r="AL50" i="12"/>
  <c r="AK50" i="12"/>
  <c r="AJ50" i="12" s="1"/>
  <c r="AG50" i="12"/>
  <c r="AF50" i="12"/>
  <c r="AE50" i="12" s="1"/>
  <c r="AB50" i="12"/>
  <c r="AA50" i="12"/>
  <c r="Z50" i="12" s="1"/>
  <c r="W50" i="12"/>
  <c r="V50" i="12"/>
  <c r="U50" i="12" s="1"/>
  <c r="Q50" i="12"/>
  <c r="R50" i="12" s="1"/>
  <c r="S50" i="12" s="1"/>
  <c r="AL49" i="12"/>
  <c r="AG49" i="12"/>
  <c r="AB49" i="12"/>
  <c r="W49" i="12"/>
  <c r="Q49" i="12"/>
  <c r="AL48" i="12"/>
  <c r="AK47" i="12" s="1"/>
  <c r="AJ47" i="12" s="1"/>
  <c r="AG48" i="12"/>
  <c r="AB48" i="12"/>
  <c r="W48" i="12"/>
  <c r="Q48" i="12"/>
  <c r="AL47" i="12"/>
  <c r="AG47" i="12"/>
  <c r="AF47" i="12" s="1"/>
  <c r="AE47" i="12" s="1"/>
  <c r="AB47" i="12"/>
  <c r="AA47" i="12"/>
  <c r="Z47" i="12" s="1"/>
  <c r="W47" i="12"/>
  <c r="V47" i="12" s="1"/>
  <c r="U47" i="12" s="1"/>
  <c r="Q47" i="12"/>
  <c r="R47" i="12" s="1"/>
  <c r="S47" i="12" s="1"/>
  <c r="AL46" i="12"/>
  <c r="AG46" i="12"/>
  <c r="AB46" i="12"/>
  <c r="W46" i="12"/>
  <c r="Q46" i="12"/>
  <c r="AL45" i="12"/>
  <c r="AG45" i="12"/>
  <c r="AB45" i="12"/>
  <c r="W45" i="12"/>
  <c r="Q45" i="12"/>
  <c r="AL44" i="12"/>
  <c r="AK44" i="12"/>
  <c r="AJ44" i="12" s="1"/>
  <c r="AG44" i="12"/>
  <c r="AF44" i="12"/>
  <c r="AE44" i="12" s="1"/>
  <c r="AB44" i="12"/>
  <c r="AA44" i="12"/>
  <c r="Z44" i="12" s="1"/>
  <c r="W44" i="12"/>
  <c r="V44" i="12" s="1"/>
  <c r="U44" i="12" s="1"/>
  <c r="R44" i="12"/>
  <c r="S44" i="12" s="1"/>
  <c r="Q44" i="12"/>
  <c r="AL43" i="12" l="1"/>
  <c r="AG43" i="12"/>
  <c r="AB43" i="12"/>
  <c r="W43" i="12"/>
  <c r="Q43" i="12"/>
  <c r="AL42" i="12"/>
  <c r="AG42" i="12"/>
  <c r="AB42" i="12"/>
  <c r="W42" i="12"/>
  <c r="Q42" i="12"/>
  <c r="AL41" i="12"/>
  <c r="AK41" i="12"/>
  <c r="AJ41" i="12" s="1"/>
  <c r="AG41" i="12"/>
  <c r="AF41" i="12"/>
  <c r="AE41" i="12" s="1"/>
  <c r="AB41" i="12"/>
  <c r="AA41" i="12"/>
  <c r="Z41" i="12" s="1"/>
  <c r="W41" i="12"/>
  <c r="V41" i="12" s="1"/>
  <c r="U41" i="12" s="1"/>
  <c r="R41" i="12"/>
  <c r="S41" i="12" s="1"/>
  <c r="Q41" i="12"/>
  <c r="AL40" i="12"/>
  <c r="AG40" i="12"/>
  <c r="AB40" i="12"/>
  <c r="W40" i="12"/>
  <c r="Q40" i="12"/>
  <c r="AL39" i="12"/>
  <c r="AK38" i="12" s="1"/>
  <c r="AJ38" i="12" s="1"/>
  <c r="AG39" i="12"/>
  <c r="AB39" i="12"/>
  <c r="W39" i="12"/>
  <c r="Q39" i="12"/>
  <c r="AL38" i="12"/>
  <c r="AG38" i="12"/>
  <c r="AF38" i="12" s="1"/>
  <c r="AE38" i="12" s="1"/>
  <c r="AB38" i="12"/>
  <c r="AA38" i="12"/>
  <c r="Z38" i="12" s="1"/>
  <c r="W38" i="12"/>
  <c r="V38" i="12" s="1"/>
  <c r="U38" i="12" s="1"/>
  <c r="Q38" i="12"/>
  <c r="R38" i="12" s="1"/>
  <c r="S38" i="12" s="1"/>
  <c r="AL37" i="12"/>
  <c r="AG37" i="12"/>
  <c r="AB37" i="12"/>
  <c r="W37" i="12"/>
  <c r="Q37" i="12"/>
  <c r="AL36" i="12"/>
  <c r="AG36" i="12"/>
  <c r="AB36" i="12"/>
  <c r="W36" i="12"/>
  <c r="Q36" i="12"/>
  <c r="AL35" i="12"/>
  <c r="AK35" i="12"/>
  <c r="AJ35" i="12" s="1"/>
  <c r="AG35" i="12"/>
  <c r="AF35" i="12"/>
  <c r="AE35" i="12" s="1"/>
  <c r="AB35" i="12"/>
  <c r="AA35" i="12"/>
  <c r="Z35" i="12" s="1"/>
  <c r="W35" i="12"/>
  <c r="V35" i="12"/>
  <c r="U35" i="12" s="1"/>
  <c r="R35" i="12"/>
  <c r="S35" i="12" s="1"/>
  <c r="Q35" i="12"/>
  <c r="AL34" i="12"/>
  <c r="AG34" i="12"/>
  <c r="AF32" i="12" s="1"/>
  <c r="AE32" i="12" s="1"/>
  <c r="AB34" i="12"/>
  <c r="W34" i="12"/>
  <c r="Q34" i="12"/>
  <c r="AL33" i="12"/>
  <c r="AG33" i="12"/>
  <c r="AB33" i="12"/>
  <c r="W33" i="12"/>
  <c r="Q33" i="12"/>
  <c r="AL32" i="12"/>
  <c r="AK32" i="12"/>
  <c r="AJ32" i="12" s="1"/>
  <c r="AG32" i="12"/>
  <c r="AB32" i="12"/>
  <c r="AA32" i="12"/>
  <c r="Z32" i="12" s="1"/>
  <c r="W32" i="12"/>
  <c r="V32" i="12"/>
  <c r="U32" i="12" s="1"/>
  <c r="Q32" i="12"/>
  <c r="R32" i="12" s="1"/>
  <c r="S32" i="12" s="1"/>
  <c r="AL31" i="12"/>
  <c r="AG31" i="12"/>
  <c r="AB31" i="12"/>
  <c r="W31" i="12"/>
  <c r="Q31" i="12"/>
  <c r="AL30" i="12"/>
  <c r="AG30" i="12"/>
  <c r="AB30" i="12"/>
  <c r="AA29" i="12" s="1"/>
  <c r="Z29" i="12" s="1"/>
  <c r="W30" i="12"/>
  <c r="Q30" i="12"/>
  <c r="AL29" i="12"/>
  <c r="AK29" i="12"/>
  <c r="AJ29" i="12" s="1"/>
  <c r="AG29" i="12"/>
  <c r="AF29" i="12"/>
  <c r="AE29" i="12" s="1"/>
  <c r="AB29" i="12"/>
  <c r="W29" i="12"/>
  <c r="V29" i="12"/>
  <c r="U29" i="12" s="1"/>
  <c r="R29" i="12"/>
  <c r="S29" i="12" s="1"/>
  <c r="Q29" i="12"/>
  <c r="AL28" i="12" l="1"/>
  <c r="AG28" i="12"/>
  <c r="AB28" i="12"/>
  <c r="W28" i="12"/>
  <c r="Q28" i="12"/>
  <c r="AL27" i="12"/>
  <c r="AG27" i="12"/>
  <c r="AB27" i="12"/>
  <c r="W27" i="12"/>
  <c r="Q27" i="12"/>
  <c r="AL26" i="12"/>
  <c r="AK26" i="12"/>
  <c r="AJ26" i="12" s="1"/>
  <c r="AG26" i="12"/>
  <c r="AF26" i="12"/>
  <c r="AE26" i="12" s="1"/>
  <c r="AB26" i="12"/>
  <c r="AA26" i="12"/>
  <c r="Z26" i="12" s="1"/>
  <c r="W26" i="12"/>
  <c r="V26" i="12"/>
  <c r="U26" i="12" s="1"/>
  <c r="R26" i="12"/>
  <c r="S26" i="12" s="1"/>
  <c r="Q26" i="12"/>
  <c r="AL25" i="12"/>
  <c r="AG25" i="12"/>
  <c r="AB25" i="12"/>
  <c r="W25" i="12"/>
  <c r="Q25" i="12"/>
  <c r="AL24" i="12"/>
  <c r="AG24" i="12"/>
  <c r="AB24" i="12"/>
  <c r="W24" i="12"/>
  <c r="Q24" i="12"/>
  <c r="AL23" i="12"/>
  <c r="AK23" i="12"/>
  <c r="AJ23" i="12" s="1"/>
  <c r="AG23" i="12"/>
  <c r="AF23" i="12"/>
  <c r="AE23" i="12" s="1"/>
  <c r="AB23" i="12"/>
  <c r="AA23" i="12"/>
  <c r="Z23" i="12" s="1"/>
  <c r="W23" i="12"/>
  <c r="V23" i="12"/>
  <c r="U23" i="12" s="1"/>
  <c r="R23" i="12"/>
  <c r="S23" i="12" s="1"/>
  <c r="Q23" i="12"/>
  <c r="AL22" i="12" l="1"/>
  <c r="AG22" i="12"/>
  <c r="AB22" i="12"/>
  <c r="W22" i="12"/>
  <c r="Q22" i="12"/>
  <c r="AL21" i="12"/>
  <c r="AG21" i="12"/>
  <c r="AB21" i="12"/>
  <c r="W21" i="12"/>
  <c r="Q21" i="12"/>
  <c r="AL20" i="12"/>
  <c r="AK20" i="12"/>
  <c r="AJ20" i="12" s="1"/>
  <c r="AG20" i="12"/>
  <c r="AF20" i="12"/>
  <c r="AE20" i="12" s="1"/>
  <c r="AB20" i="12"/>
  <c r="AA20" i="12"/>
  <c r="Z20" i="12" s="1"/>
  <c r="W20" i="12"/>
  <c r="V20" i="12" s="1"/>
  <c r="U20" i="12" s="1"/>
  <c r="R20" i="12"/>
  <c r="S20" i="12" s="1"/>
  <c r="Q20" i="12"/>
  <c r="AL19" i="12"/>
  <c r="AG19" i="12"/>
  <c r="AB19" i="12"/>
  <c r="W19" i="12"/>
  <c r="Q19" i="12"/>
  <c r="AL18" i="12"/>
  <c r="AG18" i="12"/>
  <c r="AB18" i="12"/>
  <c r="W18" i="12"/>
  <c r="Q18" i="12"/>
  <c r="AL17" i="12"/>
  <c r="AK17" i="12"/>
  <c r="AJ17" i="12" s="1"/>
  <c r="AG17" i="12"/>
  <c r="AF17" i="12"/>
  <c r="AE17" i="12" s="1"/>
  <c r="AB17" i="12"/>
  <c r="AA17" i="12"/>
  <c r="Z17" i="12" s="1"/>
  <c r="W17" i="12"/>
  <c r="V17" i="12" s="1"/>
  <c r="U17" i="12" s="1"/>
  <c r="R17" i="12"/>
  <c r="S17" i="12" s="1"/>
  <c r="Q17" i="12"/>
  <c r="AL16" i="12"/>
  <c r="AG16" i="12"/>
  <c r="AB16" i="12"/>
  <c r="W16" i="12"/>
  <c r="AL15" i="12"/>
  <c r="AG15" i="12"/>
  <c r="AB15" i="12"/>
  <c r="W15" i="12"/>
  <c r="V14" i="12" s="1"/>
  <c r="U14" i="12" s="1"/>
  <c r="AL14" i="12"/>
  <c r="AK14" i="12"/>
  <c r="AJ14" i="12" s="1"/>
  <c r="AG14" i="12"/>
  <c r="AF14" i="12"/>
  <c r="AE14" i="12" s="1"/>
  <c r="AB14" i="12"/>
  <c r="AA14" i="12" s="1"/>
  <c r="Z14" i="12" s="1"/>
  <c r="W14" i="12"/>
  <c r="AL13" i="12"/>
  <c r="AG13" i="12"/>
  <c r="AB13" i="12"/>
  <c r="W13" i="12"/>
  <c r="Q13" i="12"/>
  <c r="AL12" i="12"/>
  <c r="AG12" i="12"/>
  <c r="AB12" i="12"/>
  <c r="W12" i="12"/>
  <c r="Q12" i="12"/>
  <c r="AL11" i="12"/>
  <c r="AK11" i="12"/>
  <c r="AJ11" i="12" s="1"/>
  <c r="AG11" i="12"/>
  <c r="AF11" i="12"/>
  <c r="AE11" i="12" s="1"/>
  <c r="AB11" i="12"/>
  <c r="AA11" i="12"/>
  <c r="Z11" i="12" s="1"/>
  <c r="W11" i="12"/>
  <c r="V11" i="12"/>
  <c r="U11" i="12" s="1"/>
  <c r="R11" i="12"/>
  <c r="S11" i="12" s="1"/>
  <c r="Q11" i="12"/>
  <c r="AN11" i="12" l="1"/>
  <c r="V68" i="12" l="1"/>
  <c r="U68" i="12" l="1"/>
  <c r="X5" i="7"/>
  <c r="P5" i="8"/>
  <c r="B8" i="7" l="1"/>
  <c r="Z5" i="7"/>
  <c r="Q5" i="8"/>
  <c r="O5" i="8"/>
  <c r="B8" i="8"/>
  <c r="M6" i="12"/>
  <c r="N5" i="7" s="1"/>
  <c r="D6" i="12"/>
  <c r="K5" i="8" l="1"/>
  <c r="G5" i="7"/>
  <c r="E5" i="7"/>
  <c r="C5" i="7"/>
  <c r="D5" i="8" l="1"/>
  <c r="C5" i="8"/>
  <c r="F5" i="8"/>
  <c r="B6" i="7" l="1"/>
  <c r="AL62" i="12" l="1"/>
  <c r="AL63" i="12"/>
  <c r="AL64" i="12"/>
  <c r="AL68" i="12"/>
  <c r="AL69" i="12"/>
  <c r="AL70" i="12"/>
  <c r="AK62" i="12" l="1"/>
  <c r="AJ62" i="12" s="1"/>
  <c r="AK68" i="12"/>
  <c r="AJ68" i="12" s="1"/>
  <c r="W62" i="12"/>
  <c r="W63" i="12"/>
  <c r="W64" i="12"/>
  <c r="V62" i="12" l="1"/>
  <c r="U62" i="12" s="1"/>
  <c r="AB62" i="12" l="1"/>
  <c r="AB63" i="12"/>
  <c r="AB64" i="12"/>
  <c r="AB68" i="12"/>
  <c r="AB69" i="12"/>
  <c r="AB70" i="12"/>
  <c r="AA68" i="12" l="1"/>
  <c r="Z68" i="12" s="1"/>
  <c r="AA62" i="12"/>
  <c r="Z62"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AG62" i="12" l="1"/>
  <c r="AG63" i="12"/>
  <c r="AG64" i="12"/>
  <c r="AG68" i="12"/>
  <c r="AF68" i="12" s="1"/>
  <c r="AE68" i="12" s="1"/>
  <c r="AG69" i="12"/>
  <c r="AG70" i="12"/>
  <c r="AF62" i="12" l="1"/>
  <c r="AE62" i="12" s="1"/>
  <c r="Q62" i="12" l="1"/>
  <c r="Q63" i="12"/>
  <c r="Q64" i="12"/>
  <c r="Q68" i="12"/>
  <c r="Q69" i="12"/>
  <c r="Q70" i="12"/>
  <c r="AO11" i="12" l="1"/>
  <c r="Q8" i="7" s="1"/>
  <c r="I73" i="8"/>
  <c r="F73" i="8"/>
  <c r="I72" i="8"/>
  <c r="F72" i="8"/>
  <c r="N89" i="12"/>
  <c r="L89"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Q14" i="12" s="1"/>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AN17" i="12"/>
  <c r="O89" i="12"/>
  <c r="O20" i="12"/>
  <c r="O41" i="12"/>
  <c r="O71" i="12"/>
  <c r="O53" i="12"/>
  <c r="O62" i="12"/>
  <c r="O38" i="12"/>
  <c r="O23" i="12"/>
  <c r="O65" i="12"/>
  <c r="O59" i="12"/>
  <c r="AN23" i="12"/>
  <c r="AN50" i="12"/>
  <c r="O35" i="12"/>
  <c r="O68" i="12"/>
  <c r="O29" i="12"/>
  <c r="O44" i="12"/>
  <c r="O56" i="12"/>
  <c r="AN38" i="12"/>
  <c r="AN14" i="12"/>
  <c r="AN47" i="12"/>
  <c r="O32" i="12"/>
  <c r="AN44" i="12"/>
  <c r="AN29" i="12"/>
  <c r="AN20" i="12"/>
  <c r="AN56" i="12"/>
  <c r="AN35" i="12"/>
  <c r="R62" i="12"/>
  <c r="AN62" i="12" s="1"/>
  <c r="O17" i="12"/>
  <c r="O50" i="12"/>
  <c r="O26" i="12"/>
  <c r="AN41" i="12"/>
  <c r="AN32" i="12"/>
  <c r="AN26" i="12"/>
  <c r="R68" i="12"/>
  <c r="AN68" i="12" s="1"/>
  <c r="AN59" i="12"/>
  <c r="AN53" i="12"/>
  <c r="O14" i="12"/>
  <c r="O47" i="12"/>
  <c r="AP11" i="12" l="1"/>
  <c r="AQ11" i="12" s="1"/>
  <c r="H8" i="7" s="1"/>
  <c r="S62" i="12"/>
  <c r="S68" i="12"/>
  <c r="AO35" i="12" l="1"/>
  <c r="Q32" i="7" s="1"/>
  <c r="AO68" i="12"/>
  <c r="Q65" i="7" s="1"/>
  <c r="Q68" i="7"/>
  <c r="AO38" i="12"/>
  <c r="Q35" i="7" s="1"/>
  <c r="AO14" i="12"/>
  <c r="Q11" i="7" s="1"/>
  <c r="AO50" i="12"/>
  <c r="Q47" i="7" s="1"/>
  <c r="AO29" i="12"/>
  <c r="Q26" i="7" s="1"/>
  <c r="AO41" i="12"/>
  <c r="Q38" i="7" s="1"/>
  <c r="AO47" i="12"/>
  <c r="Q44" i="7" s="1"/>
  <c r="AO26" i="12"/>
  <c r="Q23" i="7" s="1"/>
  <c r="AO17" i="12"/>
  <c r="Q14" i="7" s="1"/>
  <c r="AO89"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89" i="12"/>
  <c r="AQ89"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<sst xmlns="http://schemas.openxmlformats.org/spreadsheetml/2006/main" count="1838" uniqueCount="855">
  <si>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</si>
  <si>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</si>
  <si>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</si>
  <si>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</si>
  <si>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</si>
  <si>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</si>
  <si>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</si>
  <si>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</si>
  <si>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</si>
  <si>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</si>
  <si>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</si>
  <si>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</si>
  <si>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</si>
  <si>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</si>
  <si>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</si>
  <si>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</si>
  <si>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</si>
  <si>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</si>
  <si>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</si>
  <si>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</si>
  <si>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</si>
  <si>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</si>
  <si>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</si>
  <si>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</si>
  <si>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</si>
  <si>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</si>
  <si>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</si>
  <si>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</si>
  <si>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</si>
  <si>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</si>
  <si>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</si>
  <si>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</si>
  <si>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</si>
  <si>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</si>
  <si>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</si>
  <si>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</si>
  <si>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</si>
  <si>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</si>
  <si>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</si>
  <si>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</si>
  <si>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</si>
  <si>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</si>
  <si>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</si>
  <si>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</si>
  <si>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</si>
  <si>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</si>
  <si>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</si>
  <si>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</si>
  <si>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</si>
  <si>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</si>
  <si>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</si>
  <si>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</si>
  <si>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</si>
  <si>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</si>
  <si>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</si>
  <si>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</si>
  <si>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</si>
  <si>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</si>
  <si>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</si>
  <si>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</si>
  <si>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</si>
  <si>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</si>
  <si>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</si>
  <si>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</si>
  <si>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</si>
  <si>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</si>
  <si>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</si>
  <si>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</si>
  <si>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</si>
  <si>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</si>
  <si>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</si>
  <si>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</si>
  <si>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</si>
  <si>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</si>
  <si>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</si>
  <si>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</si>
  <si>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</si>
  <si>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</si>
  <si>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</si>
  <si>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</si>
  <si>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</si>
  <si>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</si>
  <si>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</si>
  <si>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</si>
  <si>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</si>
  <si>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</si>
  <si>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</si>
  <si>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</si>
  <si>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</si>
  <si>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</si>
  <si>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</si>
  <si>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</si>
  <si>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</si>
  <si>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</si>
  <si>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</si>
  <si>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</si>
  <si>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</si>
  <si>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</si>
  <si>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</si>
  <si>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</si>
  <si>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</si>
  <si>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</si>
  <si>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</si>
  <si>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</si>
  <si>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</si>
  <si>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</si>
  <si>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</si>
  <si>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</si>
  <si>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</si>
  <si>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</si>
  <si>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</si>
  <si>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</si>
  <si>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</si>
  <si>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</si>
  <si>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</si>
  <si>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</si>
  <si>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</si>
  <si>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</si>
  <si>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</si>
  <si>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</si>
  <si>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</si>
  <si>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</si>
  <si>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</si>
  <si>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</si>
  <si>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</si>
  <si>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</si>
  <si>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</si>
  <si>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</si>
  <si>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</si>
  <si>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</si>
  <si>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</si>
  <si>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</si>
  <si>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</si>
  <si>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</si>
  <si>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</si>
  <si>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</si>
  <si>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</si>
  <si>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</si>
  <si>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</si>
  <si>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</si>
  <si>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</si>
  <si>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</si>
  <si>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</si>
  <si>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</si>
  <si>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</si>
  <si>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</si>
  <si>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</si>
  <si>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</si>
  <si>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</si>
  <si>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</si>
  <si>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</si>
  <si>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</si>
  <si>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</si>
  <si>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</si>
  <si>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</si>
  <si>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</si>
  <si>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</si>
  <si>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</si>
  <si>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</si>
  <si>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</si>
  <si>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</si>
  <si>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</si>
  <si>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</si>
  <si>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</si>
  <si>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</si>
  <si>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</si>
  <si>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</si>
  <si>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</si>
  <si>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</si>
  <si>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</si>
  <si>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</si>
  <si>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</si>
  <si>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</si>
  <si>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</si>
  <si>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</si>
  <si>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</si>
  <si>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</si>
  <si>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</si>
  <si>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</si>
  <si>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</si>
  <si>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</si>
  <si>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</si>
  <si>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</si>
  <si>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</si>
  <si>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</si>
  <si>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</si>
  <si>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</si>
  <si>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</si>
  <si>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</si>
  <si>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</si>
  <si>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</si>
  <si>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</si>
  <si>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</si>
  <si>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</si>
  <si>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</si>
  <si>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</si>
  <si>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</si>
  <si>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</si>
  <si>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</si>
  <si>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</si>
  <si>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</si>
  <si>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</si>
  <si>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</si>
  <si>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</si>
  <si>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</si>
  <si>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</si>
  <si>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</si>
  <si>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</si>
  <si>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</si>
  <si>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</si>
  <si>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</si>
  <si>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</si>
  <si>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</si>
  <si>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</si>
  <si>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</si>
  <si>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</si>
  <si>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</si>
  <si>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</si>
  <si>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</si>
  <si>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</si>
  <si>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</si>
  <si>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</si>
  <si>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</si>
  <si>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</si>
  <si>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</si>
  <si>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</si>
  <si>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</si>
  <si>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</si>
  <si>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</si>
  <si>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</si>
  <si>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</si>
  <si>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</si>
  <si>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</si>
  <si>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</si>
  <si>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</si>
  <si>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</si>
  <si>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</si>
  <si>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</si>
  <si>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</si>
  <si>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</si>
  <si>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</si>
  <si>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</si>
  <si>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</si>
  <si>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</si>
  <si>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</si>
  <si>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</si>
  <si>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</si>
  <si>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</si>
  <si>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</si>
  <si>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</si>
  <si>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</si>
  <si>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</si>
  <si>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</si>
  <si>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</si>
  <si>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</si>
  <si>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</si>
  <si>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</si>
  <si>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</si>
  <si>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</si>
  <si>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</si>
  <si>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</si>
  <si>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</si>
  <si>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</si>
  <si>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</si>
  <si>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</si>
  <si>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</si>
  <si>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</si>
  <si>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</si>
  <si>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</si>
  <si>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</si>
  <si>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</si>
  <si>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</si>
  <si>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</si>
  <si>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</si>
  <si>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</si>
  <si>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</si>
  <si>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</si>
  <si>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</si>
  <si>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</si>
  <si>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</si>
  <si>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</si>
  <si>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</si>
  <si>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</si>
  <si>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</si>
  <si>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</si>
  <si>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</si>
  <si>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</si>
  <si>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</si>
  <si>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</si>
  <si>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</si>
  <si>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</si>
  <si>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</si>
  <si>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</si>
  <si>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</si>
  <si>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</si>
  <si>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</si>
  <si>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</si>
  <si>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</si>
  <si>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</si>
  <si>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</si>
  <si>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</si>
  <si>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</si>
  <si>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</si>
  <si>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</si>
  <si>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</si>
  <si>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</si>
  <si>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</si>
  <si>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</si>
  <si>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</si>
  <si>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</si>
  <si>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</si>
  <si>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</si>
  <si>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</si>
  <si>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</si>
  <si>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</si>
  <si>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</si>
  <si>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</si>
  <si>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</si>
  <si>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</si>
  <si>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</si>
  <si>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</si>
  <si>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</si>
  <si>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</si>
  <si>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</si>
  <si>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</si>
  <si>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</si>
  <si>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</si>
  <si>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</si>
  <si>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</si>
  <si>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</si>
  <si>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</si>
  <si>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</si>
  <si>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</si>
  <si>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</si>
  <si>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</si>
  <si>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</si>
  <si>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</si>
  <si>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</si>
  <si>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</si>
  <si>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</si>
  <si>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</si>
  <si>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</si>
  <si>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</si>
  <si>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</si>
  <si>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</si>
  <si>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</si>
  <si>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</si>
  <si>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</si>
  <si>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</si>
  <si>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</si>
  <si>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</si>
  <si>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</si>
  <si>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</si>
  <si>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</si>
  <si>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</si>
  <si>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</si>
  <si>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</si>
  <si>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</si>
  <si>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</si>
  <si>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</si>
  <si>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</si>
  <si>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</si>
  <si>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</si>
  <si>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</si>
  <si>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</si>
  <si>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</si>
  <si>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</si>
  <si>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</si>
  <si>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</si>
  <si>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</si>
  <si>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</si>
  <si>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</si>
  <si>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</si>
  <si>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</si>
  <si>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</si>
  <si>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</si>
  <si>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</si>
  <si>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</si>
  <si>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</si>
  <si>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</si>
  <si>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</si>
  <si>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</si>
  <si>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</si>
  <si>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</si>
  <si>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</si>
  <si>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</si>
  <si>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</si>
  <si>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</si>
  <si>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</si>
  <si>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</si>
  <si>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</si>
  <si>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</si>
  <si>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</si>
  <si>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</si>
  <si>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</si>
  <si>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</si>
  <si>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</si>
  <si>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</si>
  <si>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</si>
  <si>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</si>
  <si>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</si>
  <si>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</si>
  <si>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</si>
  <si>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</si>
  <si>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</si>
  <si>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</si>
  <si>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</si>
  <si>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</si>
  <si>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</si>
  <si>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</si>
  <si>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</si>
  <si>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</si>
  <si>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</si>
  <si>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</si>
  <si>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</si>
  <si>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</si>
  <si>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</si>
  <si>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</si>
  <si>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</si>
  <si>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</si>
  <si>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</si>
  <si>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</si>
  <si>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</si>
  <si>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</si>
  <si>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</si>
  <si>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</si>
  <si>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</si>
  <si>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</si>
  <si>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</si>
  <si>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</si>
  <si>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</si>
  <si>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</si>
  <si>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</si>
  <si>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</si>
  <si>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</si>
  <si>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</si>
  <si>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</si>
  <si>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</si>
  <si>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</si>
  <si>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</si>
  <si>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</si>
  <si>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</si>
  <si>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</si>
  <si>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</si>
  <si>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</si>
  <si>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</si>
  <si>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</si>
  <si>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</si>
  <si>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</si>
  <si>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</si>
  <si>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</si>
  <si>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</si>
  <si>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</si>
  <si>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</si>
  <si>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</si>
  <si>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</si>
  <si>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</si>
  <si>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</si>
  <si>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</si>
  <si>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</si>
  <si>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</si>
  <si>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</si>
  <si>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</si>
  <si>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</si>
  <si>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</si>
  <si>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</si>
  <si>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</si>
  <si>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</si>
  <si>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</si>
  <si>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</si>
  <si>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</si>
  <si>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</si>
  <si>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</si>
  <si>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</si>
  <si>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</si>
  <si>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</si>
  <si>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</si>
  <si>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</si>
  <si>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</si>
  <si>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</si>
  <si>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</si>
  <si>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Análisis de la medición</t>
  </si>
  <si>
    <t>Análisis de la aplicación del control existente</t>
  </si>
  <si>
    <t xml:space="preserve">-  Acciones preventivas de acuerdo al tipo de tratamiento, para lo cual deberá  seguir el procedimiento de toma de acciones SGC-PRO-006 </t>
  </si>
  <si>
    <t>Se deberá implementar inmediatamente las acciones preventivas que conlleven a evitar, reducir, transferir o compartir el riesgo de acuerdo al procedimiento de toma de acciones SGC-PRO-006 del Sistema Integral de Gestión.
Las acciones preventivas tomadas deberán conllevar a implementar nuevos controles que prevengan la materialización del riesgo y a mitigar el impacto.
Se debe implementar el plan de mitigación frente a a estos riesgos.</t>
  </si>
  <si>
    <t>Se deberá implementaracciones preventivas que conlleven a reducir, transferir o compartir el riesgo de acuerdo al procedimiento de toma de acciones SGC-PRO-006 del Sistema Integral de Gestión. 
Se deberá implementar acciones preventivas que conlleven a mejorar el diseño o eficacia de los controles existentes. 
La implementación de un plan de mitigación estará sujeto a las necesidades del usuario de la metodología</t>
  </si>
  <si>
    <t>FACTORES DE RIESGO</t>
  </si>
  <si>
    <t>TIPO DE FACTOR</t>
  </si>
  <si>
    <t>DEFINICIÓN</t>
  </si>
  <si>
    <t>Interno</t>
  </si>
  <si>
    <t>Incluye seguridad y salud en el
trabajo.
Se analiza posible dolo e
intención frente a la corrupción.</t>
  </si>
  <si>
    <t>Hurto de activos.</t>
  </si>
  <si>
    <t>Posibles comportamientos no éticos de los empleados.</t>
  </si>
  <si>
    <t>Fraude interno (corrupción, soborno).</t>
  </si>
  <si>
    <t>No se cuenta con las competencias laborales para el cargo</t>
  </si>
  <si>
    <t>Afectación a la Seguridad Salud en el Trabajo</t>
  </si>
  <si>
    <t>Evento relacionado con la pérdida de información atendida o registrada en los sistemas de información.</t>
  </si>
  <si>
    <t>Intrusión en página web.</t>
  </si>
  <si>
    <t>Intrusión en aplicativos.</t>
  </si>
  <si>
    <t>Daño en los sistemas de información.</t>
  </si>
  <si>
    <t xml:space="preserve"> Situaciones que pueden perjudicar los resultados operativos esperados y generar, como consecuencia, una carga financiera más elevada e impactos en la gestión presupuestal</t>
  </si>
  <si>
    <t>Inversiones con rendimientos financieros por debajo de lo esperado</t>
  </si>
  <si>
    <t>Disminución en los ingresos presupuestados</t>
  </si>
  <si>
    <t>Errores en la proyección presupuestal de ingresos y gastos</t>
  </si>
  <si>
    <t>Eventos relacionados con la ausencia de procedimientos o lineamientos que orienten el desarrollo de las acciones al interior de la Institución</t>
  </si>
  <si>
    <t>Ausencia de procedimientos o reglamentación en temas específicos</t>
  </si>
  <si>
    <t xml:space="preserve">Desactualización de procedimientos </t>
  </si>
  <si>
    <t>Falta de capacitación o socialización de procedimientos y reglamentaciones</t>
  </si>
  <si>
    <t>Eventos relacionados con la ausencia de una comunicación asertiva enfocada en la misión y visión de la organización.</t>
  </si>
  <si>
    <t>Uso inadecuado de la información.</t>
  </si>
  <si>
    <t>Ausencia de canales de información o comunicación</t>
  </si>
  <si>
    <t>Eventos relacionados con la
infraestructura tecnológica de
la Institución.</t>
  </si>
  <si>
    <t>Infrastructura tecnológica desactualizada.</t>
  </si>
  <si>
    <t>Caída de redes</t>
  </si>
  <si>
    <t>Fallas en el diseño y/o funcionamiento de los aplicativos.</t>
  </si>
  <si>
    <t>Daño de equipos</t>
  </si>
  <si>
    <t>Eventos relacionados con la infraestructura física de la entidad.</t>
  </si>
  <si>
    <t>Derrumbes</t>
  </si>
  <si>
    <t>Incendios</t>
  </si>
  <si>
    <t>Inundaciones</t>
  </si>
  <si>
    <t>Daños a activos fijos</t>
  </si>
  <si>
    <t>Mala planeación de la infrastructura fisica</t>
  </si>
  <si>
    <t>Externo</t>
  </si>
  <si>
    <t>Situaciones de incertidumbre debido a los cambios producidos por la situación económica del sector.</t>
  </si>
  <si>
    <t>Cambios en políticas de financiación nacional para el sector</t>
  </si>
  <si>
    <t>Disminución de la inversión</t>
  </si>
  <si>
    <t>Cambios en las variables macroeconomicas que impacten el presupuesto.</t>
  </si>
  <si>
    <t xml:space="preserve">Afectación o ausencia que tiene su origen en una situación de tipo social o cultural de la sociedad. </t>
  </si>
  <si>
    <t>Condiciones económicas</t>
  </si>
  <si>
    <t>Falta acceso a la educación</t>
  </si>
  <si>
    <t>Ambiente social y familiar</t>
  </si>
  <si>
    <t>Ambiente frustante</t>
  </si>
  <si>
    <t>Disturbios/desorden social que afecte la seguridad, tranquilidad, moralidad y salud pública.</t>
  </si>
  <si>
    <t>Alteración del orden publico/vandalismo</t>
  </si>
  <si>
    <t>Disputas y riñas en público.</t>
  </si>
  <si>
    <t>Ruidos excesivos/gritos.</t>
  </si>
  <si>
    <t>Concentración de grupos de personas sin medidas de bio-seguridad</t>
  </si>
  <si>
    <t>Afectación/incumplimiento de las obligaciones legales, normativas, politicas externas.</t>
  </si>
  <si>
    <t>No cumplimiento de una ley, norma, políticas.</t>
  </si>
  <si>
    <t>Desconocimiento u omisión de una ley, norma, politica.</t>
  </si>
  <si>
    <t>Eventos relacionados con la
infraestructura tecnológica.</t>
  </si>
  <si>
    <t>Caída de redes.</t>
  </si>
  <si>
    <t>Cambios tecnologicos a gran escala.</t>
  </si>
  <si>
    <t>Manejo de información a cargo de terceros (Servidores)</t>
  </si>
  <si>
    <t>Medio  Ambientales</t>
  </si>
  <si>
    <t>Eventos ocasionados de forma natural o por acción humana donde se produzca daño en el medio ambiente y a la institución.</t>
  </si>
  <si>
    <t>Naturales: tanto físicos (Vendavales, Terremotos) como biológicos (proliferación de algas, plagas…).</t>
  </si>
  <si>
    <t>Actos mal intencionados de terceros.</t>
  </si>
  <si>
    <t>Diferentes fuentes primarias de información sin responsables</t>
  </si>
  <si>
    <t>Probabilidad de tener inconsistencias en la información estadística e institucional reportada debido a las diversas fuentes de información internas y las reglas de negocio asociadas a su extracción.</t>
  </si>
  <si>
    <t>La oficina de planeación recibe múltiples solicitudes de información de diferentes tipos de usuario (interrnos y externos), la cual desde los scripts o vistas se genera una respuesta no siempre concordante con la posible respuesta de la fuente primaria, adicionalmente que la solicitud se genera a diferentes oficinas al tiempo.</t>
  </si>
  <si>
    <t>Hallazgos, multas o sanciones por los entes de control o pérdida de credibilidad por diferencias en los reportes de información</t>
  </si>
  <si>
    <t>Inclusión en el Plan de Acción de AIE la generación de alertas a las fuentes de información cuando se detectan inconsistencias.</t>
  </si>
  <si>
    <t>Profesional AIE
Técnico AIE</t>
  </si>
  <si>
    <t>Detectivo</t>
  </si>
  <si>
    <t>Calidad de datos</t>
  </si>
  <si>
    <t>Técnico AIE</t>
  </si>
  <si>
    <t>Tiempos de respuesta a los requerimientos de información estratégica
Nivel de actualización de la información a nivel estratégico y táctico</t>
  </si>
  <si>
    <t>98%
95%</t>
  </si>
  <si>
    <t xml:space="preserve">Definición de alcances de respuestas de planeación de las diferentes solicitudes, para evitar reprocesos y distintas cifras o valores para una misma solicitud. 
</t>
  </si>
  <si>
    <t>Admisiones, Registro y Control Académico
Gestión de Tecnologías Informáticas y Sistemas de Información
Gestión del Talento Humano</t>
  </si>
  <si>
    <t xml:space="preserve"> Generar una mesa de responsabilidad en cuanto a la información suministrada. El instrumento para este fin debe acordarse con las áreas involucradas.</t>
  </si>
  <si>
    <t>Definición de protocolos o manuales para la generación de la información definiendo roles y responsabilidades.</t>
  </si>
  <si>
    <t>Daños o pérdida de información en servidores o equipos de computo. Rotación de personal</t>
  </si>
  <si>
    <t>Probabilidad de pérdida de información física y magnética debido a la falta de una política de respaldo en la Universidad, lo que podría ocasionar reprocesos al momento de necesitar su disponibilidad</t>
  </si>
  <si>
    <t>La oficina de planeación maneja un alto volumen de información debido a los múltiples contratos, planos, entre otros activos de información que allí se generan por lo tanto se requiere de un control de una gestión y control de estos archivos.</t>
  </si>
  <si>
    <t>Multas o sanciones por los entes de control por las demoras en reportes de información. Pérdida de estudios o trabajos ya realizados.</t>
  </si>
  <si>
    <t>Actividad en el plan de trabajo de AIE para la actualización de los activos de información</t>
  </si>
  <si>
    <t>Profesional AIE</t>
  </si>
  <si>
    <t>Preventivo</t>
  </si>
  <si>
    <t>Actividad en el plan de trabajo de AIE para la realización de jornadas de los activos de información de OPLA</t>
  </si>
  <si>
    <t xml:space="preserve">Prestación de Servicios No. 5359 </t>
  </si>
  <si>
    <t>Cumplimiento de la actividad Respaldo de activos de Información del Plan de acción de AIE</t>
  </si>
  <si>
    <t>Generación de reglas con los diferentes líderes de proceso y sus equipos de trabajo para la optimización del espacio y tiempo en los respaldos a los activos de información, esto con el fin de evitar redundancia de información y agotamiento del recurso para este fin.</t>
  </si>
  <si>
    <t>Inexistencia de una control dentro de los documentos previos al inicio el proceso.</t>
  </si>
  <si>
    <t>Probabilidad de incumplimiento del plan maestro de Gestión estratégica del campus debido a la falta de planeación y priorización de los proyectos</t>
  </si>
  <si>
    <t>Obras y diseños  a llevar a cabo por parte de la institución deben estar alineadas  con el Plan maestro GEC y las  apuestas del PDI</t>
  </si>
  <si>
    <t>Hallazgos por parte de los entes de control</t>
  </si>
  <si>
    <t>Desconocimiento por parte del equipo GEC del Plan Maestro y del Plan de Desarrollo Institucional, para la adecuada priorización de las obras</t>
  </si>
  <si>
    <t>Plan Operativo de Gerencia Integral del Campus</t>
  </si>
  <si>
    <t>Profesionl 16
Prestación de Servicios No. 5482</t>
  </si>
  <si>
    <t>Plan Operativo de Fortalecimiento de la Insfraestructura física</t>
  </si>
  <si>
    <t># de obras ejecutadas/# obras no alineadas con el plan Maestro</t>
  </si>
  <si>
    <t xml:space="preserve">Incluir en el documento de estudios previos la descripción del eje estratégico del plan maestro y proyecto del PDI al que le apunta. </t>
  </si>
  <si>
    <t>Definir el protocolo para la inclusión de apuestas en infraestructura física que no estén contemplada de manera específica en el plan maestro del campus</t>
  </si>
  <si>
    <t xml:space="preserve">Cambio de diseño por peticion del usuario durante ejecucion de las obras </t>
  </si>
  <si>
    <t>Posible afectación  en la gestión institucional y el desarrollo de la infraestructura física por una mala planeación del espacio físico inadecuado para la prestación del servicio para el cual fue concebido.</t>
  </si>
  <si>
    <t xml:space="preserve">Espacio fisico que no responde a las necesidades que originaron el proyecto y/o adecuación con  incumplimiento de normatividad. </t>
  </si>
  <si>
    <t>*insatisfaccion del usuario. 
*Imposibilidad de prestacion del servicio. 
*Incremento de costos de construcción. 
*Riesgo juridico con contratistas.  
*Mayores costos de mantenimiento.</t>
  </si>
  <si>
    <t xml:space="preserve">Falta de planeacion del proyecto </t>
  </si>
  <si>
    <t>Cambio y actualizacion de normativas de construccion.</t>
  </si>
  <si>
    <t>Registro y consolidacion de la necesidad del usuario a traves del aplicativo y/o mediante actas de reunion y/o memorando y/o correos electronicos.</t>
  </si>
  <si>
    <t>Cada proyecto de intervención de infraestructura debe contener (Estudios previos, diseños, presupuesto, especificaciones, en fase III, permisos aprobados)</t>
  </si>
  <si>
    <t xml:space="preserve">Se validan las intervenciones con las dependencias de la universidad relacionadas con el manejo de la planta fisica tales como seccion de mantenimiento y CRIE Centro de Recursos informaticos. </t>
  </si>
  <si>
    <t xml:space="preserve">Intervenciones a la planta fisica del plan de accion de la vigencia/ Intervenciones recibidos a satisfacción por el usuario. </t>
  </si>
  <si>
    <t>Omisión en el procesamiento de la información  de las personas que ingresan a la Institución con una nueva vinculación a través de la nómina</t>
  </si>
  <si>
    <t xml:space="preserve">Colaboradores sin las afiliaciones al sistema de seguridad social integral y sin contrato formalizado </t>
  </si>
  <si>
    <t xml:space="preserve">
Incumplimiento de los tiempos establecidos en la Ley para la afiliación al sistema de seguridad social y formilización del contrato laboral, lo cual debe ser previo a la fecha de inicio de la vinculación. </t>
  </si>
  <si>
    <t>*Colaborador y  grupo familiarsin cobertura en el sistema de seguridad social
*Generación de moras en las carteras con las diferentes entidades del sistema de seguridad social
*Demandas y procesos legales para la Institución a raiz de la no afiliación algun sistema de seguridad social
*Afecta el bienestar y el clima organizacional</t>
  </si>
  <si>
    <t xml:space="preserve">Dificultades en la sincronización de la información de las personas a vincular </t>
  </si>
  <si>
    <t xml:space="preserve">Incumplimiento del procedimiento y los lineamientos establecidos por parte de las personas responsables de las novedades de ingreso </t>
  </si>
  <si>
    <t>Comparativos de la infomración de las diferentes bases de datos de personal a vincular y vinculado a la institución  . 
Verificación en la base de datos de las diferentes entidades al sistema de seguridad social (ARL, EPS y CCF )</t>
  </si>
  <si>
    <t>Auxiliar AdministrativoIII-Administración de la Compensación 
Técnico-contratista(Administración de Personal)</t>
  </si>
  <si>
    <t xml:space="preserve">Socialización de la normatividad aplicable a las diferentes dependencias academicas y administrativas </t>
  </si>
  <si>
    <t xml:space="preserve">Auxiliar AdministrativoIII-Administración de la Compensación 
</t>
  </si>
  <si>
    <t>Número de personas afiliadas/Número de personal vinculado</t>
  </si>
  <si>
    <t>Enviar memorando recordatorio de lo contenido en la resolución de procedimiento de nómina</t>
  </si>
  <si>
    <t xml:space="preserve">Solicitar a GTISI  la construicción de un reporte que contenga la información real que se descarga desde administración de personal </t>
  </si>
  <si>
    <t xml:space="preserve">Dificultades en la liquidación de la nomina por causa del deficiente funcionamiento de la infraestructura tecnologica de la Institución </t>
  </si>
  <si>
    <t xml:space="preserve">Incumplimiento del pago oportuno de la nómina dentro de los tiempos establecidos por la Vicerrectoria Administrativa debido a las fallas en el funcionamiento de la infraestructura tecnologica que soporta este proceso </t>
  </si>
  <si>
    <t xml:space="preserve">
*Afecta el bienestar y clima organizacional
*Repercusión en la liquidación de la seguridad social que genere Intereses de mora
</t>
  </si>
  <si>
    <t xml:space="preserve">Deficiencia en el soporte técnico del software de  nómina </t>
  </si>
  <si>
    <t xml:space="preserve">Reproceso en la nomina por la omisión de la información en la manualidad del procesamiento y verificación de los datos </t>
  </si>
  <si>
    <t xml:space="preserve">Generación de soluciones internas y  externas para equiparar la infraestructura tecnogologica institucional </t>
  </si>
  <si>
    <t xml:space="preserve">Infraestructura Tecnologica-Sistemas de Información Interna </t>
  </si>
  <si>
    <t xml:space="preserve">GTISI
Profesional Grado 15 </t>
  </si>
  <si>
    <t>Prestar soporte  desde el área de desarrollo para  la liquidación optima de nómina con los parametros de ley (por parte de soporte logico)</t>
  </si>
  <si>
    <t>Humano Web</t>
  </si>
  <si>
    <t xml:space="preserve">Operador externo-soporte logico </t>
  </si>
  <si>
    <t xml:space="preserve">Comparativos de la información de las diferentes bases de datos del personal vinculado a la Institución </t>
  </si>
  <si>
    <t xml:space="preserve">Equipo Administración de la Compensación </t>
  </si>
  <si>
    <t xml:space="preserve">Nro  de nominas liquidadas y pagadas en el tiempo establecido/Total de las nominas al año  </t>
  </si>
  <si>
    <t xml:space="preserve">
Modernización en la infraestructura tecnologica (hadware)Un servidor y la actulización permanente de los aplicativos de la UTP</t>
  </si>
  <si>
    <t>GTISI</t>
  </si>
  <si>
    <t xml:space="preserve">Enviar ticket a soporte logico por cada una de las situaciones presentadas por errores en la nomina 
*Actualizar el software de acuerdo a la normatividad vigente  y condiciones de la Institución </t>
  </si>
  <si>
    <t xml:space="preserve">Soporte Logico </t>
  </si>
  <si>
    <t>Capacitar el personal de nomina en temas relacionados con: manejo y consulta de base de datos</t>
  </si>
  <si>
    <t xml:space="preserve">Nómina mensual generada por fuera del plazo establecido </t>
  </si>
  <si>
    <t>Falta de parametrizaciones, guías, procedimientos y ayudas claras por parte del    SIIF Nación a las Universidades  para realizar la cadena presupuestal en la plataforma.</t>
  </si>
  <si>
    <t>Giro de la Nación por fuera de los tiempos establecidos en el PAC</t>
  </si>
  <si>
    <t>No contar con el giro de los recursos de la transferencia de la Nación  en las fechas establecidas en el PAC para el trámite oportuno de los pagos</t>
  </si>
  <si>
    <t>1. Falta de disponibilidad de recursos para efectuar el pago de las obligaciones certificadas.
2. Reprocesos en las actividades a desarrollar en el SIIF Nación</t>
  </si>
  <si>
    <t>Dificultades en la plataforma del SIIF Nación para generar los diferentes registros relacionados con la cadena presupuestal.</t>
  </si>
  <si>
    <t>Guias para la gestión del gasto por parte del SIIF Nación</t>
  </si>
  <si>
    <t>Pagina Web del SIIF Nación</t>
  </si>
  <si>
    <t>Jefe Sección de Presupuesto 
Jefe Sección Tesorería</t>
  </si>
  <si>
    <t xml:space="preserve">Acceso a la plataforma SIIF Nación a través de un único permiso y firma digital por perfil de gestión </t>
  </si>
  <si>
    <t xml:space="preserve">Software del SIIF Nación </t>
  </si>
  <si>
    <t xml:space="preserve">Valor girado / Valor total aprobado en Decreto de Liquidación </t>
  </si>
  <si>
    <t>Desconocimiento de la comunidad universitaria sobre la importancia de una adecuada afectación presupuestal</t>
  </si>
  <si>
    <t>Registros presupuestales generados después de que se inicie la ejecución de los compromisos u obligaciones</t>
  </si>
  <si>
    <t xml:space="preserve">Registros presupuestales generados por gestión de presupuesto después de haber iniciado el compromiso u obligación por falta de claridad en los actos administrativos y contratos sobre la fecha de inicio de ejecución. </t>
  </si>
  <si>
    <t>1. No contar con el Registro Presupuestal que ampara el compromiso antes de ejecución.
2. Investigaciones disciplinarias
3. Demandas</t>
  </si>
  <si>
    <t>134-PRS-04 - Expedición y modificación de registros presupuestales</t>
  </si>
  <si>
    <t>Tecnico 18
Tecnico I</t>
  </si>
  <si>
    <t xml:space="preserve">Jornadas de sensibilización </t>
  </si>
  <si>
    <t>Jefe Sección de Presupuesto 
Profesional I</t>
  </si>
  <si>
    <t>Implementación de estrategia de sensibilización o capacitación a la comunidad universitaria sobre los procesos presupuestales</t>
  </si>
  <si>
    <t>Falta de seguimiento a los protocolos definidos.</t>
  </si>
  <si>
    <t xml:space="preserve">Fraude Eléctronico </t>
  </si>
  <si>
    <t xml:space="preserve">   Acceso no autorizado a la banca virtual</t>
  </si>
  <si>
    <t xml:space="preserve">1. Detrimento Patrimonial.    2. Exposición   de la            información financiera de la Universidad.                      </t>
  </si>
  <si>
    <t>Incumplimiento de los protocolos</t>
  </si>
  <si>
    <t>Ataques cibernéticos.</t>
  </si>
  <si>
    <t>Descripción en los manuales de  funciones en las personas que manejan recursos</t>
  </si>
  <si>
    <t>Profesional XIII
Jefe Sección Tesorería</t>
  </si>
  <si>
    <t>Cambio de claves</t>
  </si>
  <si>
    <t>Software de las sucursales virtuales</t>
  </si>
  <si>
    <t>Profesional XIII
Jefe Sección Tesorería
Directivo grado 17</t>
  </si>
  <si>
    <t>Manejo de  token</t>
  </si>
  <si>
    <t>Software bancario para uso de los cuentadantes</t>
  </si>
  <si>
    <t xml:space="preserve">         N° de accesos no autorizados</t>
  </si>
  <si>
    <t>Desconocimiento de las políticas y prácticas contables establecidas por la UTP.</t>
  </si>
  <si>
    <t>Hechos económicos no incluidos en el proceso contable.</t>
  </si>
  <si>
    <t>Gestión Contable, no sea informada de los hechos económicos, sociales y financieros generados en otras dependencias de la Universidad</t>
  </si>
  <si>
    <t xml:space="preserve">1. Estados Financieros no razonables para la toma de decisiones 
2. Decrimento Patrimonial.
3. Hallazgos por parte del Ente de Control disciplinarios y fiscales. </t>
  </si>
  <si>
    <t>Actualización y divulgación de las políticas contables</t>
  </si>
  <si>
    <t>Jefe Sección Contabilidad</t>
  </si>
  <si>
    <t>Solicitud de información contable al cierre de cada vigencia</t>
  </si>
  <si>
    <t>Asesoría contable y financiera</t>
  </si>
  <si>
    <t>Número de hechos económicos no reportados en el período</t>
  </si>
  <si>
    <t>&lt;2,5% sobre el valor de los activos</t>
  </si>
  <si>
    <t>Estados Financieros inconsistentes.</t>
  </si>
  <si>
    <t>No fenecimiento de la cuenta debido al incumplimiento normativo y del manual de políticas contables en el desarrollo de actividades financieras</t>
  </si>
  <si>
    <t>Registros contables no consistentes con la normas expedidades por el ente regulardor en la materia</t>
  </si>
  <si>
    <t>1. Hechos economicos sobre o subestimados,
2. Sanciones Disciplinarias
3. Estados Financieros no aprobados.</t>
  </si>
  <si>
    <t>Consultas página Web de la CGN para determinar los cambio que hayan del Marco  Normativo aplicable a la Universidad</t>
  </si>
  <si>
    <t xml:space="preserve">Jefe de seccion </t>
  </si>
  <si>
    <t>Verificar información que se incorpora en los Estados
Financieros acorde al Marco Normativo para Entidades del Estado y el Manual de
Políticas de la UTP</t>
  </si>
  <si>
    <t xml:space="preserve">Nro. de Estados Financiros no  fenecidos en la vigencia auditada </t>
  </si>
  <si>
    <t>Ajustes o actualizaciones requeridos</t>
  </si>
  <si>
    <t xml:space="preserve">Se soporta con el Plan de Mejoramiento que se tiene suscrito con la Contraloria General de la Republica. </t>
  </si>
  <si>
    <t xml:space="preserve">Líder de Gestión Contable </t>
  </si>
  <si>
    <t>Desactualización de las bases de datos suministradas por las dependencias responsables o errónea certificación de los requisitos de los candidatos</t>
  </si>
  <si>
    <t xml:space="preserve">Ilegitimidad en resultados electorales 
</t>
  </si>
  <si>
    <t>Resultados de elecciones con errores o irregularidades</t>
  </si>
  <si>
    <t>Impugnación de resultado electorales.                                                                                                                                                                                                                                                                                        Perdida de credibilidad en el sistema electoral de la Universidad</t>
  </si>
  <si>
    <t>Errónea configuración de las votaciones, debido a que software requiera demasiadas configuraciones o permisos lo que podría generar fallas en las votaciones</t>
  </si>
  <si>
    <t>Fallas técnicas del servidor, o por problemas de energía eléctrica o conexión a Internet</t>
  </si>
  <si>
    <t>Elaboración de listados descentralizados por parte de las dependencias responsables</t>
  </si>
  <si>
    <t>Software Gestion de Talento Humano y Software de Registro y Control</t>
  </si>
  <si>
    <t>Jefe de Gestion del Talento Humano y la directora de Admisiones registro y Control</t>
  </si>
  <si>
    <t>Revisión de la configuración de las elecciones y Auditoria por parte de Control Interno</t>
  </si>
  <si>
    <t>Jefe y profesional de Control Interno</t>
  </si>
  <si>
    <t>Pruebas de simulación de las votaciones</t>
  </si>
  <si>
    <t>Software de Votaciones</t>
  </si>
  <si>
    <t>Ingeniero de Sistemas asignado a las elecciones</t>
  </si>
  <si>
    <t>Nùmero de impugnaciones electorales</t>
  </si>
  <si>
    <t>Omisión o retraso de respuesta por parte del funcionario encargado en la Secretaria General</t>
  </si>
  <si>
    <t>Vencimiento de términos para la atención de Derechos de Petición que lleguen a la Secretaria General</t>
  </si>
  <si>
    <t>No dar respuesta a un Derecho de Petición dentro de los términos establecidos por la ley</t>
  </si>
  <si>
    <t>Interposición de una Acción de Tutela.                                                                                                                                                                                                                                                                           Acciones legales en contra de la Universidad</t>
  </si>
  <si>
    <t>Entidades externas que no suministran soportes o información requerida para dar respuesta</t>
  </si>
  <si>
    <t>Radicación de los Derechos de Petición por parte de Gestión Documental donde se establece fecha de recepción</t>
  </si>
  <si>
    <t>Planta y transitorio</t>
  </si>
  <si>
    <t>Seguimiento por parte del funcionario encargado estableciendo dentro del calendario una alarma de aviso de la proximidad del vencimiento</t>
  </si>
  <si>
    <t>Contrato prestación de servicios</t>
  </si>
  <si>
    <t>Solicitud por escrito a las dependencias internas o externas de la información requerida para la adecuada atención del Derecho de Petición con fecha máxima para aportarla</t>
  </si>
  <si>
    <t>Automático</t>
  </si>
  <si>
    <t>Aplicativo Gestión de Documentos</t>
  </si>
  <si>
    <t>Secretaria General/Contrato  prestación de servicios</t>
  </si>
  <si>
    <t>Nùmero de Acciones de Tutela o Demandas por la no atención de Derechos de Petición</t>
  </si>
  <si>
    <t>Falta de claridad sobre la vigencia de las Normas aplicables a la Universidad</t>
  </si>
  <si>
    <t>Incumplimiento de la normatividad vigente y aplicable a la Universidad</t>
  </si>
  <si>
    <t>Aplicación de normas que no competen el ámbito de Instituciones de Educación Superior o que han sido derogadas de forma parcial o total</t>
  </si>
  <si>
    <t>Contradicción conceptual con otras dependencias.                                                                                                                                                                                                                                              Otorgamiento o negación de un derecho. Toma de decisiones por fuera del alcance normativo de la Universidad</t>
  </si>
  <si>
    <t>Cambios de normas expedidas por órganos o entidades extremas a la Universidad</t>
  </si>
  <si>
    <t>Publicación de Acuerdos del Consejo Superior y Académico así como Resoluciones Generales con anotación correspondientes sobre la vigencia o derogatoria de los actos administrativos en los cuales aplique los temas de vigencia</t>
  </si>
  <si>
    <t>Software UTP Portal</t>
  </si>
  <si>
    <t>Análisis y revisión de los diferentes Estatutos de la Universidad para llevar a cabo un control de la vigencia o modificaciones surtidas</t>
  </si>
  <si>
    <t>Nùmero de procesos judiciales por incumplimiento de normas</t>
  </si>
  <si>
    <t>Fallas en la actualización de los registros de información almacenados en las unidades de conservación</t>
  </si>
  <si>
    <t xml:space="preserve">Pérdida de la información de las series documentales conservadas físicamente </t>
  </si>
  <si>
    <t>Faltantes en la  informacion contenida en los archivos central e histórico por ausencia de controles e incumplimiento del procedimiento</t>
  </si>
  <si>
    <t>Perdida de la memoria institucional
Demandas por perjuicios a los usuarios
Ausencia de apoyo a la misión institucional</t>
  </si>
  <si>
    <t>Controles de acceso deficientes</t>
  </si>
  <si>
    <t>Recarga de Extintores , Control de temperatura,humedad y Verificación de sensores de humo</t>
  </si>
  <si>
    <t>Técnico Administrativo  Transitorio - Gestión de Servicios Institucionales</t>
  </si>
  <si>
    <t>Microfilmación y Digitalización</t>
  </si>
  <si>
    <t xml:space="preserve">Transitorio Administrativo II y III. Luis Fernando Guzmán; Hugo Armando Pérez; Sebastian Zapata </t>
  </si>
  <si>
    <t>Inventario documental</t>
  </si>
  <si>
    <t>Transitorio Administrativo III. Laura Gabriela Velandia Rodriguez</t>
  </si>
  <si>
    <t>Metros lineales de archivos histórico y central conservados únicamente en soporte papel</t>
  </si>
  <si>
    <t>650 Creciente</t>
  </si>
  <si>
    <t>Cambios constantes en la Normativa Archivistica Nacional</t>
  </si>
  <si>
    <t xml:space="preserve">Incumplimiento en Normatividad Archivistica conforme a la actualización de los Instrumentos Archivisticos (TRD, CCD, PGD,  FUID) </t>
  </si>
  <si>
    <t xml:space="preserve">Instrumentos archivisticos desactualizados y no alineados con los cambios institucionales </t>
  </si>
  <si>
    <t>Sanciones a la Institución por el incumplimiento a la normatividad archivistica                                                                                                                                                                                                                                                                                                                                                                                                                                                                                                                                                                                                                                                                                                                                                                                                                                                                                                                                                                                                                                                                                                                                                                                                                                                                                                                                                                                                                                                                                                                                                                                                                                                                                                                                                                                                                    Falta de actualización de las Series Documentales         Desarticulación con los Sistemas Informáticos de la Institución y los cambios de soporte en las Series Documentales</t>
  </si>
  <si>
    <t>Modificaciones en la Estructura Organizacional y que tienen relación directa con los instrumentos archivisticos</t>
  </si>
  <si>
    <t>Actualización Inventario documental</t>
  </si>
  <si>
    <t>Actualización Programa de Gestión Documental</t>
  </si>
  <si>
    <t>Profesional I Lina Maria Valencia Giraldo</t>
  </si>
  <si>
    <t>Actualización  de las Series Documentales  unidades organizacionales académicas y administrativas</t>
  </si>
  <si>
    <t>Transitorio Administrativo III Hugo Armando Pérez; Luis Fernando Guzmán Profesional I Lina Maria Valencia Giraldo</t>
  </si>
  <si>
    <t xml:space="preserve">Instrumentos Archivisticos actualizados  (PGD y FUID)  y Convalidados (TRD Y CCD) </t>
  </si>
  <si>
    <t>Fallos en equipos y redes de media y baja tensión</t>
  </si>
  <si>
    <t xml:space="preserve">Suspensión en el servicio de energia eléctrica en el campus universitario </t>
  </si>
  <si>
    <t>Fallas en el fluido de energía eléctrica por mas de 4 horas</t>
  </si>
  <si>
    <t xml:space="preserve">Suspensión de actividades académicas y administrativas </t>
  </si>
  <si>
    <t>Errores humanos en la operación y mantenimiento de equipos y redes.</t>
  </si>
  <si>
    <t>Fallos en equipos y redes de media tensión del proveedor de servicio.</t>
  </si>
  <si>
    <t xml:space="preserve">Seguimiento a la ejecución del plan de mantenimiento de equipos </t>
  </si>
  <si>
    <t>Jefe Mantenimiento institucional</t>
  </si>
  <si>
    <t>Revisión periodica al estado de las redes eléctricas</t>
  </si>
  <si>
    <t>Revisión de los requerimientos técnicos para la contratacion del servicio  especializado en mantenimiento eléctrico</t>
  </si>
  <si>
    <t>Número de suspensiones del servicio de energía eléctrica por más de cuatro horas presentados por año en actividades no programadas.</t>
  </si>
  <si>
    <t>Máximo tres suspensiones del servicio de energía eléctrica por más de cuatro horas en actividades no programadas.</t>
  </si>
  <si>
    <t>Realizar revisión periódica de estado de plantas eléctricas y UPS.</t>
  </si>
  <si>
    <t>Tramitar adquisición o renovacion de plantas eléctricas, UPS y equipos en general en edificios . cuando sea técnica y financieramente posible.</t>
  </si>
  <si>
    <t>Revisión y mantenimiento de las redes electricas en media y baja tensión</t>
  </si>
  <si>
    <t>El proveedor entraga la factura en sitio diferente del almacén general</t>
  </si>
  <si>
    <t>Pago de suministro de bienes, despues de la fecha de vencimiento de la factura.</t>
  </si>
  <si>
    <t>Facturas que se pagan posterior a la fecha de vencimiento, incumplimiento con los tiempos establecidos por las normas y por los proveedores.</t>
  </si>
  <si>
    <t>Demandas por incumplimiento en el pago.
Multas
Deterioro en la imagen institucional</t>
  </si>
  <si>
    <t>Falta de seguimiento al tramite de pago a proveedores.</t>
  </si>
  <si>
    <t xml:space="preserve">Diligenciamiento oportuno del acta de recibido a satisfaccion por de los supervisores </t>
  </si>
  <si>
    <t>Número de facturas pagadas fuera de las fechas establecidas por el proveedor.</t>
  </si>
  <si>
    <t>Menos de 10 facturas pagadas extemporaneamente por causas atribuidas al almacen general</t>
  </si>
  <si>
    <t xml:space="preserve">Implementar correo exclusivo para tramite de envío de facturas  para pago </t>
  </si>
  <si>
    <t>Seguimiento permanente al tramite de pago a proveedores  a través del modulo consultas PCT</t>
  </si>
  <si>
    <t>CONTABILIDAD</t>
  </si>
  <si>
    <t>Seguimiento y control a las certificaciones por parte de los supervisores.</t>
  </si>
  <si>
    <t>SUPERVISORES DE COMPRA DE BIENES</t>
  </si>
  <si>
    <t>No revisión oportuna de los niveles de los tanques de almacenamiento de agua.</t>
  </si>
  <si>
    <t>Agotamiento de las reservas de agua en el campus universitario, necesarias para la atención de las necesidades básicas de salubridad</t>
  </si>
  <si>
    <t>Falta de agua en el Campus Universitario para la atención de necesidades básicas</t>
  </si>
  <si>
    <t>Suspensión de actividades académicas y administrativas</t>
  </si>
  <si>
    <t xml:space="preserve">Daños ocurridos en la red hidráulica al interior del campus que imposibiliten el suministro de agua. </t>
  </si>
  <si>
    <t xml:space="preserve">Falta de suministro de agua prolongado por parte del prestador del servicio, por daños ocurridos en la red hidráulica  externa </t>
  </si>
  <si>
    <t>Revisión periódica de los niveles de los tanques de almacenamiento de agua</t>
  </si>
  <si>
    <t>Trabajador Oficial/Contratista</t>
  </si>
  <si>
    <t>Mantenimiento preventivo sistemas de bombeo en los tanques de reserva de agua</t>
  </si>
  <si>
    <t>Verificación pagos del servicio de agua realizados por la Universidad.</t>
  </si>
  <si>
    <t>Número de veces que se suspenden las actividades académicas o administrativas por agotamiento de las reservas de agua durante la vigencia en actividades no programadas</t>
  </si>
  <si>
    <t>Maximo tres suspensiones del servicio de agua por mas de un dia en actividades no programadas</t>
  </si>
  <si>
    <t>Falta de Tiempo para hacer las pruebas respectiva.</t>
  </si>
  <si>
    <t>Software con errores de funcionamiento</t>
  </si>
  <si>
    <t>Reprocesos de revisión y ajuste de código o de datos inconsistentes.</t>
  </si>
  <si>
    <t>Software en funcionamiento sin cumplir todas las especificaciones del usuario, con problemas de funcionamiento, mala toma de desiciones y mala imagen de la dependencia</t>
  </si>
  <si>
    <t>Revisión de casos reportados en el ServiceDesk</t>
  </si>
  <si>
    <t>Profesional grado 15/  Coordinador de desarrollo
Profesional I</t>
  </si>
  <si>
    <t>Nro de Errores graves en aplicativos / Total de Errores en aplicativos reportados por semestre</t>
  </si>
  <si>
    <t>&lt;8%</t>
  </si>
  <si>
    <t>Realizar ajustes de las aplicaciones para cumplir con los requerimientos solicitados</t>
  </si>
  <si>
    <t>Daño físico en algunos de los servidores que alojan las aplicaciones institucionales</t>
  </si>
  <si>
    <t>No disponibilidad de  los servidores que soportan las aplicaciones institucionales.</t>
  </si>
  <si>
    <t>Debido a una falla en alguna de los elementos que proveen acceso al servidor o algunas de las partes de los servidores, se puede ver afectado el acceso a las aplicaciones que estén instaladas en dicho servidor</t>
  </si>
  <si>
    <t xml:space="preserve">Falla en la prestación del servicio, paralisis de los servicios, retrasos en las actividades propias de las dependencias, mala imagen. </t>
  </si>
  <si>
    <t>Software de Monitoreo de los servidores y reestablecimiento de los mismos</t>
  </si>
  <si>
    <t>Profesional I</t>
  </si>
  <si>
    <t xml:space="preserve">No. de minutos que los servidores estan disponibles/((365x24x60)/2)
</t>
  </si>
  <si>
    <t>&gt;95%</t>
  </si>
  <si>
    <t>Monitoreo constante y contratos de soporte</t>
  </si>
  <si>
    <t>Informalidad en el registro de salidas y entradas de los equipos</t>
  </si>
  <si>
    <t>Pérdida o no ubicación de equipos (PC, Monitores, Portátiles, Impresoras, Escaner)</t>
  </si>
  <si>
    <t>Falta  de cultura del registro de entradas de los equipos de equipos (PC, Monitores, Portátiles, Impresoras, Escaner) de la oficina de Administración de Servicios Informáticos y las respectivas bodegas.</t>
  </si>
  <si>
    <t>Perdida de tiempo en ubicación del elemento, reposición del elemento</t>
  </si>
  <si>
    <t>Generar un registro de entrada o salida de equipos desde las bodegas y el taller de ASI.</t>
  </si>
  <si>
    <t>Técnico nivel 1</t>
  </si>
  <si>
    <t>A = Número elementos reportados como no ubicados en Bodegas A.S.I.  
 B = Total equipos (PC, Monitores, Portátiles, Impresoras, Escaner) registrados según relación de ingreso a la bodega
A / (A + B)</t>
  </si>
  <si>
    <t>&lt; 4%</t>
  </si>
  <si>
    <t>Falta de seguimiento a las actuaciones procesales judiciales y/o administrativas.</t>
  </si>
  <si>
    <t>Vencimiento de los términos etablecidos por la ley</t>
  </si>
  <si>
    <t>No dar respuesta oportuna a los requerimientos judiciales  y/o administrativos, de los cuales tiene conocimiento la Oficina Jurídica.</t>
  </si>
  <si>
    <t>Apertura de procesos disciplinarios.
Investigaciones administrativa.
Investigaciones Fiscales.
Investigaciones Penales</t>
  </si>
  <si>
    <t>1.Otorgamiento de poder para representación Judicial y/o Administrativa.</t>
  </si>
  <si>
    <t>TRANSITORIO ADMINISTRATIVO PROFESIONAL III</t>
  </si>
  <si>
    <t>2. Registro de actuaciones procesales en el aplicativo e-KOGUI y seguimiento a las mismas</t>
  </si>
  <si>
    <t>E-KOGUI</t>
  </si>
  <si>
    <t>3.Solicitud de informes trimestrales respecto de avances y estados de los procesos, en donde la Universidad actúa en calidad de demandante o demandada.</t>
  </si>
  <si>
    <t>No. De procesos con términos vencidos / total de procesos</t>
  </si>
  <si>
    <t>Incumplimiento en los plazos establecidos para gestionar las necesidades de tipo contractual de las dependencias</t>
  </si>
  <si>
    <t>Demora en la atención de los requerimientos de tipo contractual (perfeccionamiento y legalización, modificaciones, actas de ejecución, terminacion y liquidacion del contratos) de las dependencias academicas y administrativas</t>
  </si>
  <si>
    <t>Vencimiento de terminos legales de la gestión contractual</t>
  </si>
  <si>
    <t>Los procedimientos relacionados con la Gestión Contractual se llevan a cabo de forma manual</t>
  </si>
  <si>
    <t>Incumplimiento de la prestacion de servicios de la Universidad</t>
  </si>
  <si>
    <t>Demoras en la realización actividades de las dependencias de la Universidad</t>
  </si>
  <si>
    <t>1.Correos de radicación de documentos</t>
  </si>
  <si>
    <t>DEPENDNDENCIAS
AUXILIARES
ABOGADOS</t>
  </si>
  <si>
    <t>2.Correos de envío de documentos y comunicaciones.</t>
  </si>
  <si>
    <t>Correos de radicación de documentos y  Correos de envío de documentos</t>
  </si>
  <si>
    <t>Número de requerimientos relacionados con contratación presentados extemporaneamente a Gestión de la Contración</t>
  </si>
  <si>
    <t xml:space="preserve">Sensibilización sobre los plazos establecidos por Gestión de la Contratación </t>
  </si>
  <si>
    <t>COMUNICACIONES</t>
  </si>
  <si>
    <t>Falta de seguimiento a los procesos de contratación.</t>
  </si>
  <si>
    <t>Incumplimiento de los plazos dispuestos por Colombia Eficiente para publicar en el Secop II</t>
  </si>
  <si>
    <t>Demora de mas de tres dias habiles para cargar la documetacion contractual en la plataforma SECOP II</t>
  </si>
  <si>
    <t>Procesos disciplinarios por no publicar en el SECOP II en los términos establecidos por la ley y las circulares de Colombia Compra.</t>
  </si>
  <si>
    <t>Carga laboral adicional</t>
  </si>
  <si>
    <t>Falta de aplicación de MASC por parte de la entidad por falta de recursos y/o gestión inadecuada</t>
  </si>
  <si>
    <t>Incremento en el pago de condenas en litigios que pueden ser solucionados antes de que se dé trámite a la acción judicial.</t>
  </si>
  <si>
    <t>Pagos judiciales que realiza la entidad, por no aplicar los metodos alternativos de solución de conflictos.</t>
  </si>
  <si>
    <t>Aumento en el volumen de demandas y condenas a la entidad
Carga laboral adicional. 
Afectaciones financieras adicionales.</t>
  </si>
  <si>
    <t>Falta de unificación de criterios de las autoridades judiciales.</t>
  </si>
  <si>
    <t>falta de formulación de políticas institucionales sobre prevención del daño antijurídico</t>
  </si>
  <si>
    <t>Aumento del número de demandas de la causa con politica de prevención del daño antijuridico (PPDA) con respecto a la vigencia anterior.</t>
  </si>
  <si>
    <t>Medir el cambio en la litigiosidad, medido como el aumento o disminución porcentual de demandas entre dos años, para una causa atacada en el plan de acción de la política de prevención del daño antijurídico.</t>
  </si>
  <si>
    <t>Plataforma SECOP II</t>
  </si>
  <si>
    <t>ABOGADOS
AUXILIARES</t>
  </si>
  <si>
    <t>Aplicación de la directriz institucional de conciliación.</t>
  </si>
  <si>
    <t>comité de concimiacion</t>
  </si>
  <si>
    <t>Implementación de la politica de prevención de daño antijuridico (PPDA)</t>
  </si>
  <si>
    <t>Número de publicaciones en el Secop II extemporaneas o no efectuadas.</t>
  </si>
  <si>
    <t>(# Numero de condenas)/(# procesos) *100</t>
  </si>
  <si>
    <t>Variación del número de demandas de la causa con PPDA del año en curso con respecto al año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</si>
</sst>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dd/mm/yyyy;@"/>
  </numFmts>
  <fonts count="55"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
      <b/>
      <sz val="12"/>
      <color theme="1"/>
      <name val="Calibri"/>
      <family val="2"/>
    </font>
    <font>
      <b/>
      <sz val="11"/>
      <color theme="1"/>
      <name val="Calibri"/>
      <family val="2"/>
    </font>
    <font>
      <b/>
      <sz val="11"/>
      <color theme="1"/>
      <name val="Arial"/>
      <family val="2"/>
    </font>
    <font>
      <b/>
      <i/>
      <sz val="11"/>
      <name val="Calibri"/>
      <family val="2"/>
    </font>
    <font>
      <sz val="11"/>
      <name val="Arial"/>
      <family val="2"/>
    </font>
    <font>
      <b/>
      <i/>
      <sz val="11"/>
      <color theme="1"/>
      <name val="Calibri"/>
      <family val="2"/>
    </font>
  </fonts>
  <fills count="22">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
      <patternFill patternType="solid">
        <fgColor theme="0" tint="-0.14999847407452621"/>
        <bgColor indexed="64"/>
      </patternFill>
    </fill>
  </fills>
  <borders count="9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thin">
        <color rgb="FF000000"/>
      </bottom>
      <diagonal/>
    </border>
    <border>
      <left style="thin">
        <color rgb="FF000000"/>
      </left>
      <right/>
      <top/>
      <bottom/>
      <diagonal/>
    </border>
    <border>
      <left style="medium">
        <color indexed="64"/>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bottom style="medium">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726">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21"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4"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Alignment="1">
      <alignment horizontal="center"/>
    </xf>
    <xf numFmtId="164" fontId="45" fillId="0" borderId="63" xfId="0" applyNumberFormat="1" applyFont="1" applyBorder="1" applyAlignment="1">
      <alignment horizontal="center" vertical="center" wrapText="1"/>
    </xf>
    <xf numFmtId="164" fontId="42" fillId="0" borderId="63" xfId="0" applyNumberFormat="1" applyFont="1" applyBorder="1" applyAlignment="1">
      <alignment horizontal="center" vertical="center" wrapText="1"/>
    </xf>
    <xf numFmtId="0" fontId="2" fillId="2" borderId="47" xfId="0" applyFont="1" applyFill="1" applyBorder="1" applyAlignment="1">
      <alignment horizontal="center" vertical="center" wrapText="1"/>
    </xf>
    <xf numFmtId="0" fontId="16" fillId="9" borderId="13" xfId="0" applyFont="1" applyFill="1" applyBorder="1" applyAlignment="1" applyProtection="1">
      <alignment horizontal="center" vertical="center" wrapText="1"/>
    </xf>
    <xf numFmtId="0" fontId="50" fillId="21" borderId="47" xfId="0" applyFont="1" applyFill="1" applyBorder="1" applyAlignment="1">
      <alignment horizontal="center"/>
    </xf>
    <xf numFmtId="0" fontId="50" fillId="21" borderId="75" xfId="0" applyFont="1" applyFill="1" applyBorder="1" applyAlignment="1">
      <alignment horizontal="center"/>
    </xf>
    <xf numFmtId="0" fontId="50" fillId="21" borderId="76" xfId="0" applyFont="1" applyFill="1" applyBorder="1" applyAlignment="1">
      <alignment horizontal="center"/>
    </xf>
    <xf numFmtId="0" fontId="50" fillId="21" borderId="77" xfId="0" applyFont="1" applyFill="1" applyBorder="1" applyAlignment="1">
      <alignment horizontal="center"/>
    </xf>
    <xf numFmtId="0" fontId="5" fillId="0" borderId="61" xfId="0" applyFont="1" applyBorder="1" applyAlignment="1">
      <alignment horizontal="left"/>
    </xf>
    <xf numFmtId="0" fontId="5" fillId="0" borderId="63" xfId="0" applyFont="1" applyBorder="1" applyAlignment="1">
      <alignment horizontal="left" wrapText="1"/>
    </xf>
    <xf numFmtId="0" fontId="5" fillId="0" borderId="63" xfId="0" applyFont="1" applyBorder="1" applyAlignment="1">
      <alignment horizontal="left"/>
    </xf>
    <xf numFmtId="0" fontId="5" fillId="0" borderId="67" xfId="0" applyFont="1" applyBorder="1" applyAlignment="1">
      <alignment horizontal="left" wrapText="1"/>
    </xf>
    <xf numFmtId="0" fontId="5" fillId="0" borderId="84" xfId="0" applyFont="1" applyBorder="1" applyAlignment="1">
      <alignment horizontal="left" wrapText="1"/>
    </xf>
    <xf numFmtId="0" fontId="5" fillId="0" borderId="61" xfId="0" applyFont="1" applyBorder="1" applyAlignment="1">
      <alignment vertical="center" wrapText="1"/>
    </xf>
    <xf numFmtId="0" fontId="5" fillId="0" borderId="63" xfId="0" applyFont="1" applyBorder="1" applyAlignment="1">
      <alignment vertical="center" wrapText="1"/>
    </xf>
    <xf numFmtId="0" fontId="5" fillId="0" borderId="84" xfId="0" applyFont="1" applyBorder="1" applyAlignment="1">
      <alignment vertical="center" wrapText="1"/>
    </xf>
    <xf numFmtId="0" fontId="5" fillId="0" borderId="86" xfId="0" applyFont="1" applyBorder="1" applyAlignment="1">
      <alignment vertical="center" wrapText="1"/>
    </xf>
    <xf numFmtId="0" fontId="5" fillId="0" borderId="67" xfId="0" applyFont="1" applyBorder="1" applyAlignment="1">
      <alignment vertical="center" wrapText="1"/>
    </xf>
    <xf numFmtId="0" fontId="5" fillId="0" borderId="12" xfId="0" applyFont="1" applyBorder="1" applyAlignment="1">
      <alignment vertical="center" wrapText="1"/>
    </xf>
    <xf numFmtId="0" fontId="5" fillId="0" borderId="90" xfId="0" applyFont="1" applyBorder="1" applyAlignment="1">
      <alignment vertical="center" wrapText="1"/>
    </xf>
    <xf numFmtId="0" fontId="39" fillId="0" borderId="61" xfId="0" applyFont="1" applyBorder="1" applyAlignment="1">
      <alignment vertical="center" wrapText="1"/>
    </xf>
    <xf numFmtId="0" fontId="39" fillId="0" borderId="63" xfId="0" applyFont="1" applyBorder="1" applyAlignment="1">
      <alignment vertical="center" wrapText="1"/>
    </xf>
    <xf numFmtId="0" fontId="39" fillId="0" borderId="67" xfId="0" applyFont="1" applyBorder="1" applyAlignment="1">
      <alignment vertical="center" wrapText="1"/>
    </xf>
    <xf numFmtId="0" fontId="5" fillId="0" borderId="93" xfId="0" applyFont="1" applyBorder="1" applyAlignment="1">
      <alignment vertical="center" wrapText="1"/>
    </xf>
    <xf numFmtId="0" fontId="39" fillId="0" borderId="90" xfId="0" applyFont="1" applyBorder="1" applyAlignment="1">
      <alignment vertical="center" wrapText="1"/>
    </xf>
    <xf numFmtId="0" fontId="39" fillId="0" borderId="63" xfId="0" applyFont="1" applyBorder="1" applyAlignment="1">
      <alignment wrapText="1"/>
    </xf>
    <xf numFmtId="0" fontId="39" fillId="0" borderId="93" xfId="0" applyFont="1" applyBorder="1" applyAlignment="1">
      <alignment vertical="center" wrapText="1"/>
    </xf>
    <xf numFmtId="0" fontId="5" fillId="0" borderId="94" xfId="0" applyFont="1" applyBorder="1" applyAlignment="1">
      <alignment vertical="center" wrapText="1"/>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5" fillId="0" borderId="90" xfId="0" applyFont="1" applyFill="1" applyBorder="1" applyAlignment="1">
      <alignment vertical="center" wrapText="1"/>
    </xf>
    <xf numFmtId="0" fontId="5" fillId="0" borderId="63" xfId="0" applyFont="1" applyFill="1" applyBorder="1" applyAlignment="1">
      <alignment vertical="center" wrapText="1"/>
    </xf>
    <xf numFmtId="0" fontId="5" fillId="0" borderId="93" xfId="0" applyFont="1" applyFill="1" applyBorder="1" applyAlignment="1">
      <alignment vertical="center" wrapText="1"/>
    </xf>
    <xf numFmtId="0" fontId="16"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5" fillId="2" borderId="2"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0" fontId="22" fillId="0"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5" fillId="2" borderId="1" xfId="2"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1" xfId="0" applyFont="1" applyFill="1" applyBorder="1" applyAlignment="1" applyProtection="1">
      <alignment horizontal="center" vertical="center" wrapText="1"/>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9" fontId="15" fillId="5" borderId="1"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19" fillId="0" borderId="0" xfId="0" applyFont="1" applyBorder="1" applyAlignment="1">
      <alignment horizontal="left" vertical="top" wrapText="1"/>
    </xf>
    <xf numFmtId="0" fontId="13" fillId="0" borderId="0" xfId="0" applyFont="1" applyBorder="1" applyAlignment="1">
      <alignment horizontal="left"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3"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8"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13" fillId="0" borderId="0"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49" fillId="21" borderId="43" xfId="0" applyFont="1" applyFill="1" applyBorder="1" applyAlignment="1">
      <alignment horizontal="center"/>
    </xf>
    <xf numFmtId="0" fontId="49" fillId="21" borderId="44" xfId="0" applyFont="1" applyFill="1" applyBorder="1" applyAlignment="1">
      <alignment horizontal="center"/>
    </xf>
    <xf numFmtId="0" fontId="49" fillId="21" borderId="45" xfId="0" applyFont="1" applyFill="1" applyBorder="1" applyAlignment="1">
      <alignment horizontal="center"/>
    </xf>
    <xf numFmtId="0" fontId="51" fillId="0" borderId="4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52" fillId="0" borderId="78" xfId="0" applyFont="1" applyBorder="1" applyAlignment="1">
      <alignment horizontal="center" vertical="center" wrapText="1"/>
    </xf>
    <xf numFmtId="0" fontId="53" fillId="0" borderId="80" xfId="0" applyFont="1" applyBorder="1"/>
    <xf numFmtId="0" fontId="53" fillId="0" borderId="82" xfId="0" applyFont="1" applyBorder="1"/>
    <xf numFmtId="0" fontId="5" fillId="0" borderId="79" xfId="0" applyFont="1" applyBorder="1" applyAlignment="1">
      <alignment horizontal="center" vertical="center" wrapText="1"/>
    </xf>
    <xf numFmtId="0" fontId="53" fillId="0" borderId="81" xfId="0" applyFont="1" applyBorder="1" applyAlignment="1">
      <alignment vertical="center" wrapText="1"/>
    </xf>
    <xf numFmtId="0" fontId="53" fillId="0" borderId="83" xfId="0" applyFont="1" applyBorder="1" applyAlignment="1">
      <alignment vertical="center" wrapText="1"/>
    </xf>
    <xf numFmtId="0" fontId="54"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53" fillId="0" borderId="81" xfId="0" applyFont="1" applyBorder="1" applyAlignment="1">
      <alignment vertical="center"/>
    </xf>
    <xf numFmtId="0" fontId="53" fillId="0" borderId="85" xfId="0" applyFont="1" applyBorder="1" applyAlignment="1">
      <alignment vertical="center"/>
    </xf>
    <xf numFmtId="0" fontId="54"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3" fillId="0" borderId="81" xfId="0" applyFont="1" applyBorder="1"/>
    <xf numFmtId="0" fontId="53" fillId="0" borderId="87" xfId="0" applyFont="1" applyBorder="1"/>
    <xf numFmtId="0" fontId="54"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5" fillId="0" borderId="89" xfId="0" applyFont="1" applyBorder="1" applyAlignment="1">
      <alignment horizontal="center" vertical="center" wrapText="1"/>
    </xf>
    <xf numFmtId="0" fontId="52" fillId="0" borderId="88" xfId="0" applyFont="1" applyFill="1" applyBorder="1" applyAlignment="1">
      <alignment horizontal="center" vertical="center" wrapText="1"/>
    </xf>
    <xf numFmtId="0" fontId="53" fillId="0" borderId="80" xfId="0" applyFont="1" applyFill="1" applyBorder="1"/>
    <xf numFmtId="0" fontId="53" fillId="0" borderId="91" xfId="0" applyFont="1" applyFill="1" applyBorder="1"/>
    <xf numFmtId="0" fontId="5" fillId="0" borderId="89" xfId="0" applyFont="1" applyFill="1" applyBorder="1" applyAlignment="1">
      <alignment horizontal="center" vertical="center" wrapText="1"/>
    </xf>
    <xf numFmtId="0" fontId="5" fillId="0" borderId="81" xfId="0" applyFont="1" applyFill="1" applyBorder="1" applyAlignment="1">
      <alignment vertical="center" wrapText="1"/>
    </xf>
    <xf numFmtId="0" fontId="5" fillId="0" borderId="92" xfId="0" applyFont="1" applyFill="1" applyBorder="1" applyAlignment="1">
      <alignment vertical="center" wrapText="1"/>
    </xf>
    <xf numFmtId="0" fontId="53" fillId="0" borderId="83" xfId="0" applyFont="1" applyBorder="1"/>
    <xf numFmtId="0" fontId="39" fillId="0" borderId="89" xfId="0" applyFont="1" applyBorder="1" applyAlignment="1">
      <alignment horizontal="center" vertical="center" wrapText="1"/>
    </xf>
    <xf numFmtId="0" fontId="5" fillId="0" borderId="81" xfId="0" applyFont="1" applyBorder="1" applyAlignment="1">
      <alignment vertical="center" wrapText="1"/>
    </xf>
    <xf numFmtId="0" fontId="39" fillId="0" borderId="79" xfId="0" applyFont="1" applyBorder="1" applyAlignment="1">
      <alignment horizontal="center" vertical="center" wrapText="1"/>
    </xf>
    <xf numFmtId="0" fontId="5" fillId="0" borderId="85" xfId="0" applyFont="1" applyBorder="1" applyAlignment="1">
      <alignment vertical="center"/>
    </xf>
    <xf numFmtId="0" fontId="0" fillId="0" borderId="81" xfId="0" applyFont="1" applyBorder="1" applyAlignment="1">
      <alignment horizontal="center" vertical="center" wrapText="1"/>
    </xf>
    <xf numFmtId="0" fontId="53" fillId="0" borderId="91" xfId="0" applyFont="1" applyBorder="1"/>
    <xf numFmtId="0" fontId="5" fillId="0" borderId="81" xfId="0" applyFont="1" applyBorder="1"/>
    <xf numFmtId="0" fontId="5" fillId="0" borderId="92" xfId="0" applyFont="1" applyBorder="1"/>
    <xf numFmtId="0" fontId="5" fillId="0" borderId="81" xfId="0" applyFont="1" applyBorder="1" applyAlignment="1">
      <alignment vertical="center"/>
    </xf>
    <xf numFmtId="0" fontId="5" fillId="0" borderId="92" xfId="0" applyFont="1" applyBorder="1" applyAlignment="1">
      <alignment vertical="center"/>
    </xf>
    <xf numFmtId="0" fontId="15" fillId="10" borderId="2" xfId="0" applyFont="1" applyFill="1" applyBorder="1" applyAlignment="1" applyProtection="1">
      <alignment vertical="center" wrapText="1"/>
      <protection locked="0"/>
    </xf>
    <xf numFmtId="0" fontId="19" fillId="10" borderId="11" xfId="0" applyFont="1" applyFill="1" applyBorder="1" applyAlignment="1" applyProtection="1">
      <alignment horizontal="center" vertical="center" wrapText="1"/>
      <protection locked="0"/>
    </xf>
    <xf numFmtId="0" fontId="13" fillId="10" borderId="11" xfId="0" applyFont="1" applyFill="1" applyBorder="1" applyAlignment="1" applyProtection="1">
      <alignment horizontal="center" vertical="center" wrapText="1"/>
      <protection locked="0"/>
    </xf>
    <xf numFmtId="0" fontId="15" fillId="10" borderId="11" xfId="0" applyFont="1" applyFill="1" applyBorder="1" applyAlignment="1" applyProtection="1">
      <alignment horizontal="center" vertical="center" wrapText="1"/>
      <protection locked="0"/>
    </xf>
    <xf numFmtId="0" fontId="13" fillId="10" borderId="32" xfId="0" applyFont="1" applyFill="1" applyBorder="1" applyAlignment="1" applyProtection="1">
      <alignment horizontal="center" vertical="center" wrapText="1"/>
      <protection locked="0"/>
    </xf>
    <xf numFmtId="0" fontId="15" fillId="10" borderId="32" xfId="0" applyFont="1" applyFill="1" applyBorder="1" applyAlignment="1" applyProtection="1">
      <alignment horizontal="center" vertical="center" wrapText="1"/>
      <protection locked="0"/>
    </xf>
    <xf numFmtId="0" fontId="13" fillId="10" borderId="1"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hidden="1"/>
    </xf>
    <xf numFmtId="0" fontId="16" fillId="10" borderId="11" xfId="0" applyFont="1" applyFill="1" applyBorder="1" applyAlignment="1" applyProtection="1">
      <alignment horizontal="center" vertical="center" wrapText="1"/>
      <protection locked="0"/>
    </xf>
    <xf numFmtId="9" fontId="16" fillId="10" borderId="11" xfId="0" applyNumberFormat="1" applyFont="1" applyFill="1" applyBorder="1" applyAlignment="1" applyProtection="1">
      <alignment horizontal="center" vertical="center" wrapText="1"/>
      <protection locked="0"/>
    </xf>
    <xf numFmtId="0" fontId="21" fillId="0" borderId="42" xfId="0" applyFont="1" applyFill="1" applyBorder="1" applyAlignment="1" applyProtection="1">
      <alignment horizontal="center" vertical="center" wrapText="1"/>
      <protection locked="0"/>
    </xf>
    <xf numFmtId="0" fontId="16" fillId="10" borderId="32" xfId="0" applyFont="1" applyFill="1" applyBorder="1" applyAlignment="1" applyProtection="1">
      <alignment horizontal="center" vertical="center" wrapText="1"/>
      <protection locked="0"/>
    </xf>
    <xf numFmtId="9" fontId="16" fillId="10" borderId="32" xfId="0" applyNumberFormat="1"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9" fontId="16" fillId="10" borderId="1" xfId="0" applyNumberFormat="1"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7" fillId="10" borderId="2" xfId="0" applyFont="1" applyFill="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14" fontId="21" fillId="0" borderId="2" xfId="0" applyNumberFormat="1" applyFont="1" applyFill="1" applyBorder="1" applyAlignment="1" applyProtection="1">
      <alignment horizontal="center" vertical="center" wrapText="1"/>
      <protection locked="0"/>
    </xf>
    <xf numFmtId="0" fontId="17" fillId="2" borderId="2"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9" fontId="16" fillId="0" borderId="11" xfId="0" applyNumberFormat="1"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3" fillId="10" borderId="11" xfId="0" applyFont="1" applyFill="1" applyBorder="1" applyAlignment="1" applyProtection="1">
      <alignment horizontal="center" vertical="center" wrapText="1"/>
      <protection locked="0"/>
    </xf>
    <xf numFmtId="0" fontId="4" fillId="10" borderId="11" xfId="0" applyFont="1" applyFill="1" applyBorder="1" applyAlignment="1" applyProtection="1">
      <alignment horizontal="center" vertical="center" wrapText="1"/>
      <protection locked="0"/>
    </xf>
    <xf numFmtId="0" fontId="4" fillId="10" borderId="32"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hidden="1"/>
    </xf>
    <xf numFmtId="0" fontId="3" fillId="2" borderId="0" xfId="0" applyFont="1" applyFill="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17" fillId="2" borderId="2" xfId="0" applyFont="1" applyFill="1" applyBorder="1" applyAlignment="1" applyProtection="1">
      <alignment vertical="center" wrapText="1"/>
      <protection locked="0"/>
    </xf>
    <xf numFmtId="0" fontId="21" fillId="2" borderId="2" xfId="0" applyFont="1" applyFill="1" applyBorder="1" applyAlignment="1" applyProtection="1">
      <alignment vertical="center" wrapText="1"/>
      <protection locked="0"/>
    </xf>
    <xf numFmtId="0" fontId="13" fillId="2" borderId="11" xfId="0" applyFont="1" applyFill="1" applyBorder="1" applyAlignment="1" applyProtection="1">
      <alignment horizontal="center" vertical="center" wrapText="1"/>
      <protection locked="0"/>
    </xf>
    <xf numFmtId="0" fontId="16" fillId="0" borderId="2" xfId="0" applyNumberFormat="1" applyFont="1" applyBorder="1" applyAlignment="1" applyProtection="1">
      <alignment horizontal="center" vertical="center" wrapText="1"/>
      <protection locked="0"/>
    </xf>
    <xf numFmtId="0" fontId="21" fillId="2" borderId="11" xfId="0" applyFont="1" applyFill="1" applyBorder="1" applyAlignment="1" applyProtection="1">
      <alignment horizontal="center" vertical="center" wrapText="1"/>
      <protection locked="0"/>
    </xf>
    <xf numFmtId="0" fontId="21" fillId="2" borderId="32"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5" fillId="10" borderId="11" xfId="0" applyFont="1" applyFill="1" applyBorder="1" applyAlignment="1" applyProtection="1">
      <alignment horizontal="center" vertical="center" wrapText="1"/>
      <protection locked="0"/>
    </xf>
    <xf numFmtId="0" fontId="4" fillId="10" borderId="18" xfId="0" applyFont="1" applyFill="1" applyBorder="1" applyAlignment="1" applyProtection="1">
      <alignment horizontal="center" vertical="center" wrapText="1"/>
      <protection locked="0"/>
    </xf>
    <xf numFmtId="0" fontId="16" fillId="10" borderId="18" xfId="0" applyFont="1" applyFill="1" applyBorder="1" applyAlignment="1" applyProtection="1">
      <alignment horizontal="center" vertical="center" wrapText="1"/>
      <protection locked="0"/>
    </xf>
    <xf numFmtId="1" fontId="16" fillId="0" borderId="2" xfId="0" applyNumberFormat="1" applyFont="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14" fontId="21" fillId="2" borderId="2" xfId="0" applyNumberFormat="1" applyFont="1" applyFill="1" applyBorder="1" applyAlignment="1" applyProtection="1">
      <alignment vertical="center" wrapText="1"/>
      <protection locked="0"/>
    </xf>
    <xf numFmtId="0" fontId="6" fillId="2" borderId="11" xfId="0" applyFont="1" applyFill="1" applyBorder="1" applyAlignment="1" applyProtection="1">
      <alignment horizontal="center" vertical="center" wrapText="1"/>
      <protection locked="0"/>
    </xf>
    <xf numFmtId="1" fontId="16" fillId="10" borderId="11" xfId="0" applyNumberFormat="1" applyFont="1" applyFill="1" applyBorder="1" applyAlignment="1" applyProtection="1">
      <alignment horizontal="center" vertical="center" wrapText="1"/>
      <protection locked="0"/>
    </xf>
    <xf numFmtId="1" fontId="16" fillId="10" borderId="32" xfId="0" applyNumberFormat="1" applyFont="1" applyFill="1" applyBorder="1" applyAlignment="1" applyProtection="1">
      <alignment horizontal="center" vertical="center" wrapText="1"/>
      <protection locked="0"/>
    </xf>
    <xf numFmtId="1" fontId="16" fillId="10" borderId="1" xfId="0" applyNumberFormat="1" applyFont="1" applyFill="1" applyBorder="1" applyAlignment="1" applyProtection="1">
      <alignment horizontal="center" vertical="center" wrapText="1"/>
      <protection locked="0"/>
    </xf>
    <xf numFmtId="0" fontId="34" fillId="2" borderId="1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34" fillId="10" borderId="11" xfId="0" applyFont="1" applyFill="1" applyBorder="1" applyAlignment="1" applyProtection="1">
      <alignment horizontal="center" vertical="center" wrapText="1"/>
      <protection locked="0"/>
    </xf>
    <xf numFmtId="0" fontId="2" fillId="10" borderId="11" xfId="0" applyFont="1" applyFill="1" applyBorder="1" applyAlignment="1" applyProtection="1">
      <alignment horizontal="center" vertical="center" wrapText="1"/>
      <protection locked="0"/>
    </xf>
    <xf numFmtId="0" fontId="2" fillId="10" borderId="32"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165" fontId="21" fillId="2" borderId="1" xfId="0" applyNumberFormat="1" applyFont="1" applyFill="1" applyBorder="1" applyAlignment="1" applyProtection="1">
      <alignment horizontal="center" vertical="center" wrapText="1"/>
      <protection locked="0"/>
    </xf>
    <xf numFmtId="165" fontId="21" fillId="2" borderId="2" xfId="0" applyNumberFormat="1"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protection locked="0"/>
    </xf>
  </cellXfs>
  <cellStyles count="3">
    <cellStyle name="Hipervínculo" xfId="2" builtinId="8"/>
    <cellStyle name="Normal" xfId="0" builtinId="0"/>
    <cellStyle name="Porcentaje" xfId="1" builtinId="5"/>
  </cellStyles>
  <dxfs count="1090">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Trellis"/>
      </fill>
    </dxf>
    <dxf>
      <fill>
        <patternFill patternType="darkTrellis"/>
      </fill>
    </dxf>
    <dxf>
      <fill>
        <patternFill>
          <bgColor rgb="FFFFFF00"/>
        </patternFill>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95</xdr:row>
      <xdr:rowOff>131138</xdr:rowOff>
    </xdr:from>
    <xdr:to>
      <xdr:col>41</xdr:col>
      <xdr:colOff>559594</xdr:colOff>
      <xdr:row>99</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95</xdr:row>
      <xdr:rowOff>108832</xdr:rowOff>
    </xdr:from>
    <xdr:to>
      <xdr:col>46</xdr:col>
      <xdr:colOff>1178717</xdr:colOff>
      <xdr:row>99</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95</xdr:row>
      <xdr:rowOff>95250</xdr:rowOff>
    </xdr:from>
    <xdr:to>
      <xdr:col>45</xdr:col>
      <xdr:colOff>452437</xdr:colOff>
      <xdr:row>99</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95</xdr:row>
      <xdr:rowOff>95250</xdr:rowOff>
    </xdr:from>
    <xdr:to>
      <xdr:col>49</xdr:col>
      <xdr:colOff>1153535</xdr:colOff>
      <xdr:row>99</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96</xdr:row>
      <xdr:rowOff>137583</xdr:rowOff>
    </xdr:from>
    <xdr:to>
      <xdr:col>7</xdr:col>
      <xdr:colOff>145521</xdr:colOff>
      <xdr:row>100</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96</xdr:row>
      <xdr:rowOff>137583</xdr:rowOff>
    </xdr:from>
    <xdr:to>
      <xdr:col>11</xdr:col>
      <xdr:colOff>360317</xdr:colOff>
      <xdr:row>100</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96</xdr:row>
      <xdr:rowOff>139891</xdr:rowOff>
    </xdr:from>
    <xdr:to>
      <xdr:col>13</xdr:col>
      <xdr:colOff>453786</xdr:colOff>
      <xdr:row>100</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101</xdr:row>
      <xdr:rowOff>60371</xdr:rowOff>
    </xdr:from>
    <xdr:to>
      <xdr:col>12</xdr:col>
      <xdr:colOff>533737</xdr:colOff>
      <xdr:row>105</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37</xdr:row>
      <xdr:rowOff>254002</xdr:rowOff>
    </xdr:from>
    <xdr:to>
      <xdr:col>19</xdr:col>
      <xdr:colOff>188291</xdr:colOff>
      <xdr:row>68</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33"/>
  <sheetViews>
    <sheetView tabSelected="1" zoomScale="85" zoomScaleNormal="85" zoomScaleSheetLayoutView="130" workbookViewId="0">
      <selection activeCell="H89" sqref="H89:H91"/>
    </sheetView>
  </sheetViews>
  <sheetFormatPr baseColWidth="10" defaultColWidth="11.42578125" defaultRowHeight="12.75" x14ac:dyDescent="0.2"/>
  <cols>
    <col min="1" max="1" width="6" style="3" customWidth="1"/>
    <col min="2" max="2" width="21.42578125" style="3" customWidth="1"/>
    <col min="3" max="3" width="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5.7109375" style="4" hidden="1" customWidth="1"/>
    <col min="22" max="22" width="5" style="195" hidden="1" customWidth="1"/>
    <col min="23" max="23" width="3.28515625" style="195" hidden="1" customWidth="1"/>
    <col min="24" max="24" width="16.140625" style="4" customWidth="1"/>
    <col min="25" max="25" width="13.7109375" style="4" customWidth="1"/>
    <col min="26" max="26" width="5.7109375" style="195" hidden="1" customWidth="1"/>
    <col min="27" max="27" width="5" style="195" hidden="1" customWidth="1"/>
    <col min="28" max="28" width="3.7109375" style="195" hidden="1" customWidth="1"/>
    <col min="29" max="29" width="16.85546875" style="4" customWidth="1"/>
    <col min="30" max="30" width="14.85546875" style="4" customWidth="1"/>
    <col min="31" max="31" width="4.42578125" style="195" hidden="1" customWidth="1"/>
    <col min="32" max="32" width="4.85546875" style="195" hidden="1" customWidth="1"/>
    <col min="33" max="33" width="8.7109375" style="195" hidden="1" customWidth="1"/>
    <col min="34" max="34" width="15.85546875" style="4" customWidth="1"/>
    <col min="35" max="35" width="15.28515625" style="4" customWidth="1"/>
    <col min="36" max="36" width="3.42578125" style="195" hidden="1" customWidth="1"/>
    <col min="37" max="37" width="6.28515625" style="195" hidden="1" customWidth="1"/>
    <col min="38" max="38" width="5.28515625" style="195" hidden="1" customWidth="1"/>
    <col min="39" max="39" width="15.7109375" style="4" customWidth="1"/>
    <col min="40" max="40" width="11.28515625" style="4" hidden="1" customWidth="1"/>
    <col min="41" max="41" width="21.7109375" style="39" customWidth="1"/>
    <col min="42" max="42" width="15.140625" style="4" customWidth="1"/>
    <col min="43" max="43" width="17.140625" style="4" customWidth="1"/>
    <col min="44" max="44" width="25.5703125" style="4" customWidth="1"/>
    <col min="45" max="45" width="19.28515625" style="4" customWidth="1"/>
    <col min="46" max="46" width="18" style="50" customWidth="1"/>
    <col min="47" max="47" width="30.5703125" style="50" customWidth="1"/>
    <col min="48" max="48" width="20.42578125" style="50" customWidth="1"/>
    <col min="49" max="49" width="20.42578125" style="50" hidden="1" customWidth="1"/>
    <col min="50" max="50" width="30.140625" style="50" customWidth="1"/>
    <col min="51" max="51" width="17" style="50" customWidth="1"/>
    <col min="52" max="52" width="11.42578125" style="50"/>
    <col min="53" max="53" width="15.140625" style="50" customWidth="1"/>
    <col min="54" max="55" width="11.42578125" style="50"/>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1"/>
      <c r="B1" s="92"/>
      <c r="C1" s="92"/>
      <c r="D1" s="92"/>
      <c r="E1" s="92"/>
      <c r="F1" s="92"/>
      <c r="G1" s="92"/>
      <c r="H1" s="92"/>
      <c r="I1" s="85"/>
      <c r="J1" s="85"/>
      <c r="K1" s="85"/>
      <c r="L1" s="85"/>
      <c r="M1" s="85"/>
      <c r="N1" s="85"/>
      <c r="O1" s="85"/>
      <c r="P1" s="85"/>
      <c r="Q1" s="85"/>
      <c r="R1" s="85"/>
      <c r="S1" s="85"/>
      <c r="T1" s="85"/>
      <c r="U1" s="85"/>
      <c r="V1" s="194"/>
      <c r="W1" s="194"/>
      <c r="X1" s="85"/>
      <c r="Y1" s="85"/>
      <c r="Z1" s="194"/>
      <c r="AA1" s="194"/>
      <c r="AB1" s="194"/>
      <c r="AC1" s="85"/>
      <c r="AD1" s="85"/>
      <c r="AE1" s="194"/>
      <c r="AF1" s="194"/>
      <c r="AG1" s="194"/>
      <c r="AH1" s="85"/>
      <c r="AI1" s="85"/>
      <c r="AJ1" s="194"/>
      <c r="AK1" s="194"/>
      <c r="AL1" s="194"/>
      <c r="AM1" s="85"/>
      <c r="AN1" s="85"/>
      <c r="AO1" s="159"/>
      <c r="AP1" s="85"/>
      <c r="AQ1" s="406"/>
      <c r="AR1" s="94"/>
      <c r="AS1" s="94"/>
      <c r="AT1" s="93"/>
      <c r="AU1" s="94"/>
      <c r="AV1" s="216" t="s">
        <v>63</v>
      </c>
      <c r="AW1" s="296"/>
      <c r="AX1" s="217" t="s">
        <v>440</v>
      </c>
      <c r="AZ1" s="47"/>
      <c r="BA1" s="47"/>
      <c r="BB1" s="47"/>
      <c r="BC1" s="47"/>
    </row>
    <row r="2" spans="1:57" s="1" customFormat="1" ht="18.75" customHeight="1" x14ac:dyDescent="0.2">
      <c r="A2" s="95"/>
      <c r="B2" s="23"/>
      <c r="C2" s="23"/>
      <c r="D2" s="23"/>
      <c r="E2" s="23"/>
      <c r="F2" s="23"/>
      <c r="G2" s="23"/>
      <c r="H2" s="23"/>
      <c r="I2" s="408" t="s">
        <v>65</v>
      </c>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7"/>
      <c r="AR2" s="45"/>
      <c r="AS2" s="45"/>
      <c r="AT2" s="45"/>
      <c r="AU2" s="46"/>
      <c r="AV2" s="218" t="s">
        <v>431</v>
      </c>
      <c r="AW2" s="297"/>
      <c r="AX2" s="219">
        <v>3</v>
      </c>
      <c r="AZ2" s="47"/>
      <c r="BA2" s="47"/>
      <c r="BB2" s="47"/>
      <c r="BC2" s="47"/>
    </row>
    <row r="3" spans="1:57" s="1" customFormat="1" ht="18.75" customHeight="1" x14ac:dyDescent="0.2">
      <c r="A3" s="95"/>
      <c r="B3" s="23"/>
      <c r="C3" s="23"/>
      <c r="D3" s="23"/>
      <c r="E3" s="23"/>
      <c r="F3" s="23"/>
      <c r="G3" s="23"/>
      <c r="H3" s="23"/>
      <c r="I3" s="408" t="s">
        <v>50</v>
      </c>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7"/>
      <c r="AR3" s="45"/>
      <c r="AS3" s="45"/>
      <c r="AT3" s="45"/>
      <c r="AU3" s="46"/>
      <c r="AV3" s="218" t="s">
        <v>432</v>
      </c>
      <c r="AW3" s="297"/>
      <c r="AX3" s="309">
        <v>44958</v>
      </c>
      <c r="AZ3" s="47"/>
      <c r="BA3" s="47"/>
      <c r="BB3" s="47"/>
      <c r="BC3" s="47"/>
    </row>
    <row r="4" spans="1:57" s="1" customFormat="1" ht="19.5" customHeight="1" thickBot="1" x14ac:dyDescent="0.25">
      <c r="A4" s="95"/>
      <c r="B4" s="23"/>
      <c r="C4" s="23"/>
      <c r="D4" s="23"/>
      <c r="E4" s="23"/>
      <c r="F4" s="23"/>
      <c r="G4" s="23"/>
      <c r="H4" s="23"/>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7"/>
      <c r="AR4" s="45"/>
      <c r="AS4" s="45"/>
      <c r="AT4" s="45"/>
      <c r="AU4" s="46"/>
      <c r="AV4" s="220" t="s">
        <v>433</v>
      </c>
      <c r="AW4" s="298"/>
      <c r="AX4" s="221" t="s">
        <v>434</v>
      </c>
      <c r="AZ4" s="47"/>
      <c r="BA4" s="47"/>
      <c r="BB4" s="47"/>
      <c r="BC4" s="47"/>
    </row>
    <row r="5" spans="1:57" s="1" customFormat="1" ht="19.5" customHeight="1" thickBot="1" x14ac:dyDescent="0.25">
      <c r="A5" s="91"/>
      <c r="B5" s="92"/>
      <c r="C5" s="92"/>
      <c r="D5" s="92"/>
      <c r="E5" s="92"/>
      <c r="F5" s="92"/>
      <c r="G5" s="92"/>
      <c r="H5" s="92"/>
      <c r="I5" s="262"/>
      <c r="J5" s="262"/>
      <c r="K5" s="262"/>
      <c r="L5" s="262"/>
      <c r="M5" s="262"/>
      <c r="N5" s="262"/>
      <c r="O5" s="262"/>
      <c r="P5" s="262"/>
      <c r="Q5" s="262"/>
      <c r="R5" s="262"/>
      <c r="S5" s="262"/>
      <c r="T5" s="262"/>
      <c r="U5" s="262"/>
      <c r="V5" s="263"/>
      <c r="W5" s="263"/>
      <c r="X5" s="262"/>
      <c r="Y5" s="262"/>
      <c r="Z5" s="263"/>
      <c r="AA5" s="263"/>
      <c r="AB5" s="263"/>
      <c r="AC5" s="262"/>
      <c r="AD5" s="262"/>
      <c r="AE5" s="263"/>
      <c r="AF5" s="263"/>
      <c r="AG5" s="263"/>
      <c r="AH5" s="262"/>
      <c r="AI5" s="262"/>
      <c r="AJ5" s="263"/>
      <c r="AK5" s="263"/>
      <c r="AL5" s="263"/>
      <c r="AM5" s="262"/>
      <c r="AN5" s="262"/>
      <c r="AO5" s="262"/>
      <c r="AP5" s="262"/>
      <c r="AQ5" s="293"/>
      <c r="AR5" s="93"/>
      <c r="AS5" s="93"/>
      <c r="AT5" s="93"/>
      <c r="AU5" s="94"/>
      <c r="AV5" s="94"/>
      <c r="AW5" s="94"/>
      <c r="AX5" s="264"/>
      <c r="AY5" s="47"/>
      <c r="AZ5" s="47"/>
      <c r="BA5" s="47"/>
      <c r="BB5" s="47"/>
      <c r="BC5" s="47"/>
    </row>
    <row r="6" spans="1:57" s="1" customFormat="1" ht="75" customHeight="1" thickBot="1" x14ac:dyDescent="0.25">
      <c r="A6" s="421" t="s">
        <v>156</v>
      </c>
      <c r="B6" s="422"/>
      <c r="C6" s="294" t="s">
        <v>150</v>
      </c>
      <c r="D6" s="420" t="str">
        <f>IF($C$6=$A$1048389,$H$1048388, $H$1048387)</f>
        <v>UNIDAD ORGANIZACIONALQUE DILIGENCIA EL MAPA DE RIESGO</v>
      </c>
      <c r="E6" s="420"/>
      <c r="F6" s="420"/>
      <c r="G6" s="423" t="s">
        <v>163</v>
      </c>
      <c r="H6" s="423"/>
      <c r="I6" s="423"/>
      <c r="J6" s="425" t="s">
        <v>463</v>
      </c>
      <c r="K6" s="425"/>
      <c r="L6" s="284"/>
      <c r="M6" s="426" t="str">
        <f>IF(G6=B1048387,C1048387,IF(G6=B1048388,C1048388,IF(G6=B1048389,C1048389,IF(G6=B1048390,C1048390,IF(G6=B1048391,C1048391,IF(G6=B1048392,C1048392,IF(G6=B1048393,C1048393,IF(G6=B1048394,C1048394,IF(G6=B1048395,C1048395,IF(G6=B1048396,C1048396,IF(G6=$AZ$1048387,BC1048387,IF(G6=AZ1048388,BC1048388,IF(G6=AZ1048389,BC1048389,IF(G6=AZ1048390,BC1048390,IF(G6=AZ1048391,BC1048391,IF(G6=OEC,C1048390," "))))))))))))))))</f>
        <v>Administrar y ejecutar los recursos de la institución generando en los procesos mayor eficiencia y eficacia para dar una respuesta oportuna a los servicios demandados en el cumplimiento de las funciones misionales.</v>
      </c>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8"/>
      <c r="AP6" s="425" t="s">
        <v>438</v>
      </c>
      <c r="AQ6" s="425"/>
      <c r="AR6" s="424" t="s">
        <v>464</v>
      </c>
      <c r="AS6" s="424"/>
      <c r="AT6" s="424"/>
      <c r="AU6" s="424"/>
      <c r="AV6" s="285" t="s">
        <v>51</v>
      </c>
      <c r="AW6" s="299"/>
      <c r="AX6" s="286">
        <v>45001</v>
      </c>
      <c r="AY6" s="47"/>
      <c r="AZ6" s="47"/>
      <c r="BA6" s="47"/>
      <c r="BB6" s="47"/>
      <c r="BC6" s="47"/>
    </row>
    <row r="7" spans="1:57" s="1" customFormat="1" ht="27.75" customHeight="1" x14ac:dyDescent="0.2">
      <c r="A7" s="360" t="s">
        <v>52</v>
      </c>
      <c r="B7" s="403" t="s">
        <v>73</v>
      </c>
      <c r="C7" s="403"/>
      <c r="D7" s="403"/>
      <c r="E7" s="403"/>
      <c r="F7" s="403"/>
      <c r="G7" s="403"/>
      <c r="H7" s="403"/>
      <c r="I7" s="403"/>
      <c r="J7" s="403"/>
      <c r="K7" s="403" t="s">
        <v>74</v>
      </c>
      <c r="L7" s="403"/>
      <c r="M7" s="403"/>
      <c r="N7" s="403"/>
      <c r="O7" s="403"/>
      <c r="P7" s="403" t="s">
        <v>69</v>
      </c>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t="s">
        <v>70</v>
      </c>
      <c r="AQ7" s="403"/>
      <c r="AR7" s="403" t="s">
        <v>31</v>
      </c>
      <c r="AS7" s="403"/>
      <c r="AT7" s="394" t="s">
        <v>75</v>
      </c>
      <c r="AU7" s="395"/>
      <c r="AV7" s="395"/>
      <c r="AW7" s="395"/>
      <c r="AX7" s="396"/>
      <c r="AY7" s="47"/>
      <c r="AZ7" s="47"/>
      <c r="BA7" s="47"/>
      <c r="BB7" s="47"/>
      <c r="BC7" s="47"/>
    </row>
    <row r="8" spans="1:57" s="1" customFormat="1" ht="12.75" customHeight="1" x14ac:dyDescent="0.2">
      <c r="A8" s="361"/>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397"/>
      <c r="AU8" s="398"/>
      <c r="AV8" s="398"/>
      <c r="AW8" s="398"/>
      <c r="AX8" s="399"/>
      <c r="AY8" s="47"/>
      <c r="AZ8" s="47"/>
      <c r="BA8" s="47"/>
      <c r="BB8" s="47"/>
      <c r="BC8" s="47"/>
    </row>
    <row r="9" spans="1:57" s="73" customFormat="1" ht="44.45" customHeight="1" x14ac:dyDescent="0.2">
      <c r="A9" s="361"/>
      <c r="B9" s="385" t="s">
        <v>437</v>
      </c>
      <c r="C9" s="385"/>
      <c r="D9" s="385" t="s">
        <v>259</v>
      </c>
      <c r="E9" s="385" t="s">
        <v>260</v>
      </c>
      <c r="F9" s="385" t="s">
        <v>29</v>
      </c>
      <c r="G9" s="385" t="s">
        <v>68</v>
      </c>
      <c r="H9" s="385" t="s">
        <v>4</v>
      </c>
      <c r="I9" s="385" t="s">
        <v>0</v>
      </c>
      <c r="J9" s="385" t="s">
        <v>30</v>
      </c>
      <c r="K9" s="385" t="s">
        <v>5</v>
      </c>
      <c r="L9" s="291"/>
      <c r="M9" s="385" t="s">
        <v>6</v>
      </c>
      <c r="N9" s="291"/>
      <c r="O9" s="385" t="s">
        <v>275</v>
      </c>
      <c r="P9" s="391" t="s">
        <v>413</v>
      </c>
      <c r="Q9" s="391"/>
      <c r="R9" s="391"/>
      <c r="S9" s="391"/>
      <c r="T9" s="391"/>
      <c r="U9" s="391" t="s">
        <v>412</v>
      </c>
      <c r="V9" s="391"/>
      <c r="W9" s="391"/>
      <c r="X9" s="391"/>
      <c r="Y9" s="391"/>
      <c r="Z9" s="391"/>
      <c r="AA9" s="391"/>
      <c r="AB9" s="391"/>
      <c r="AC9" s="391"/>
      <c r="AD9" s="391"/>
      <c r="AE9" s="391"/>
      <c r="AF9" s="391"/>
      <c r="AG9" s="391"/>
      <c r="AH9" s="391"/>
      <c r="AI9" s="391"/>
      <c r="AJ9" s="391"/>
      <c r="AK9" s="391"/>
      <c r="AL9" s="391"/>
      <c r="AM9" s="391"/>
      <c r="AN9" s="391" t="s">
        <v>397</v>
      </c>
      <c r="AO9" s="391"/>
      <c r="AP9" s="404"/>
      <c r="AQ9" s="404"/>
      <c r="AR9" s="404"/>
      <c r="AS9" s="404"/>
      <c r="AT9" s="400"/>
      <c r="AU9" s="401"/>
      <c r="AV9" s="401"/>
      <c r="AW9" s="401"/>
      <c r="AX9" s="402"/>
      <c r="AY9" s="47"/>
      <c r="AZ9" s="47"/>
      <c r="BA9" s="47"/>
      <c r="BB9" s="48"/>
      <c r="BC9" s="48"/>
    </row>
    <row r="10" spans="1:57" s="150" customFormat="1" ht="75" customHeight="1" thickBot="1" x14ac:dyDescent="0.25">
      <c r="A10" s="362"/>
      <c r="B10" s="386"/>
      <c r="C10" s="386"/>
      <c r="D10" s="386"/>
      <c r="E10" s="386"/>
      <c r="F10" s="386"/>
      <c r="G10" s="386"/>
      <c r="H10" s="386"/>
      <c r="I10" s="386"/>
      <c r="J10" s="386"/>
      <c r="K10" s="386"/>
      <c r="L10" s="292"/>
      <c r="M10" s="386"/>
      <c r="N10" s="292"/>
      <c r="O10" s="386"/>
      <c r="P10" s="374" t="s">
        <v>408</v>
      </c>
      <c r="Q10" s="374"/>
      <c r="R10" s="374"/>
      <c r="S10" s="270">
        <v>0.6</v>
      </c>
      <c r="T10" s="290" t="s">
        <v>315</v>
      </c>
      <c r="U10" s="270">
        <v>0.05</v>
      </c>
      <c r="V10" s="271"/>
      <c r="W10" s="271"/>
      <c r="X10" s="290" t="s">
        <v>410</v>
      </c>
      <c r="Y10" s="290" t="s">
        <v>321</v>
      </c>
      <c r="Z10" s="272">
        <v>0.15</v>
      </c>
      <c r="AA10" s="271"/>
      <c r="AB10" s="271"/>
      <c r="AC10" s="290" t="s">
        <v>411</v>
      </c>
      <c r="AD10" s="290" t="s">
        <v>407</v>
      </c>
      <c r="AE10" s="272">
        <v>0.1</v>
      </c>
      <c r="AF10" s="271"/>
      <c r="AG10" s="271"/>
      <c r="AH10" s="290" t="s">
        <v>414</v>
      </c>
      <c r="AI10" s="290" t="s">
        <v>316</v>
      </c>
      <c r="AJ10" s="272">
        <v>0.1</v>
      </c>
      <c r="AK10" s="273"/>
      <c r="AL10" s="273"/>
      <c r="AM10" s="290" t="s">
        <v>396</v>
      </c>
      <c r="AN10" s="290" t="s">
        <v>314</v>
      </c>
      <c r="AO10" s="290" t="s">
        <v>318</v>
      </c>
      <c r="AP10" s="274" t="s">
        <v>276</v>
      </c>
      <c r="AQ10" s="292" t="s">
        <v>313</v>
      </c>
      <c r="AR10" s="290" t="s">
        <v>398</v>
      </c>
      <c r="AS10" s="290" t="s">
        <v>279</v>
      </c>
      <c r="AT10" s="290" t="s">
        <v>66</v>
      </c>
      <c r="AU10" s="290" t="s">
        <v>67</v>
      </c>
      <c r="AV10" s="290" t="s">
        <v>274</v>
      </c>
      <c r="AW10" s="300"/>
      <c r="AX10" s="295" t="s">
        <v>264</v>
      </c>
      <c r="AY10" s="47"/>
      <c r="AZ10" s="47"/>
      <c r="BA10" s="47"/>
      <c r="BB10" s="48"/>
      <c r="BC10" s="48"/>
    </row>
    <row r="11" spans="1:57" s="73" customFormat="1" ht="65.099999999999994" customHeight="1" x14ac:dyDescent="0.2">
      <c r="A11" s="365">
        <v>1</v>
      </c>
      <c r="B11" s="409" t="s">
        <v>161</v>
      </c>
      <c r="C11" s="409"/>
      <c r="D11" s="265" t="s">
        <v>261</v>
      </c>
      <c r="E11" s="265" t="s">
        <v>110</v>
      </c>
      <c r="F11" s="654" t="s">
        <v>548</v>
      </c>
      <c r="G11" s="351" t="s">
        <v>111</v>
      </c>
      <c r="H11" s="655" t="s">
        <v>549</v>
      </c>
      <c r="I11" s="656" t="s">
        <v>550</v>
      </c>
      <c r="J11" s="657" t="s">
        <v>551</v>
      </c>
      <c r="K11" s="392" t="s">
        <v>148</v>
      </c>
      <c r="L11" s="393">
        <f t="shared" ref="L11:L14" si="0">IF(K11="ALTA",5,IF(K11="MEDIO ALTA",4,IF(K11="MEDIA",3,IF(K11="MEDIO BAJA",2,IF(K11="BAJA",1,0)))))</f>
        <v>2</v>
      </c>
      <c r="M11" s="392" t="s">
        <v>137</v>
      </c>
      <c r="N11" s="393">
        <f>IF(M11="ALTO",5,IF(M11="MEDIO ALTO",4,IF(M11="MEDIO",3,IF(M11="MEDIO BAJO",2,IF(M11="BAJO",1,0)))))</f>
        <v>5</v>
      </c>
      <c r="O11" s="393">
        <f>N11*L11</f>
        <v>10</v>
      </c>
      <c r="P11" s="154" t="s">
        <v>320</v>
      </c>
      <c r="Q11" s="155">
        <f t="shared" ref="Q11:Q13" si="1">IF(P11=$P$1048391,1,IF(P11=$P$1048387,5,IF(P11=$P$1048388,4,IF(P11=$P$1048389,3,IF(P11=$P$1048390,2,0)))))</f>
        <v>1</v>
      </c>
      <c r="R11" s="370">
        <f>ROUND(AVERAGEIF(Q11:Q13,"&gt;0"),0)</f>
        <v>1</v>
      </c>
      <c r="S11" s="370">
        <f>R11*0.6</f>
        <v>0.6</v>
      </c>
      <c r="T11" s="341" t="s">
        <v>552</v>
      </c>
      <c r="U11" s="367">
        <f>IF(P11="No_existen",5*$U$10,V11*$U$10)</f>
        <v>0.15000000000000002</v>
      </c>
      <c r="V11" s="662">
        <f>ROUND(AVERAGEIF(W11:W13,"&gt;0"),0)</f>
        <v>3</v>
      </c>
      <c r="W11" s="339">
        <f t="shared" ref="W11:W13" si="2">IF(X11=$X$1048389,1,IF(X11=$X$1048388,2,IF(X11=$X$1048387,4,IF(P11="No_existen",5,0))))</f>
        <v>4</v>
      </c>
      <c r="X11" s="342" t="s">
        <v>323</v>
      </c>
      <c r="Y11" s="342"/>
      <c r="Z11" s="357">
        <f>IF(P11="No_existen",5*$Z$10,AA11*$Z$10)</f>
        <v>0.15</v>
      </c>
      <c r="AA11" s="370">
        <f>ROUND(AVERAGEIF(AB11:AB13,"&gt;0"),0)</f>
        <v>1</v>
      </c>
      <c r="AB11" s="338">
        <f t="shared" ref="AB11:AB13" si="3">IF(AC11=$AD$1048388,1,IF(AC11=$AD$1048387,4,IF(P11="No_existen",5,0)))</f>
        <v>1</v>
      </c>
      <c r="AC11" s="342" t="s">
        <v>300</v>
      </c>
      <c r="AD11" s="342" t="s">
        <v>553</v>
      </c>
      <c r="AE11" s="357">
        <f t="shared" ref="AE11" si="4">IF(P11="No_existen",5*$AE$10,AF11*$AE$10)</f>
        <v>0.1</v>
      </c>
      <c r="AF11" s="370">
        <f>ROUND(AVERAGEIF(AG11:AG13,"&gt;0"),0)</f>
        <v>1</v>
      </c>
      <c r="AG11" s="338">
        <f t="shared" ref="AG11:AG13" si="5">IF(AH11=$AH$1048387,1,IF(AH11=$AH$1048388,4,IF(P11="No_existen",5,0)))</f>
        <v>1</v>
      </c>
      <c r="AH11" s="342" t="s">
        <v>297</v>
      </c>
      <c r="AI11" s="342" t="s">
        <v>312</v>
      </c>
      <c r="AJ11" s="357">
        <f t="shared" ref="AJ11" si="6">IF(P11="No_existen",5*$AJ$10,AK11*$AJ$10)</f>
        <v>0.4</v>
      </c>
      <c r="AK11" s="370">
        <f>ROUND(AVERAGEIF(AL11:AL13,"&gt;0"),0)</f>
        <v>4</v>
      </c>
      <c r="AL11" s="338">
        <f t="shared" ref="AL11:AL13" si="7">IF(AM11="Preventivo",1,IF(AM11="Detectivo",4, IF(P11="No_existen",5,0)))</f>
        <v>4</v>
      </c>
      <c r="AM11" s="342" t="s">
        <v>554</v>
      </c>
      <c r="AN11" s="379">
        <f>ROUND(AVERAGE(R11,V11,AA11,AF11,AK11),0)</f>
        <v>2</v>
      </c>
      <c r="AO11" s="405" t="str">
        <f>IF(AN11&lt;1.5,"FUERTE",IF(AND(AN11&gt;=1.5,AN11&lt;2.5),"ACEPTABLE",IF(AN11&gt;=5,"INEXISTENTE","DÉBIL")))</f>
        <v>ACEPTABLE</v>
      </c>
      <c r="AP11" s="380">
        <f>IF(O11=0,0,ROUND((O11*AN11),0))</f>
        <v>20</v>
      </c>
      <c r="AQ11" s="376" t="str">
        <f>IF(AP11&gt;=36,"GRAVE", IF(AP11&lt;=10, "LEVE", "MODERADO"))</f>
        <v>MODERADO</v>
      </c>
      <c r="AR11" s="663" t="s">
        <v>557</v>
      </c>
      <c r="AS11" s="664" t="s">
        <v>558</v>
      </c>
      <c r="AT11" s="268" t="s">
        <v>90</v>
      </c>
      <c r="AU11" s="268" t="s">
        <v>559</v>
      </c>
      <c r="AV11" s="269">
        <v>45260</v>
      </c>
      <c r="AW11" s="301"/>
      <c r="AX11" s="665" t="s">
        <v>560</v>
      </c>
      <c r="AY11" s="47"/>
      <c r="AZ11" s="47"/>
      <c r="BA11" s="47"/>
      <c r="BB11" s="98"/>
      <c r="BC11" s="98"/>
      <c r="BD11" s="75"/>
      <c r="BE11" s="75"/>
    </row>
    <row r="12" spans="1:57" s="73" customFormat="1" ht="74.25" customHeight="1" x14ac:dyDescent="0.2">
      <c r="A12" s="363"/>
      <c r="B12" s="358"/>
      <c r="C12" s="358"/>
      <c r="D12" s="76"/>
      <c r="E12" s="76"/>
      <c r="F12" s="78"/>
      <c r="G12" s="351"/>
      <c r="H12" s="658"/>
      <c r="I12" s="658"/>
      <c r="J12" s="659"/>
      <c r="K12" s="378"/>
      <c r="L12" s="350"/>
      <c r="M12" s="378"/>
      <c r="N12" s="350"/>
      <c r="O12" s="350"/>
      <c r="P12" s="154" t="s">
        <v>320</v>
      </c>
      <c r="Q12" s="155">
        <f>IF(P12=$P$1048391,1,IF(P12=$P$1048387,5,IF(P12=$P$1048388,4,IF(P12=$P$1048389,3,IF(P12=$P$1048390,2,0)))))</f>
        <v>1</v>
      </c>
      <c r="R12" s="370"/>
      <c r="S12" s="370"/>
      <c r="T12" s="342" t="s">
        <v>555</v>
      </c>
      <c r="U12" s="368"/>
      <c r="V12" s="357"/>
      <c r="W12" s="339">
        <f>IF(X12=$X$1048389,1,IF(X12=$X$1048388,2,IF(X12=$X$1048387,4,IF(P12="No_existen",5,0))))</f>
        <v>2</v>
      </c>
      <c r="X12" s="342" t="s">
        <v>324</v>
      </c>
      <c r="Y12" s="342"/>
      <c r="Z12" s="357"/>
      <c r="AA12" s="370"/>
      <c r="AB12" s="338">
        <f>IF(AC12=$AD$1048388,1,IF(AC12=$AD$1048387,4,IF(P12="No_existen",5,0)))</f>
        <v>1</v>
      </c>
      <c r="AC12" s="342" t="s">
        <v>300</v>
      </c>
      <c r="AD12" s="342" t="s">
        <v>556</v>
      </c>
      <c r="AE12" s="357"/>
      <c r="AF12" s="370"/>
      <c r="AG12" s="338">
        <f>IF(AH12=$AH$1048387,1,IF(AH12=$AH$1048388,4,IF(P12="No_existen",5,0)))</f>
        <v>1</v>
      </c>
      <c r="AH12" s="342" t="s">
        <v>297</v>
      </c>
      <c r="AI12" s="342" t="s">
        <v>305</v>
      </c>
      <c r="AJ12" s="357"/>
      <c r="AK12" s="370"/>
      <c r="AL12" s="338">
        <f>IF(AM12="Preventivo",1,IF(AM12="Detectivo",4, IF(P12="No_existen",5,0)))</f>
        <v>4</v>
      </c>
      <c r="AM12" s="342" t="s">
        <v>554</v>
      </c>
      <c r="AN12" s="370"/>
      <c r="AO12" s="381"/>
      <c r="AP12" s="375"/>
      <c r="AQ12" s="377"/>
      <c r="AR12" s="666"/>
      <c r="AS12" s="667"/>
      <c r="AT12" s="268" t="s">
        <v>90</v>
      </c>
      <c r="AU12" s="268" t="s">
        <v>561</v>
      </c>
      <c r="AV12" s="269">
        <v>45260</v>
      </c>
      <c r="AW12" s="301"/>
      <c r="AX12" s="665" t="s">
        <v>560</v>
      </c>
      <c r="AY12" s="47"/>
      <c r="AZ12" s="47"/>
      <c r="BA12" s="47"/>
      <c r="BB12" s="98"/>
      <c r="BC12" s="98"/>
      <c r="BD12" s="75"/>
      <c r="BE12" s="75"/>
    </row>
    <row r="13" spans="1:57" s="73" customFormat="1" ht="65.099999999999994" customHeight="1" thickBot="1" x14ac:dyDescent="0.25">
      <c r="A13" s="363"/>
      <c r="B13" s="358"/>
      <c r="C13" s="358"/>
      <c r="D13" s="76"/>
      <c r="E13" s="76"/>
      <c r="F13" s="78"/>
      <c r="G13" s="351"/>
      <c r="H13" s="660"/>
      <c r="I13" s="660"/>
      <c r="J13" s="661"/>
      <c r="K13" s="378"/>
      <c r="L13" s="350"/>
      <c r="M13" s="378"/>
      <c r="N13" s="350"/>
      <c r="O13" s="350"/>
      <c r="P13" s="154"/>
      <c r="Q13" s="155">
        <f>IF(P13=$P$1048391,1,IF(P13=$P$1048387,5,IF(P13=$P$1048388,4,IF(P13=$P$1048389,3,IF(P13=$P$1048390,2,0)))))</f>
        <v>0</v>
      </c>
      <c r="R13" s="370"/>
      <c r="S13" s="370"/>
      <c r="T13" s="342"/>
      <c r="U13" s="368"/>
      <c r="V13" s="357"/>
      <c r="W13" s="339">
        <f>IF(X13=$X$1048389,1,IF(X13=$X$1048388,2,IF(X13=$X$1048387,4,IF(P13="No_existen",5,0))))</f>
        <v>0</v>
      </c>
      <c r="X13" s="342"/>
      <c r="Y13" s="342"/>
      <c r="Z13" s="357"/>
      <c r="AA13" s="370"/>
      <c r="AB13" s="338">
        <f>IF(AC13=$AD$1048388,1,IF(AC13=$AD$1048387,4,IF(P13="No_existen",5,0)))</f>
        <v>0</v>
      </c>
      <c r="AC13" s="342"/>
      <c r="AD13" s="342"/>
      <c r="AE13" s="357"/>
      <c r="AF13" s="370"/>
      <c r="AG13" s="338">
        <f>IF(AH13=$AH$1048387,1,IF(AH13=$AH$1048388,4,IF(P13="No_existen",5,0)))</f>
        <v>0</v>
      </c>
      <c r="AH13" s="342"/>
      <c r="AI13" s="342"/>
      <c r="AJ13" s="357"/>
      <c r="AK13" s="370"/>
      <c r="AL13" s="338">
        <f>IF(AM13="Preventivo",1,IF(AM13="Detectivo",4, IF(P13="No_existen",5,0)))</f>
        <v>0</v>
      </c>
      <c r="AM13" s="342"/>
      <c r="AN13" s="370"/>
      <c r="AO13" s="381"/>
      <c r="AP13" s="375"/>
      <c r="AQ13" s="377"/>
      <c r="AR13" s="668"/>
      <c r="AS13" s="669"/>
      <c r="AT13" s="49" t="s">
        <v>88</v>
      </c>
      <c r="AU13" s="49" t="s">
        <v>562</v>
      </c>
      <c r="AV13" s="269">
        <v>45260</v>
      </c>
      <c r="AW13" s="301"/>
      <c r="AX13" s="102"/>
      <c r="AY13" s="47"/>
      <c r="AZ13" s="47"/>
      <c r="BA13" s="47"/>
      <c r="BB13" s="48"/>
      <c r="BC13" s="48"/>
    </row>
    <row r="14" spans="1:57" s="73" customFormat="1" ht="64.5" customHeight="1" x14ac:dyDescent="0.2">
      <c r="A14" s="363">
        <v>2</v>
      </c>
      <c r="B14" s="358" t="s">
        <v>161</v>
      </c>
      <c r="C14" s="358"/>
      <c r="D14" s="76" t="s">
        <v>261</v>
      </c>
      <c r="E14" s="76" t="s">
        <v>110</v>
      </c>
      <c r="F14" s="78" t="s">
        <v>563</v>
      </c>
      <c r="G14" s="351" t="s">
        <v>111</v>
      </c>
      <c r="H14" s="670" t="s">
        <v>564</v>
      </c>
      <c r="I14" s="368" t="s">
        <v>565</v>
      </c>
      <c r="J14" s="351" t="s">
        <v>566</v>
      </c>
      <c r="K14" s="378" t="s">
        <v>148</v>
      </c>
      <c r="L14" s="350">
        <f t="shared" si="0"/>
        <v>2</v>
      </c>
      <c r="M14" s="378" t="s">
        <v>138</v>
      </c>
      <c r="N14" s="350">
        <f t="shared" ref="N14:N89" si="8">IF(M14="ALTO",5,IF(M14="MEDIO ALTO",4,IF(M14="MEDIO",3,IF(M14="MEDIO BAJO",2,IF(M14="BAJO",1,0)))))</f>
        <v>3</v>
      </c>
      <c r="O14" s="350">
        <f t="shared" ref="O14" si="9">N14*L14</f>
        <v>6</v>
      </c>
      <c r="P14" s="154" t="s">
        <v>389</v>
      </c>
      <c r="Q14" s="367">
        <f>IF(L14="No_existen",5*$U$10,R14*$U$10)</f>
        <v>0.2</v>
      </c>
      <c r="R14" s="662">
        <v>4</v>
      </c>
      <c r="S14" s="339">
        <v>4</v>
      </c>
      <c r="T14" s="342" t="s">
        <v>567</v>
      </c>
      <c r="U14" s="367">
        <f>IF(P14="No_existen",5*$U$10,V14*$U$10)</f>
        <v>0.2</v>
      </c>
      <c r="V14" s="662">
        <f>ROUND(AVERAGEIF(W14:W16,"&gt;0"),0)</f>
        <v>4</v>
      </c>
      <c r="W14" s="339">
        <f t="shared" ref="W14:W22" si="10">IF(X14=$X$1048389,1,IF(X14=$X$1048388,2,IF(X14=$X$1048387,4,IF(P14="No_existen",5,0))))</f>
        <v>4</v>
      </c>
      <c r="X14" s="342" t="s">
        <v>323</v>
      </c>
      <c r="Y14" s="342"/>
      <c r="Z14" s="357">
        <f>IF(P14="No_existen",5*$Z$10,AA14*$Z$10)</f>
        <v>0.15</v>
      </c>
      <c r="AA14" s="370">
        <f>ROUND(AVERAGEIF(AB14:AB16,"&gt;0"),0)</f>
        <v>1</v>
      </c>
      <c r="AB14" s="338">
        <f t="shared" ref="AB14:AB22" si="11">IF(AC14=$AD$1048388,1,IF(AC14=$AD$1048387,4,IF(P14="No_existen",5,0)))</f>
        <v>1</v>
      </c>
      <c r="AC14" s="342" t="s">
        <v>300</v>
      </c>
      <c r="AD14" s="342" t="s">
        <v>568</v>
      </c>
      <c r="AE14" s="357">
        <f>IF(P14="No_existen",5*$AE$10,AF14*$AE$10)</f>
        <v>0.1</v>
      </c>
      <c r="AF14" s="370">
        <f>ROUND(AVERAGEIF(AG14:AG16,"&gt;0"),0)</f>
        <v>1</v>
      </c>
      <c r="AG14" s="338">
        <f t="shared" ref="AG14:AG16" si="12">IF(AH14=$AH$1048387,1,IF(AH14=$AH$1048388,4,IF(P14="No_existen",5,0)))</f>
        <v>1</v>
      </c>
      <c r="AH14" s="342" t="s">
        <v>297</v>
      </c>
      <c r="AI14" s="342" t="s">
        <v>304</v>
      </c>
      <c r="AJ14" s="357">
        <f t="shared" ref="AJ14" si="13">IF(P14="No_existen",5*$AJ$10,AK14*$AJ$10)</f>
        <v>0.1</v>
      </c>
      <c r="AK14" s="370">
        <f>ROUND(AVERAGEIF(AL14:AL16,"&gt;0"),0)</f>
        <v>1</v>
      </c>
      <c r="AL14" s="338">
        <f t="shared" ref="AL14:AL16" si="14">IF(AM14="Preventivo",1,IF(AM14="Detectivo",4, IF(P14="No_existen",5,0)))</f>
        <v>1</v>
      </c>
      <c r="AM14" s="342" t="s">
        <v>569</v>
      </c>
      <c r="AN14" s="379">
        <f t="shared" ref="AN14" si="15">ROUND(AVERAGE(R14,V14,AA14,AF14,AK14),0)</f>
        <v>2</v>
      </c>
      <c r="AO14" s="381" t="str">
        <f t="shared" ref="AO14" si="16">IF(AN14&lt;1.5,"FUERTE",IF(AND(AN14&gt;=1.5,AN14&lt;2.5),"ACEPTABLE",IF(AN14&gt;=5,"INEXISTENTE","DÉBIL")))</f>
        <v>ACEPTABLE</v>
      </c>
      <c r="AP14" s="375">
        <f>IF(O14=0,0,ROUND((O14*AN14),0))</f>
        <v>12</v>
      </c>
      <c r="AQ14" s="376" t="str">
        <f t="shared" ref="AQ14" si="17">IF(AP14&gt;=36,"GRAVE", IF(AP14&lt;=10, "LEVE", "MODERADO"))</f>
        <v>MODERADO</v>
      </c>
      <c r="AR14" s="672" t="s">
        <v>572</v>
      </c>
      <c r="AS14" s="673">
        <v>1</v>
      </c>
      <c r="AT14" s="49" t="s">
        <v>88</v>
      </c>
      <c r="AU14" s="49" t="s">
        <v>573</v>
      </c>
      <c r="AV14" s="269">
        <v>45260</v>
      </c>
      <c r="AW14" s="301"/>
      <c r="AX14" s="102"/>
      <c r="AY14" s="47"/>
      <c r="AZ14" s="47"/>
      <c r="BA14" s="47"/>
      <c r="BB14" s="48"/>
      <c r="BC14" s="48"/>
    </row>
    <row r="15" spans="1:57" s="73" customFormat="1" ht="64.5" customHeight="1" x14ac:dyDescent="0.2">
      <c r="A15" s="363"/>
      <c r="B15" s="358"/>
      <c r="C15" s="358"/>
      <c r="D15" s="76"/>
      <c r="E15" s="76"/>
      <c r="F15" s="671"/>
      <c r="G15" s="351"/>
      <c r="H15" s="368"/>
      <c r="I15" s="368"/>
      <c r="J15" s="351"/>
      <c r="K15" s="378"/>
      <c r="L15" s="350"/>
      <c r="M15" s="378"/>
      <c r="N15" s="350"/>
      <c r="O15" s="350"/>
      <c r="P15" s="154" t="s">
        <v>389</v>
      </c>
      <c r="Q15" s="368"/>
      <c r="R15" s="357"/>
      <c r="S15" s="339">
        <v>4</v>
      </c>
      <c r="T15" s="342" t="s">
        <v>570</v>
      </c>
      <c r="U15" s="368"/>
      <c r="V15" s="357"/>
      <c r="W15" s="339">
        <f t="shared" si="10"/>
        <v>4</v>
      </c>
      <c r="X15" s="342" t="s">
        <v>323</v>
      </c>
      <c r="Y15" s="342"/>
      <c r="Z15" s="357"/>
      <c r="AA15" s="370"/>
      <c r="AB15" s="338">
        <f t="shared" si="11"/>
        <v>1</v>
      </c>
      <c r="AC15" s="342" t="s">
        <v>300</v>
      </c>
      <c r="AD15" s="342" t="s">
        <v>571</v>
      </c>
      <c r="AE15" s="357"/>
      <c r="AF15" s="370"/>
      <c r="AG15" s="338">
        <f t="shared" si="12"/>
        <v>1</v>
      </c>
      <c r="AH15" s="342" t="s">
        <v>297</v>
      </c>
      <c r="AI15" s="342" t="s">
        <v>305</v>
      </c>
      <c r="AJ15" s="357"/>
      <c r="AK15" s="370"/>
      <c r="AL15" s="338">
        <f t="shared" si="14"/>
        <v>1</v>
      </c>
      <c r="AM15" s="342" t="s">
        <v>569</v>
      </c>
      <c r="AN15" s="370"/>
      <c r="AO15" s="381"/>
      <c r="AP15" s="375"/>
      <c r="AQ15" s="377"/>
      <c r="AR15" s="672"/>
      <c r="AS15" s="672"/>
      <c r="AT15" s="49"/>
      <c r="AU15" s="49"/>
      <c r="AV15" s="100"/>
      <c r="AW15" s="301"/>
      <c r="AX15" s="102"/>
      <c r="AY15" s="47"/>
      <c r="AZ15" s="47"/>
      <c r="BA15" s="47"/>
      <c r="BB15" s="48"/>
      <c r="BC15" s="48"/>
    </row>
    <row r="16" spans="1:57" s="73" customFormat="1" ht="64.5" customHeight="1" thickBot="1" x14ac:dyDescent="0.25">
      <c r="A16" s="363"/>
      <c r="B16" s="358"/>
      <c r="C16" s="358"/>
      <c r="D16" s="76"/>
      <c r="E16" s="76"/>
      <c r="F16" s="76"/>
      <c r="G16" s="351"/>
      <c r="H16" s="368"/>
      <c r="I16" s="368"/>
      <c r="J16" s="351"/>
      <c r="K16" s="378"/>
      <c r="L16" s="350"/>
      <c r="M16" s="378"/>
      <c r="N16" s="350"/>
      <c r="O16" s="350"/>
      <c r="P16" s="342"/>
      <c r="Q16" s="368"/>
      <c r="R16" s="357"/>
      <c r="S16" s="339">
        <v>0</v>
      </c>
      <c r="T16" s="342"/>
      <c r="U16" s="368"/>
      <c r="V16" s="357"/>
      <c r="W16" s="339">
        <f t="shared" si="10"/>
        <v>0</v>
      </c>
      <c r="X16" s="342"/>
      <c r="Y16" s="342"/>
      <c r="Z16" s="357"/>
      <c r="AA16" s="370"/>
      <c r="AB16" s="338">
        <f t="shared" si="11"/>
        <v>0</v>
      </c>
      <c r="AC16" s="342"/>
      <c r="AD16" s="342"/>
      <c r="AE16" s="357"/>
      <c r="AF16" s="370"/>
      <c r="AG16" s="338">
        <f t="shared" si="12"/>
        <v>0</v>
      </c>
      <c r="AH16" s="342"/>
      <c r="AI16" s="342"/>
      <c r="AJ16" s="357"/>
      <c r="AK16" s="370"/>
      <c r="AL16" s="338">
        <f t="shared" si="14"/>
        <v>0</v>
      </c>
      <c r="AM16" s="342"/>
      <c r="AN16" s="370"/>
      <c r="AO16" s="381"/>
      <c r="AP16" s="375"/>
      <c r="AQ16" s="377"/>
      <c r="AR16" s="672"/>
      <c r="AS16" s="672"/>
      <c r="AT16" s="49"/>
      <c r="AU16" s="49"/>
      <c r="AV16" s="100"/>
      <c r="AW16" s="301"/>
      <c r="AX16" s="102"/>
      <c r="AY16" s="47"/>
      <c r="AZ16" s="47"/>
      <c r="BA16" s="47"/>
      <c r="BB16" s="48"/>
      <c r="BC16" s="48"/>
    </row>
    <row r="17" spans="1:55" s="73" customFormat="1" ht="64.5" customHeight="1" x14ac:dyDescent="0.2">
      <c r="A17" s="363">
        <v>3</v>
      </c>
      <c r="B17" s="358" t="s">
        <v>161</v>
      </c>
      <c r="C17" s="358"/>
      <c r="D17" s="265" t="s">
        <v>261</v>
      </c>
      <c r="E17" s="265" t="s">
        <v>35</v>
      </c>
      <c r="F17" s="654" t="s">
        <v>574</v>
      </c>
      <c r="G17" s="351" t="s">
        <v>105</v>
      </c>
      <c r="H17" s="655" t="s">
        <v>575</v>
      </c>
      <c r="I17" s="656" t="s">
        <v>576</v>
      </c>
      <c r="J17" s="657" t="s">
        <v>577</v>
      </c>
      <c r="K17" s="378" t="s">
        <v>102</v>
      </c>
      <c r="L17" s="350">
        <f t="shared" ref="L17" si="18">IF(K17="ALTA",5,IF(K17="MEDIO ALTA",4,IF(K17="MEDIA",3,IF(K17="MEDIO BAJA",2,IF(K17="BAJA",1,0)))))</f>
        <v>3</v>
      </c>
      <c r="M17" s="378" t="s">
        <v>141</v>
      </c>
      <c r="N17" s="350">
        <f t="shared" si="8"/>
        <v>4</v>
      </c>
      <c r="O17" s="350">
        <f t="shared" ref="O17" si="19">N17*L17</f>
        <v>12</v>
      </c>
      <c r="P17" s="266" t="s">
        <v>320</v>
      </c>
      <c r="Q17" s="267">
        <f>IF(P17=$P$1048391,1,IF(P17=$P$1048387,5,IF(P17=$P$1048388,4,IF(P17=$P$1048389,3,IF(P17=$P$1048390,2,0)))))</f>
        <v>1</v>
      </c>
      <c r="R17" s="379">
        <f>ROUND(AVERAGEIF(Q17:Q19,"&gt;0"),0)</f>
        <v>1</v>
      </c>
      <c r="S17" s="379">
        <f>R17*$S$10</f>
        <v>0.6</v>
      </c>
      <c r="T17" s="674" t="s">
        <v>579</v>
      </c>
      <c r="U17" s="367">
        <f>IF(P17="No_existen",5*$U$10,V17*$U$10)</f>
        <v>0.1</v>
      </c>
      <c r="V17" s="662">
        <f>ROUND(AVERAGEIF(W17:W19,"&gt;0"),0)</f>
        <v>2</v>
      </c>
      <c r="W17" s="339">
        <f t="shared" si="10"/>
        <v>2</v>
      </c>
      <c r="X17" s="341" t="s">
        <v>324</v>
      </c>
      <c r="Y17" s="342"/>
      <c r="Z17" s="357">
        <f>IF(P17="No_existen",5*$Z$10,AA17*$Z$10)</f>
        <v>0.15</v>
      </c>
      <c r="AA17" s="370">
        <f>ROUND(AVERAGEIF(AB17:AB19,"&gt;0"),0)</f>
        <v>1</v>
      </c>
      <c r="AB17" s="338">
        <f t="shared" si="11"/>
        <v>1</v>
      </c>
      <c r="AC17" s="341" t="s">
        <v>300</v>
      </c>
      <c r="AD17" s="342" t="s">
        <v>580</v>
      </c>
      <c r="AE17" s="356">
        <f>IF(P17="No_existen",5*$AE$10,AF17*$AE$10)</f>
        <v>0.1</v>
      </c>
      <c r="AF17" s="379">
        <f>ROUND(AVERAGEIF(AG17:AG19,"&gt;0"),0)</f>
        <v>1</v>
      </c>
      <c r="AG17" s="337">
        <f>IF(AH17=$AH$1048387,1,IF(AH17=$AH$1048388,4,IF(P17="No_existen",5,0)))</f>
        <v>1</v>
      </c>
      <c r="AH17" s="341" t="s">
        <v>297</v>
      </c>
      <c r="AI17" s="341" t="s">
        <v>312</v>
      </c>
      <c r="AJ17" s="356">
        <f>IF(P17="No_existen",5*$AJ$10,AK17*$AJ$10)</f>
        <v>0.1</v>
      </c>
      <c r="AK17" s="379">
        <f>ROUND(AVERAGEIF(AL17:AL19,"&gt;0"),0)</f>
        <v>1</v>
      </c>
      <c r="AL17" s="337">
        <f>IF(AM17="Preventivo",1,IF(AM17="Detectivo",4, IF(P17="No_existen",5,0)))</f>
        <v>1</v>
      </c>
      <c r="AM17" s="341" t="s">
        <v>569</v>
      </c>
      <c r="AN17" s="379">
        <f t="shared" ref="AN17" si="20">ROUND(AVERAGE(R17,V17,AA17,AF17,AK17),0)</f>
        <v>1</v>
      </c>
      <c r="AO17" s="381" t="str">
        <f t="shared" ref="AO17" si="21">IF(AN17&lt;1.5,"FUERTE",IF(AND(AN17&gt;=1.5,AN17&lt;2.5),"ACEPTABLE",IF(AN17&gt;=5,"INEXISTENTE","DÉBIL")))</f>
        <v>FUERTE</v>
      </c>
      <c r="AP17" s="375">
        <f>IF(O17=0,0,ROUND((O17*AN17),0))</f>
        <v>12</v>
      </c>
      <c r="AQ17" s="376" t="str">
        <f t="shared" ref="AQ17" si="22">IF(AP17&gt;=36,"GRAVE", IF(AP17&lt;=10, "LEVE", "MODERADO"))</f>
        <v>MODERADO</v>
      </c>
      <c r="AR17" s="663" t="s">
        <v>582</v>
      </c>
      <c r="AS17" s="664">
        <v>0</v>
      </c>
      <c r="AT17" s="49" t="s">
        <v>88</v>
      </c>
      <c r="AU17" s="675" t="s">
        <v>583</v>
      </c>
      <c r="AV17" s="269">
        <v>45107</v>
      </c>
      <c r="AW17" s="301"/>
      <c r="AX17" s="102"/>
      <c r="AY17" s="47"/>
      <c r="AZ17" s="47"/>
      <c r="BA17" s="47"/>
      <c r="BB17" s="48"/>
      <c r="BC17" s="48"/>
    </row>
    <row r="18" spans="1:55" s="73" customFormat="1" ht="64.5" customHeight="1" x14ac:dyDescent="0.2">
      <c r="A18" s="363"/>
      <c r="B18" s="358"/>
      <c r="C18" s="358"/>
      <c r="D18" s="76" t="s">
        <v>261</v>
      </c>
      <c r="E18" s="76" t="s">
        <v>32</v>
      </c>
      <c r="F18" s="654" t="s">
        <v>578</v>
      </c>
      <c r="G18" s="351"/>
      <c r="H18" s="658"/>
      <c r="I18" s="658"/>
      <c r="J18" s="659"/>
      <c r="K18" s="378"/>
      <c r="L18" s="350"/>
      <c r="M18" s="378"/>
      <c r="N18" s="350"/>
      <c r="O18" s="350"/>
      <c r="P18" s="154" t="s">
        <v>320</v>
      </c>
      <c r="Q18" s="155">
        <f t="shared" ref="Q18:Q61" si="23">IF(P18=$P$1048391,1,IF(P18=$P$1048387,5,IF(P18=$P$1048388,4,IF(P18=$P$1048389,3,IF(P18=$P$1048390,2,0)))))</f>
        <v>1</v>
      </c>
      <c r="R18" s="370"/>
      <c r="S18" s="370"/>
      <c r="T18" s="341" t="s">
        <v>581</v>
      </c>
      <c r="U18" s="368"/>
      <c r="V18" s="357"/>
      <c r="W18" s="339">
        <f t="shared" si="10"/>
        <v>2</v>
      </c>
      <c r="X18" s="342" t="s">
        <v>324</v>
      </c>
      <c r="Y18" s="342"/>
      <c r="Z18" s="357"/>
      <c r="AA18" s="370"/>
      <c r="AB18" s="338">
        <f t="shared" si="11"/>
        <v>1</v>
      </c>
      <c r="AC18" s="342" t="s">
        <v>300</v>
      </c>
      <c r="AD18" s="342" t="s">
        <v>580</v>
      </c>
      <c r="AE18" s="357"/>
      <c r="AF18" s="370"/>
      <c r="AG18" s="338">
        <f t="shared" ref="AG18:AG22" si="24">IF(AH18=$AH$1048387,1,IF(AH18=$AH$1048388,4,IF(P18="No_existen",5,0)))</f>
        <v>1</v>
      </c>
      <c r="AH18" s="342" t="s">
        <v>297</v>
      </c>
      <c r="AI18" s="342" t="s">
        <v>312</v>
      </c>
      <c r="AJ18" s="357"/>
      <c r="AK18" s="370"/>
      <c r="AL18" s="338">
        <f t="shared" ref="AL18:AL22" si="25">IF(AM18="Preventivo",1,IF(AM18="Detectivo",4, IF(P18="No_existen",5,0)))</f>
        <v>1</v>
      </c>
      <c r="AM18" s="342" t="s">
        <v>569</v>
      </c>
      <c r="AN18" s="370"/>
      <c r="AO18" s="381"/>
      <c r="AP18" s="375"/>
      <c r="AQ18" s="377"/>
      <c r="AR18" s="666"/>
      <c r="AS18" s="666"/>
      <c r="AT18" s="49" t="s">
        <v>88</v>
      </c>
      <c r="AU18" s="675" t="s">
        <v>584</v>
      </c>
      <c r="AV18" s="676">
        <v>45107</v>
      </c>
      <c r="AW18" s="301"/>
      <c r="AX18" s="102"/>
      <c r="AY18" s="47"/>
      <c r="AZ18" s="47"/>
      <c r="BA18" s="47"/>
      <c r="BB18" s="48"/>
      <c r="BC18" s="48"/>
    </row>
    <row r="19" spans="1:55" s="73" customFormat="1" ht="64.5" customHeight="1" thickBot="1" x14ac:dyDescent="0.25">
      <c r="A19" s="363"/>
      <c r="B19" s="358"/>
      <c r="C19" s="358"/>
      <c r="D19" s="76"/>
      <c r="E19" s="76"/>
      <c r="F19" s="76"/>
      <c r="G19" s="351"/>
      <c r="H19" s="660"/>
      <c r="I19" s="660"/>
      <c r="J19" s="661"/>
      <c r="K19" s="378"/>
      <c r="L19" s="350"/>
      <c r="M19" s="378"/>
      <c r="N19" s="350"/>
      <c r="O19" s="350"/>
      <c r="P19" s="154"/>
      <c r="Q19" s="155">
        <f t="shared" si="23"/>
        <v>0</v>
      </c>
      <c r="R19" s="370"/>
      <c r="S19" s="370"/>
      <c r="T19" s="341"/>
      <c r="U19" s="368"/>
      <c r="V19" s="357"/>
      <c r="W19" s="339">
        <f t="shared" si="10"/>
        <v>0</v>
      </c>
      <c r="X19" s="342"/>
      <c r="Y19" s="342"/>
      <c r="Z19" s="357"/>
      <c r="AA19" s="370"/>
      <c r="AB19" s="338">
        <f t="shared" si="11"/>
        <v>0</v>
      </c>
      <c r="AC19" s="342"/>
      <c r="AD19" s="342"/>
      <c r="AE19" s="357"/>
      <c r="AF19" s="370"/>
      <c r="AG19" s="338">
        <f t="shared" si="24"/>
        <v>0</v>
      </c>
      <c r="AH19" s="342"/>
      <c r="AI19" s="342"/>
      <c r="AJ19" s="357"/>
      <c r="AK19" s="370"/>
      <c r="AL19" s="338">
        <f t="shared" si="25"/>
        <v>0</v>
      </c>
      <c r="AM19" s="342"/>
      <c r="AN19" s="370"/>
      <c r="AO19" s="381"/>
      <c r="AP19" s="375"/>
      <c r="AQ19" s="377"/>
      <c r="AR19" s="668"/>
      <c r="AS19" s="668"/>
      <c r="AT19" s="49"/>
      <c r="AU19" s="268"/>
      <c r="AV19" s="100"/>
      <c r="AW19" s="301"/>
      <c r="AX19" s="102"/>
      <c r="AY19" s="47"/>
      <c r="AZ19" s="47"/>
      <c r="BA19" s="47"/>
      <c r="BB19" s="48"/>
      <c r="BC19" s="48"/>
    </row>
    <row r="20" spans="1:55" s="73" customFormat="1" ht="64.5" customHeight="1" x14ac:dyDescent="0.2">
      <c r="A20" s="363">
        <v>4</v>
      </c>
      <c r="B20" s="358" t="s">
        <v>161</v>
      </c>
      <c r="C20" s="358"/>
      <c r="D20" s="76" t="s">
        <v>261</v>
      </c>
      <c r="E20" s="76" t="s">
        <v>36</v>
      </c>
      <c r="F20" s="677" t="s">
        <v>585</v>
      </c>
      <c r="G20" s="351" t="s">
        <v>109</v>
      </c>
      <c r="H20" s="678" t="s">
        <v>586</v>
      </c>
      <c r="I20" s="351" t="s">
        <v>587</v>
      </c>
      <c r="J20" s="351" t="s">
        <v>588</v>
      </c>
      <c r="K20" s="378" t="s">
        <v>102</v>
      </c>
      <c r="L20" s="350">
        <f t="shared" ref="L20" si="26">IF(K20="ALTA",5,IF(K20="MEDIO ALTA",4,IF(K20="MEDIA",3,IF(K20="MEDIO BAJA",2,IF(K20="BAJA",1,0)))))</f>
        <v>3</v>
      </c>
      <c r="M20" s="378" t="s">
        <v>138</v>
      </c>
      <c r="N20" s="350">
        <f t="shared" si="8"/>
        <v>3</v>
      </c>
      <c r="O20" s="350">
        <f t="shared" ref="O20" si="27">N20*L20</f>
        <v>9</v>
      </c>
      <c r="P20" s="154" t="s">
        <v>320</v>
      </c>
      <c r="Q20" s="155">
        <f t="shared" si="23"/>
        <v>1</v>
      </c>
      <c r="R20" s="370">
        <f>ROUND(AVERAGEIF(Q20:Q22,"&gt;0"),0)</f>
        <v>1</v>
      </c>
      <c r="S20" s="370">
        <f>R20*0.6</f>
        <v>0.6</v>
      </c>
      <c r="T20" s="342" t="s">
        <v>591</v>
      </c>
      <c r="U20" s="367">
        <f>IF(P20="No_existen",5*$U$10,V20*$U$10)</f>
        <v>0.15000000000000002</v>
      </c>
      <c r="V20" s="662">
        <f>ROUND(AVERAGEIF(W20:W22,"&gt;0"),0)</f>
        <v>3</v>
      </c>
      <c r="W20" s="339">
        <f t="shared" si="10"/>
        <v>2</v>
      </c>
      <c r="X20" s="342" t="s">
        <v>324</v>
      </c>
      <c r="Y20" s="342"/>
      <c r="Z20" s="357">
        <f>IF(P20="No_existen",5*$Z$10,AA20*$Z$10)</f>
        <v>0.15</v>
      </c>
      <c r="AA20" s="370">
        <f>ROUND(AVERAGEIF(AB20:AB22,"&gt;0"),0)</f>
        <v>1</v>
      </c>
      <c r="AB20" s="338">
        <f t="shared" si="11"/>
        <v>1</v>
      </c>
      <c r="AC20" s="342" t="s">
        <v>300</v>
      </c>
      <c r="AD20" s="342" t="s">
        <v>580</v>
      </c>
      <c r="AE20" s="357">
        <f>IF(P20="No_existen",5*$AE$10,AF20*$AE$10)</f>
        <v>0.1</v>
      </c>
      <c r="AF20" s="370">
        <f t="shared" ref="AF20" si="28">ROUND(AVERAGEIF(AG20:AG22,"&gt;0"),0)</f>
        <v>1</v>
      </c>
      <c r="AG20" s="338">
        <f t="shared" si="24"/>
        <v>1</v>
      </c>
      <c r="AH20" s="342" t="s">
        <v>297</v>
      </c>
      <c r="AI20" s="342" t="s">
        <v>312</v>
      </c>
      <c r="AJ20" s="357">
        <f t="shared" ref="AJ20" si="29">IF(P20="No_existen",5*$AJ$10,AK20*$AJ$10)</f>
        <v>0.1</v>
      </c>
      <c r="AK20" s="370">
        <f t="shared" ref="AK20" si="30">ROUND(AVERAGEIF(AL20:AL22,"&gt;0"),0)</f>
        <v>1</v>
      </c>
      <c r="AL20" s="338">
        <f t="shared" si="25"/>
        <v>1</v>
      </c>
      <c r="AM20" s="342" t="s">
        <v>569</v>
      </c>
      <c r="AN20" s="379">
        <f t="shared" ref="AN20" si="31">ROUND(AVERAGE(R20,V20,AA20,AF20,AK20),0)</f>
        <v>1</v>
      </c>
      <c r="AO20" s="381" t="str">
        <f t="shared" ref="AO20" si="32">IF(AN20&lt;1.5,"FUERTE",IF(AND(AN20&gt;=1.5,AN20&lt;2.5),"ACEPTABLE",IF(AN20&gt;=5,"INEXISTENTE","DÉBIL")))</f>
        <v>FUERTE</v>
      </c>
      <c r="AP20" s="375">
        <f t="shared" ref="AP20" si="33">IF(O20=0,0,ROUND((O20*AN20),0))</f>
        <v>9</v>
      </c>
      <c r="AQ20" s="376" t="str">
        <f t="shared" ref="AQ20" si="34">IF(AP20&gt;=36,"GRAVE", IF(AP20&lt;=10, "LEVE", "MODERADO"))</f>
        <v>LEVE</v>
      </c>
      <c r="AR20" s="679" t="s">
        <v>594</v>
      </c>
      <c r="AS20" s="680">
        <v>1</v>
      </c>
      <c r="AT20" s="49" t="s">
        <v>87</v>
      </c>
      <c r="AU20" s="49"/>
      <c r="AV20" s="100"/>
      <c r="AW20" s="301"/>
      <c r="AX20" s="102"/>
      <c r="AY20" s="47"/>
      <c r="AZ20" s="47"/>
      <c r="BA20" s="47"/>
      <c r="BB20" s="48"/>
      <c r="BC20" s="48"/>
    </row>
    <row r="21" spans="1:55" s="73" customFormat="1" ht="64.5" customHeight="1" x14ac:dyDescent="0.2">
      <c r="A21" s="363"/>
      <c r="B21" s="358"/>
      <c r="C21" s="358"/>
      <c r="D21" s="76" t="s">
        <v>261</v>
      </c>
      <c r="E21" s="76" t="s">
        <v>36</v>
      </c>
      <c r="F21" s="677" t="s">
        <v>589</v>
      </c>
      <c r="G21" s="351"/>
      <c r="H21" s="431"/>
      <c r="I21" s="351"/>
      <c r="J21" s="351"/>
      <c r="K21" s="378"/>
      <c r="L21" s="350"/>
      <c r="M21" s="378"/>
      <c r="N21" s="350"/>
      <c r="O21" s="350"/>
      <c r="P21" s="154" t="s">
        <v>320</v>
      </c>
      <c r="Q21" s="155">
        <f t="shared" si="23"/>
        <v>1</v>
      </c>
      <c r="R21" s="370"/>
      <c r="S21" s="370"/>
      <c r="T21" s="342" t="s">
        <v>592</v>
      </c>
      <c r="U21" s="368"/>
      <c r="V21" s="357"/>
      <c r="W21" s="339">
        <f t="shared" si="10"/>
        <v>4</v>
      </c>
      <c r="X21" s="342" t="s">
        <v>323</v>
      </c>
      <c r="Y21" s="342"/>
      <c r="Z21" s="357"/>
      <c r="AA21" s="370"/>
      <c r="AB21" s="338">
        <f t="shared" si="11"/>
        <v>1</v>
      </c>
      <c r="AC21" s="342" t="s">
        <v>300</v>
      </c>
      <c r="AD21" s="342" t="s">
        <v>580</v>
      </c>
      <c r="AE21" s="357"/>
      <c r="AF21" s="370"/>
      <c r="AG21" s="338">
        <f t="shared" si="24"/>
        <v>1</v>
      </c>
      <c r="AH21" s="342" t="s">
        <v>297</v>
      </c>
      <c r="AI21" s="342" t="s">
        <v>312</v>
      </c>
      <c r="AJ21" s="357"/>
      <c r="AK21" s="370"/>
      <c r="AL21" s="338">
        <f t="shared" si="25"/>
        <v>1</v>
      </c>
      <c r="AM21" s="342" t="s">
        <v>569</v>
      </c>
      <c r="AN21" s="370"/>
      <c r="AO21" s="381"/>
      <c r="AP21" s="375"/>
      <c r="AQ21" s="377"/>
      <c r="AR21" s="681"/>
      <c r="AS21" s="681"/>
      <c r="AT21" s="49"/>
      <c r="AU21" s="49"/>
      <c r="AV21" s="100"/>
      <c r="AW21" s="301"/>
      <c r="AX21" s="102"/>
      <c r="AY21" s="47"/>
      <c r="AZ21" s="47"/>
      <c r="BA21" s="47"/>
      <c r="BB21" s="48"/>
      <c r="BC21" s="48"/>
    </row>
    <row r="22" spans="1:55" s="73" customFormat="1" ht="64.5" customHeight="1" thickBot="1" x14ac:dyDescent="0.25">
      <c r="A22" s="363"/>
      <c r="B22" s="358"/>
      <c r="C22" s="358"/>
      <c r="D22" s="76" t="s">
        <v>262</v>
      </c>
      <c r="E22" s="76" t="s">
        <v>39</v>
      </c>
      <c r="F22" s="677" t="s">
        <v>590</v>
      </c>
      <c r="G22" s="351"/>
      <c r="H22" s="387"/>
      <c r="I22" s="351"/>
      <c r="J22" s="351"/>
      <c r="K22" s="378"/>
      <c r="L22" s="350"/>
      <c r="M22" s="378"/>
      <c r="N22" s="350"/>
      <c r="O22" s="350"/>
      <c r="P22" s="154" t="s">
        <v>320</v>
      </c>
      <c r="Q22" s="155">
        <f t="shared" si="23"/>
        <v>1</v>
      </c>
      <c r="R22" s="370"/>
      <c r="S22" s="370"/>
      <c r="T22" s="342" t="s">
        <v>593</v>
      </c>
      <c r="U22" s="368"/>
      <c r="V22" s="357"/>
      <c r="W22" s="339">
        <f t="shared" si="10"/>
        <v>4</v>
      </c>
      <c r="X22" s="342" t="s">
        <v>323</v>
      </c>
      <c r="Y22" s="342"/>
      <c r="Z22" s="357"/>
      <c r="AA22" s="370"/>
      <c r="AB22" s="338">
        <f t="shared" si="11"/>
        <v>1</v>
      </c>
      <c r="AC22" s="342" t="s">
        <v>300</v>
      </c>
      <c r="AD22" s="342" t="s">
        <v>580</v>
      </c>
      <c r="AE22" s="357"/>
      <c r="AF22" s="370"/>
      <c r="AG22" s="338">
        <f t="shared" si="24"/>
        <v>1</v>
      </c>
      <c r="AH22" s="342" t="s">
        <v>297</v>
      </c>
      <c r="AI22" s="342" t="s">
        <v>312</v>
      </c>
      <c r="AJ22" s="357"/>
      <c r="AK22" s="370"/>
      <c r="AL22" s="338">
        <f t="shared" si="25"/>
        <v>1</v>
      </c>
      <c r="AM22" s="342" t="s">
        <v>569</v>
      </c>
      <c r="AN22" s="370"/>
      <c r="AO22" s="381"/>
      <c r="AP22" s="375"/>
      <c r="AQ22" s="377"/>
      <c r="AR22" s="682"/>
      <c r="AS22" s="682"/>
      <c r="AT22" s="49"/>
      <c r="AU22" s="49"/>
      <c r="AV22" s="100"/>
      <c r="AW22" s="301"/>
      <c r="AX22" s="102"/>
      <c r="AY22" s="47"/>
      <c r="AZ22" s="47"/>
      <c r="BA22" s="47"/>
      <c r="BB22" s="48"/>
      <c r="BC22" s="48"/>
    </row>
    <row r="23" spans="1:55" s="73" customFormat="1" ht="64.5" customHeight="1" x14ac:dyDescent="0.2">
      <c r="A23" s="363">
        <v>5</v>
      </c>
      <c r="B23" s="358" t="s">
        <v>472</v>
      </c>
      <c r="C23" s="358"/>
      <c r="D23" s="265" t="s">
        <v>261</v>
      </c>
      <c r="E23" s="265" t="s">
        <v>32</v>
      </c>
      <c r="F23" s="654" t="s">
        <v>595</v>
      </c>
      <c r="G23" s="387" t="s">
        <v>109</v>
      </c>
      <c r="H23" s="683" t="s">
        <v>596</v>
      </c>
      <c r="I23" s="684" t="s">
        <v>597</v>
      </c>
      <c r="J23" s="657" t="s">
        <v>598</v>
      </c>
      <c r="K23" s="378" t="s">
        <v>146</v>
      </c>
      <c r="L23" s="350">
        <f t="shared" ref="L23" si="35">IF(K23="ALTA",5,IF(K23="MEDIO ALTA",4,IF(K23="MEDIA",3,IF(K23="MEDIO BAJA",2,IF(K23="BAJA",1,0)))))</f>
        <v>5</v>
      </c>
      <c r="M23" s="378" t="s">
        <v>141</v>
      </c>
      <c r="N23" s="350">
        <f t="shared" si="8"/>
        <v>4</v>
      </c>
      <c r="O23" s="350">
        <f t="shared" ref="O23" si="36">N23*L23</f>
        <v>20</v>
      </c>
      <c r="P23" s="266" t="s">
        <v>320</v>
      </c>
      <c r="Q23" s="267">
        <f t="shared" si="23"/>
        <v>1</v>
      </c>
      <c r="R23" s="379">
        <f>ROUND(AVERAGEIF(Q23:Q25,"&gt;0"),0)</f>
        <v>1</v>
      </c>
      <c r="S23" s="379">
        <f>R23*$S$10</f>
        <v>0.6</v>
      </c>
      <c r="T23" s="341" t="s">
        <v>601</v>
      </c>
      <c r="U23" s="687">
        <f>IF(P23="No_existen",5*$U$10,V23*$U$10)</f>
        <v>0.15000000000000002</v>
      </c>
      <c r="V23" s="662">
        <f>ROUND(AVERAGEIF(W23:W25,"&gt;0"),0)</f>
        <v>3</v>
      </c>
      <c r="W23" s="688">
        <f>IF(X23=$X$1048389,1,IF(X23=$X$1048388,2,IF(X23=$X$1048387,4,IF(P23="No_existen",5,0))))</f>
        <v>2</v>
      </c>
      <c r="X23" s="341" t="s">
        <v>324</v>
      </c>
      <c r="Y23" s="341"/>
      <c r="Z23" s="356">
        <f>IF(P23="No_existen",5*$Z$10,AA23*$Z$10)</f>
        <v>0.15</v>
      </c>
      <c r="AA23" s="379">
        <f>ROUND(AVERAGEIF(AB23:AB25,"&gt;0"),0)</f>
        <v>1</v>
      </c>
      <c r="AB23" s="337">
        <f>IF(AC23=$AD$1048388,1,IF(AC23=$AD$1048387,4,IF(P23="No_existen",5,0)))</f>
        <v>1</v>
      </c>
      <c r="AC23" s="341" t="s">
        <v>300</v>
      </c>
      <c r="AD23" s="341" t="s">
        <v>602</v>
      </c>
      <c r="AE23" s="356">
        <f>IF(P23="No_existen",5*$AE$10,AF23*$AE$10)</f>
        <v>0.1</v>
      </c>
      <c r="AF23" s="379">
        <f>ROUND(AVERAGEIF(AG23:AG25,"&gt;0"),0)</f>
        <v>1</v>
      </c>
      <c r="AG23" s="337">
        <f>IF(AH23=$AH$1048387,1,IF(AH23=$AH$1048388,4,IF(P23="No_existen",5,0)))</f>
        <v>1</v>
      </c>
      <c r="AH23" s="341" t="s">
        <v>297</v>
      </c>
      <c r="AI23" s="341" t="s">
        <v>305</v>
      </c>
      <c r="AJ23" s="356">
        <f>IF(P23="No_existen",5*$AJ$10,AK23*$AJ$10)</f>
        <v>0.1</v>
      </c>
      <c r="AK23" s="379">
        <f>ROUND(AVERAGEIF(AL23:AL25,"&gt;0"),0)</f>
        <v>1</v>
      </c>
      <c r="AL23" s="337">
        <f>IF(AM23="Preventivo",1,IF(AM23="Detectivo",4, IF(P23="No_existen",5,0)))</f>
        <v>1</v>
      </c>
      <c r="AM23" s="341" t="s">
        <v>569</v>
      </c>
      <c r="AN23" s="379">
        <f t="shared" ref="AN23" si="37">ROUND(AVERAGE(R23,V23,AA23,AF23,AK23),0)</f>
        <v>1</v>
      </c>
      <c r="AO23" s="381" t="str">
        <f t="shared" ref="AO23" si="38">IF(AN23&lt;1.5,"FUERTE",IF(AND(AN23&gt;=1.5,AN23&lt;2.5),"ACEPTABLE",IF(AN23&gt;=5,"INEXISTENTE","DÉBIL")))</f>
        <v>FUERTE</v>
      </c>
      <c r="AP23" s="375">
        <f t="shared" ref="AP23" si="39">IF(O23=0,0,ROUND((O23*AN23),0))</f>
        <v>20</v>
      </c>
      <c r="AQ23" s="376" t="str">
        <f t="shared" ref="AQ23" si="40">IF(AP23&gt;=36,"GRAVE", IF(AP23&lt;=10, "LEVE", "MODERADO"))</f>
        <v>MODERADO</v>
      </c>
      <c r="AR23" s="663" t="s">
        <v>605</v>
      </c>
      <c r="AS23" s="664">
        <v>1</v>
      </c>
      <c r="AT23" s="268" t="s">
        <v>88</v>
      </c>
      <c r="AU23" s="268" t="s">
        <v>606</v>
      </c>
      <c r="AV23" s="269">
        <v>45290</v>
      </c>
      <c r="AW23" s="301"/>
      <c r="AX23" s="102"/>
      <c r="AY23" s="47"/>
      <c r="AZ23" s="47"/>
      <c r="BA23" s="47"/>
      <c r="BB23" s="48"/>
      <c r="BC23" s="48"/>
    </row>
    <row r="24" spans="1:55" s="73" customFormat="1" ht="64.5" customHeight="1" x14ac:dyDescent="0.2">
      <c r="A24" s="363"/>
      <c r="B24" s="358"/>
      <c r="C24" s="358"/>
      <c r="D24" s="76" t="s">
        <v>261</v>
      </c>
      <c r="E24" s="76" t="s">
        <v>33</v>
      </c>
      <c r="F24" s="654" t="s">
        <v>599</v>
      </c>
      <c r="G24" s="351"/>
      <c r="H24" s="685"/>
      <c r="I24" s="685"/>
      <c r="J24" s="659"/>
      <c r="K24" s="378"/>
      <c r="L24" s="350"/>
      <c r="M24" s="378"/>
      <c r="N24" s="350"/>
      <c r="O24" s="350"/>
      <c r="P24" s="154" t="s">
        <v>320</v>
      </c>
      <c r="Q24" s="155">
        <f t="shared" si="23"/>
        <v>1</v>
      </c>
      <c r="R24" s="370"/>
      <c r="S24" s="370"/>
      <c r="T24" s="342" t="s">
        <v>603</v>
      </c>
      <c r="U24" s="368"/>
      <c r="V24" s="357"/>
      <c r="W24" s="339">
        <f t="shared" ref="W24:W28" si="41">IF(X24=$X$1048389,1,IF(X24=$X$1048388,2,IF(X24=$X$1048387,4,IF(P24="No_existen",5,0))))</f>
        <v>4</v>
      </c>
      <c r="X24" s="342" t="s">
        <v>323</v>
      </c>
      <c r="Y24" s="342"/>
      <c r="Z24" s="357"/>
      <c r="AA24" s="370"/>
      <c r="AB24" s="338">
        <f t="shared" ref="AB24:AB28" si="42">IF(AC24=$AD$1048388,1,IF(AC24=$AD$1048387,4,IF(P24="No_existen",5,0)))</f>
        <v>1</v>
      </c>
      <c r="AC24" s="342" t="s">
        <v>300</v>
      </c>
      <c r="AD24" s="341" t="s">
        <v>604</v>
      </c>
      <c r="AE24" s="357"/>
      <c r="AF24" s="370"/>
      <c r="AG24" s="338">
        <f t="shared" ref="AG24:AG28" si="43">IF(AH24=$AH$1048387,1,IF(AH24=$AH$1048388,4,IF(P24="No_existen",5,0)))</f>
        <v>1</v>
      </c>
      <c r="AH24" s="342" t="s">
        <v>297</v>
      </c>
      <c r="AI24" s="342" t="s">
        <v>305</v>
      </c>
      <c r="AJ24" s="357"/>
      <c r="AK24" s="370"/>
      <c r="AL24" s="338">
        <f t="shared" ref="AL24:AL28" si="44">IF(AM24="Preventivo",1,IF(AM24="Detectivo",4, IF(P24="No_existen",5,0)))</f>
        <v>1</v>
      </c>
      <c r="AM24" s="342" t="s">
        <v>569</v>
      </c>
      <c r="AN24" s="370"/>
      <c r="AO24" s="381"/>
      <c r="AP24" s="375"/>
      <c r="AQ24" s="377"/>
      <c r="AR24" s="666"/>
      <c r="AS24" s="666"/>
      <c r="AT24" s="49" t="s">
        <v>88</v>
      </c>
      <c r="AU24" s="49" t="s">
        <v>607</v>
      </c>
      <c r="AV24" s="269">
        <v>45290</v>
      </c>
      <c r="AW24" s="301"/>
      <c r="AX24" s="102"/>
      <c r="AY24" s="47"/>
      <c r="AZ24" s="47"/>
      <c r="BA24" s="47"/>
      <c r="BB24" s="48"/>
      <c r="BC24" s="48"/>
    </row>
    <row r="25" spans="1:55" s="73" customFormat="1" ht="64.5" customHeight="1" thickBot="1" x14ac:dyDescent="0.25">
      <c r="A25" s="363"/>
      <c r="B25" s="358"/>
      <c r="C25" s="358"/>
      <c r="D25" s="76" t="s">
        <v>261</v>
      </c>
      <c r="E25" s="76" t="s">
        <v>35</v>
      </c>
      <c r="F25" s="78" t="s">
        <v>600</v>
      </c>
      <c r="G25" s="351"/>
      <c r="H25" s="686"/>
      <c r="I25" s="686"/>
      <c r="J25" s="661"/>
      <c r="K25" s="378"/>
      <c r="L25" s="350"/>
      <c r="M25" s="378"/>
      <c r="N25" s="350"/>
      <c r="O25" s="350"/>
      <c r="P25" s="154"/>
      <c r="Q25" s="155">
        <f t="shared" si="23"/>
        <v>0</v>
      </c>
      <c r="R25" s="370"/>
      <c r="S25" s="370"/>
      <c r="T25" s="689"/>
      <c r="U25" s="368"/>
      <c r="V25" s="357"/>
      <c r="W25" s="339">
        <f t="shared" si="41"/>
        <v>0</v>
      </c>
      <c r="X25" s="342"/>
      <c r="Y25" s="342"/>
      <c r="Z25" s="357"/>
      <c r="AA25" s="370"/>
      <c r="AB25" s="338">
        <f t="shared" si="42"/>
        <v>0</v>
      </c>
      <c r="AC25" s="342"/>
      <c r="AD25" s="342"/>
      <c r="AE25" s="357"/>
      <c r="AF25" s="370"/>
      <c r="AG25" s="338">
        <f t="shared" si="43"/>
        <v>0</v>
      </c>
      <c r="AH25" s="342"/>
      <c r="AI25" s="342"/>
      <c r="AJ25" s="357"/>
      <c r="AK25" s="370"/>
      <c r="AL25" s="338">
        <f t="shared" si="44"/>
        <v>0</v>
      </c>
      <c r="AM25" s="342"/>
      <c r="AN25" s="370"/>
      <c r="AO25" s="381"/>
      <c r="AP25" s="375"/>
      <c r="AQ25" s="377"/>
      <c r="AR25" s="668"/>
      <c r="AS25" s="668"/>
      <c r="AT25" s="49"/>
      <c r="AU25" s="49"/>
      <c r="AV25" s="100"/>
      <c r="AW25" s="301"/>
      <c r="AX25" s="102"/>
      <c r="AY25" s="47"/>
      <c r="AZ25" s="47"/>
      <c r="BA25" s="47"/>
      <c r="BB25" s="48"/>
      <c r="BC25" s="48"/>
    </row>
    <row r="26" spans="1:55" s="97" customFormat="1" ht="64.5" customHeight="1" x14ac:dyDescent="0.2">
      <c r="A26" s="363">
        <v>6</v>
      </c>
      <c r="B26" s="358" t="s">
        <v>472</v>
      </c>
      <c r="C26" s="358"/>
      <c r="D26" s="76" t="s">
        <v>261</v>
      </c>
      <c r="E26" s="76" t="s">
        <v>33</v>
      </c>
      <c r="F26" s="78" t="s">
        <v>608</v>
      </c>
      <c r="G26" s="351" t="s">
        <v>145</v>
      </c>
      <c r="H26" s="352" t="s">
        <v>627</v>
      </c>
      <c r="I26" s="353" t="s">
        <v>609</v>
      </c>
      <c r="J26" s="351" t="s">
        <v>610</v>
      </c>
      <c r="K26" s="378" t="s">
        <v>147</v>
      </c>
      <c r="L26" s="350">
        <f t="shared" ref="L26" si="45">IF(K26="ALTA",5,IF(K26="MEDIO ALTA",4,IF(K26="MEDIA",3,IF(K26="MEDIO BAJA",2,IF(K26="BAJA",1,0)))))</f>
        <v>4</v>
      </c>
      <c r="M26" s="378" t="s">
        <v>137</v>
      </c>
      <c r="N26" s="350">
        <f t="shared" ref="N26" si="46">IF(M26="ALTO",5,IF(M26="MEDIO ALTO",4,IF(M26="MEDIO",3,IF(M26="MEDIO BAJO",2,IF(M26="BAJO",1,0)))))</f>
        <v>5</v>
      </c>
      <c r="O26" s="350">
        <f t="shared" ref="O26:O71" si="47">N26*L26</f>
        <v>20</v>
      </c>
      <c r="P26" s="154" t="s">
        <v>389</v>
      </c>
      <c r="Q26" s="155">
        <f t="shared" si="23"/>
        <v>4</v>
      </c>
      <c r="R26" s="370">
        <f>ROUND(AVERAGEIF(Q26:Q28,"&gt;0"),0)</f>
        <v>3</v>
      </c>
      <c r="S26" s="370">
        <f>R26*0.6</f>
        <v>1.7999999999999998</v>
      </c>
      <c r="T26" s="342" t="s">
        <v>613</v>
      </c>
      <c r="U26" s="367">
        <f>IF(P26="No_existen",5*$U$10,V26*$U$10)</f>
        <v>0.05</v>
      </c>
      <c r="V26" s="662">
        <f>ROUND(AVERAGEIF(W26:W28,"&gt;0"),0)</f>
        <v>1</v>
      </c>
      <c r="W26" s="339">
        <f t="shared" si="41"/>
        <v>1</v>
      </c>
      <c r="X26" s="342" t="s">
        <v>325</v>
      </c>
      <c r="Y26" s="342" t="s">
        <v>614</v>
      </c>
      <c r="Z26" s="357">
        <f>IF(P26="No_existen",5*$Z$10,AA26*$Z$10)</f>
        <v>0.15</v>
      </c>
      <c r="AA26" s="370">
        <f>ROUND(AVERAGEIF(AB26:AB28,"&gt;0"),0)</f>
        <v>1</v>
      </c>
      <c r="AB26" s="338">
        <f t="shared" si="42"/>
        <v>1</v>
      </c>
      <c r="AC26" s="342" t="s">
        <v>300</v>
      </c>
      <c r="AD26" s="342" t="s">
        <v>615</v>
      </c>
      <c r="AE26" s="357">
        <f>IF(P26="No_existen",5*$AE$10,AF26*$AE$10)</f>
        <v>0.4</v>
      </c>
      <c r="AF26" s="370">
        <f>ROUND(AVERAGEIF(AG26:AG28,"&gt;0"),0)</f>
        <v>4</v>
      </c>
      <c r="AG26" s="338">
        <f t="shared" si="43"/>
        <v>4</v>
      </c>
      <c r="AH26" s="342" t="s">
        <v>301</v>
      </c>
      <c r="AI26" s="342" t="s">
        <v>308</v>
      </c>
      <c r="AJ26" s="357">
        <f t="shared" ref="AJ26" si="48">IF(P26="No_existen",5*$AJ$10,AK26*$AJ$10)</f>
        <v>0.4</v>
      </c>
      <c r="AK26" s="370">
        <f>ROUND(AVERAGEIF(AL26:AL28,"&gt;0"),0)</f>
        <v>4</v>
      </c>
      <c r="AL26" s="338">
        <f t="shared" si="44"/>
        <v>4</v>
      </c>
      <c r="AM26" s="342" t="s">
        <v>554</v>
      </c>
      <c r="AN26" s="379">
        <f t="shared" ref="AN26" si="49">ROUND(AVERAGE(R26,V26,AA26,AF26,AK26),0)</f>
        <v>3</v>
      </c>
      <c r="AO26" s="381" t="str">
        <f t="shared" ref="AO26" si="50">IF(AN26&lt;1.5,"FUERTE",IF(AND(AN26&gt;=1.5,AN26&lt;2.5),"ACEPTABLE",IF(AN26&gt;=5,"INEXISTENTE","DÉBIL")))</f>
        <v>DÉBIL</v>
      </c>
      <c r="AP26" s="375">
        <f t="shared" ref="AP26" si="51">IF(O26=0,0,ROUND((O26*AN26),0))</f>
        <v>60</v>
      </c>
      <c r="AQ26" s="376" t="str">
        <f t="shared" ref="AQ26" si="52">IF(AP26&gt;=36,"GRAVE", IF(AP26&lt;=10, "LEVE", "MODERADO"))</f>
        <v>GRAVE</v>
      </c>
      <c r="AR26" s="672" t="s">
        <v>621</v>
      </c>
      <c r="AS26" s="673">
        <v>1</v>
      </c>
      <c r="AT26" s="49" t="s">
        <v>90</v>
      </c>
      <c r="AU26" s="49" t="s">
        <v>622</v>
      </c>
      <c r="AV26" s="100">
        <v>45290</v>
      </c>
      <c r="AW26" s="301"/>
      <c r="AX26" s="690" t="s">
        <v>623</v>
      </c>
      <c r="AY26" s="47"/>
      <c r="AZ26" s="47"/>
      <c r="BA26" s="47"/>
      <c r="BB26" s="48"/>
      <c r="BC26" s="48"/>
    </row>
    <row r="27" spans="1:55" s="97" customFormat="1" ht="64.5" customHeight="1" x14ac:dyDescent="0.2">
      <c r="A27" s="363"/>
      <c r="B27" s="358"/>
      <c r="C27" s="358"/>
      <c r="D27" s="76" t="s">
        <v>262</v>
      </c>
      <c r="E27" s="76" t="s">
        <v>224</v>
      </c>
      <c r="F27" s="78" t="s">
        <v>611</v>
      </c>
      <c r="G27" s="351"/>
      <c r="H27" s="353"/>
      <c r="I27" s="353"/>
      <c r="J27" s="351"/>
      <c r="K27" s="378"/>
      <c r="L27" s="350"/>
      <c r="M27" s="378"/>
      <c r="N27" s="350"/>
      <c r="O27" s="350"/>
      <c r="P27" s="154" t="s">
        <v>389</v>
      </c>
      <c r="Q27" s="155">
        <f t="shared" si="23"/>
        <v>4</v>
      </c>
      <c r="R27" s="370"/>
      <c r="S27" s="370"/>
      <c r="T27" s="342" t="s">
        <v>616</v>
      </c>
      <c r="U27" s="368"/>
      <c r="V27" s="357"/>
      <c r="W27" s="339">
        <f t="shared" si="41"/>
        <v>1</v>
      </c>
      <c r="X27" s="342" t="s">
        <v>325</v>
      </c>
      <c r="Y27" s="342" t="s">
        <v>617</v>
      </c>
      <c r="Z27" s="357"/>
      <c r="AA27" s="370"/>
      <c r="AB27" s="338">
        <f t="shared" si="42"/>
        <v>1</v>
      </c>
      <c r="AC27" s="342" t="s">
        <v>300</v>
      </c>
      <c r="AD27" s="342" t="s">
        <v>618</v>
      </c>
      <c r="AE27" s="357"/>
      <c r="AF27" s="370"/>
      <c r="AG27" s="338">
        <f t="shared" si="43"/>
        <v>4</v>
      </c>
      <c r="AH27" s="342" t="s">
        <v>301</v>
      </c>
      <c r="AI27" s="342" t="s">
        <v>308</v>
      </c>
      <c r="AJ27" s="357"/>
      <c r="AK27" s="370"/>
      <c r="AL27" s="338">
        <f t="shared" si="44"/>
        <v>4</v>
      </c>
      <c r="AM27" s="342" t="s">
        <v>554</v>
      </c>
      <c r="AN27" s="370"/>
      <c r="AO27" s="381"/>
      <c r="AP27" s="375"/>
      <c r="AQ27" s="377"/>
      <c r="AR27" s="672"/>
      <c r="AS27" s="672"/>
      <c r="AT27" s="49" t="s">
        <v>90</v>
      </c>
      <c r="AU27" s="49" t="s">
        <v>624</v>
      </c>
      <c r="AV27" s="100">
        <v>45290</v>
      </c>
      <c r="AW27" s="301"/>
      <c r="AX27" s="690" t="s">
        <v>625</v>
      </c>
      <c r="AY27" s="47"/>
      <c r="AZ27" s="47"/>
      <c r="BA27" s="47"/>
      <c r="BB27" s="48"/>
      <c r="BC27" s="48"/>
    </row>
    <row r="28" spans="1:55" s="97" customFormat="1" ht="64.5" customHeight="1" thickBot="1" x14ac:dyDescent="0.25">
      <c r="A28" s="363"/>
      <c r="B28" s="358"/>
      <c r="C28" s="358"/>
      <c r="D28" s="76" t="s">
        <v>261</v>
      </c>
      <c r="E28" s="76" t="s">
        <v>32</v>
      </c>
      <c r="F28" s="78" t="s">
        <v>612</v>
      </c>
      <c r="G28" s="351"/>
      <c r="H28" s="353"/>
      <c r="I28" s="353"/>
      <c r="J28" s="351"/>
      <c r="K28" s="378"/>
      <c r="L28" s="350"/>
      <c r="M28" s="378"/>
      <c r="N28" s="350"/>
      <c r="O28" s="350"/>
      <c r="P28" s="154" t="s">
        <v>319</v>
      </c>
      <c r="Q28" s="155">
        <f t="shared" si="23"/>
        <v>2</v>
      </c>
      <c r="R28" s="370"/>
      <c r="S28" s="370"/>
      <c r="T28" s="342" t="s">
        <v>619</v>
      </c>
      <c r="U28" s="368"/>
      <c r="V28" s="357"/>
      <c r="W28" s="339">
        <f t="shared" si="41"/>
        <v>2</v>
      </c>
      <c r="X28" s="342" t="s">
        <v>324</v>
      </c>
      <c r="Y28" s="342"/>
      <c r="Z28" s="357"/>
      <c r="AA28" s="370"/>
      <c r="AB28" s="338">
        <f t="shared" si="42"/>
        <v>1</v>
      </c>
      <c r="AC28" s="342" t="s">
        <v>300</v>
      </c>
      <c r="AD28" s="342" t="s">
        <v>620</v>
      </c>
      <c r="AE28" s="357"/>
      <c r="AF28" s="370"/>
      <c r="AG28" s="338">
        <f t="shared" si="43"/>
        <v>4</v>
      </c>
      <c r="AH28" s="342" t="s">
        <v>301</v>
      </c>
      <c r="AI28" s="342" t="s">
        <v>308</v>
      </c>
      <c r="AJ28" s="357"/>
      <c r="AK28" s="370"/>
      <c r="AL28" s="338">
        <f t="shared" si="44"/>
        <v>4</v>
      </c>
      <c r="AM28" s="342" t="s">
        <v>554</v>
      </c>
      <c r="AN28" s="370"/>
      <c r="AO28" s="381"/>
      <c r="AP28" s="375"/>
      <c r="AQ28" s="377"/>
      <c r="AR28" s="672"/>
      <c r="AS28" s="672"/>
      <c r="AT28" s="49" t="s">
        <v>88</v>
      </c>
      <c r="AU28" s="49" t="s">
        <v>626</v>
      </c>
      <c r="AV28" s="100">
        <v>45290</v>
      </c>
      <c r="AW28" s="301"/>
      <c r="AX28" s="690"/>
      <c r="AY28" s="47"/>
      <c r="AZ28" s="47"/>
      <c r="BA28" s="47"/>
      <c r="BB28" s="48"/>
      <c r="BC28" s="48"/>
    </row>
    <row r="29" spans="1:55" s="97" customFormat="1" ht="64.5" customHeight="1" x14ac:dyDescent="0.2">
      <c r="A29" s="363">
        <v>7</v>
      </c>
      <c r="B29" s="358" t="s">
        <v>176</v>
      </c>
      <c r="C29" s="358"/>
      <c r="D29" s="265" t="s">
        <v>262</v>
      </c>
      <c r="E29" s="265" t="s">
        <v>39</v>
      </c>
      <c r="F29" s="654" t="s">
        <v>628</v>
      </c>
      <c r="G29" s="387" t="s">
        <v>107</v>
      </c>
      <c r="H29" s="684" t="s">
        <v>629</v>
      </c>
      <c r="I29" s="684" t="s">
        <v>630</v>
      </c>
      <c r="J29" s="657" t="s">
        <v>631</v>
      </c>
      <c r="K29" s="378" t="s">
        <v>125</v>
      </c>
      <c r="L29" s="350">
        <f t="shared" ref="L29" si="53">IF(K29="ALTA",5,IF(K29="MEDIO ALTA",4,IF(K29="MEDIA",3,IF(K29="MEDIO BAJA",2,IF(K29="BAJA",1,0)))))</f>
        <v>1</v>
      </c>
      <c r="M29" s="378" t="s">
        <v>137</v>
      </c>
      <c r="N29" s="350">
        <f t="shared" ref="N29" si="54">IF(M29="ALTO",5,IF(M29="MEDIO ALTO",4,IF(M29="MEDIO",3,IF(M29="MEDIO BAJO",2,IF(M29="BAJO",1,0)))))</f>
        <v>5</v>
      </c>
      <c r="O29" s="350">
        <f t="shared" si="47"/>
        <v>5</v>
      </c>
      <c r="P29" s="266" t="s">
        <v>389</v>
      </c>
      <c r="Q29" s="267">
        <f t="shared" si="23"/>
        <v>4</v>
      </c>
      <c r="R29" s="379">
        <f>ROUND(AVERAGEIF(Q29:Q31,"&gt;0"),0)</f>
        <v>4</v>
      </c>
      <c r="S29" s="379">
        <f>R29*$S$10</f>
        <v>2.4</v>
      </c>
      <c r="T29" s="341" t="s">
        <v>633</v>
      </c>
      <c r="U29" s="687">
        <f>IF(P29="No_existen",5*$U$10,V29*$U$10)</f>
        <v>0.05</v>
      </c>
      <c r="V29" s="662">
        <f>ROUND(AVERAGEIF(W29:W31,"&gt;0"),0)</f>
        <v>1</v>
      </c>
      <c r="W29" s="688">
        <f>IF(X29=$X$1048389,1,IF(X29=$X$1048388,2,IF(X29=$X$1048387,4,IF(P29="No_existen",5,0))))</f>
        <v>1</v>
      </c>
      <c r="X29" s="341" t="s">
        <v>325</v>
      </c>
      <c r="Y29" s="341" t="s">
        <v>634</v>
      </c>
      <c r="Z29" s="356">
        <f>IF(P29="No_existen",5*$Z$10,AA29*$Z$10)</f>
        <v>0.15</v>
      </c>
      <c r="AA29" s="379">
        <f>ROUND(AVERAGEIF(AB29:AB31,"&gt;0"),0)</f>
        <v>1</v>
      </c>
      <c r="AB29" s="337">
        <f>IF(AC29=$AD$1048388,1,IF(AC29=$AD$1048387,4,IF(P29="No_existen",5,0)))</f>
        <v>1</v>
      </c>
      <c r="AC29" s="341" t="s">
        <v>300</v>
      </c>
      <c r="AD29" s="341" t="s">
        <v>635</v>
      </c>
      <c r="AE29" s="356">
        <f>IF(P29="No_existen",5*$AE$10,AF29*$AE$10)</f>
        <v>0.1</v>
      </c>
      <c r="AF29" s="379">
        <f>ROUND(AVERAGEIF(AG29:AG31,"&gt;0"),0)</f>
        <v>1</v>
      </c>
      <c r="AG29" s="337">
        <f>IF(AH29=$AH$1048387,1,IF(AH29=$AH$1048388,4,IF(P29="No_existen",5,0)))</f>
        <v>1</v>
      </c>
      <c r="AH29" s="341" t="s">
        <v>297</v>
      </c>
      <c r="AI29" s="341" t="s">
        <v>308</v>
      </c>
      <c r="AJ29" s="356">
        <f>IF(P29="No_existen",5*$AJ$10,AK29*$AJ$10)</f>
        <v>0.1</v>
      </c>
      <c r="AK29" s="379">
        <f>ROUND(AVERAGEIF(AL29:AL31,"&gt;0"),0)</f>
        <v>1</v>
      </c>
      <c r="AL29" s="337">
        <f>IF(AM29="Preventivo",1,IF(AM29="Detectivo",4, IF(P29="No_existen",5,0)))</f>
        <v>1</v>
      </c>
      <c r="AM29" s="341" t="s">
        <v>569</v>
      </c>
      <c r="AN29" s="379">
        <f t="shared" ref="AN29" si="55">ROUND(AVERAGE(R29,V29,AA29,AF29,AK29),0)</f>
        <v>2</v>
      </c>
      <c r="AO29" s="381" t="str">
        <f t="shared" ref="AO29" si="56">IF(AN29&lt;1.5,"FUERTE",IF(AND(AN29&gt;=1.5,AN29&lt;2.5),"ACEPTABLE",IF(AN29&gt;=5,"INEXISTENTE","DÉBIL")))</f>
        <v>ACEPTABLE</v>
      </c>
      <c r="AP29" s="375">
        <f t="shared" ref="AP29" si="57">IF(O29=0,0,ROUND((O29*AN29),0))</f>
        <v>10</v>
      </c>
      <c r="AQ29" s="376" t="str">
        <f t="shared" ref="AQ29" si="58">IF(AP29&gt;=36,"GRAVE", IF(AP29&lt;=10, "LEVE", "MODERADO"))</f>
        <v>LEVE</v>
      </c>
      <c r="AR29" s="663" t="s">
        <v>638</v>
      </c>
      <c r="AS29" s="664">
        <v>1</v>
      </c>
      <c r="AT29" s="268" t="s">
        <v>87</v>
      </c>
      <c r="AU29" s="49"/>
      <c r="AV29" s="100"/>
      <c r="AW29" s="301"/>
      <c r="AX29" s="102"/>
      <c r="AY29" s="47"/>
      <c r="AZ29" s="47"/>
      <c r="BA29" s="47"/>
      <c r="BB29" s="48"/>
      <c r="BC29" s="48"/>
    </row>
    <row r="30" spans="1:55" s="97" customFormat="1" ht="64.5" customHeight="1" x14ac:dyDescent="0.2">
      <c r="A30" s="363"/>
      <c r="B30" s="358"/>
      <c r="C30" s="358"/>
      <c r="D30" s="76" t="s">
        <v>262</v>
      </c>
      <c r="E30" s="76" t="s">
        <v>224</v>
      </c>
      <c r="F30" s="654" t="s">
        <v>632</v>
      </c>
      <c r="G30" s="351"/>
      <c r="H30" s="685"/>
      <c r="I30" s="685"/>
      <c r="J30" s="659"/>
      <c r="K30" s="378"/>
      <c r="L30" s="350"/>
      <c r="M30" s="378"/>
      <c r="N30" s="350"/>
      <c r="O30" s="350"/>
      <c r="P30" s="154" t="s">
        <v>389</v>
      </c>
      <c r="Q30" s="155">
        <f t="shared" si="23"/>
        <v>4</v>
      </c>
      <c r="R30" s="370"/>
      <c r="S30" s="370"/>
      <c r="T30" s="154" t="s">
        <v>636</v>
      </c>
      <c r="U30" s="368"/>
      <c r="V30" s="357"/>
      <c r="W30" s="339">
        <f t="shared" ref="W30:W43" si="59">IF(X30=$X$1048389,1,IF(X30=$X$1048388,2,IF(X30=$X$1048387,4,IF(P30="No_existen",5,0))))</f>
        <v>1</v>
      </c>
      <c r="X30" s="154" t="s">
        <v>325</v>
      </c>
      <c r="Y30" s="154" t="s">
        <v>637</v>
      </c>
      <c r="Z30" s="357"/>
      <c r="AA30" s="370"/>
      <c r="AB30" s="338">
        <f t="shared" ref="AB30:AB43" si="60">IF(AC30=$AD$1048388,1,IF(AC30=$AD$1048387,4,IF(P30="No_existen",5,0)))</f>
        <v>1</v>
      </c>
      <c r="AC30" s="154" t="s">
        <v>300</v>
      </c>
      <c r="AD30" s="154" t="s">
        <v>635</v>
      </c>
      <c r="AE30" s="357"/>
      <c r="AF30" s="370"/>
      <c r="AG30" s="338">
        <f t="shared" ref="AG30:AG43" si="61">IF(AH30=$AH$1048387,1,IF(AH30=$AH$1048388,4,IF(P30="No_existen",5,0)))</f>
        <v>1</v>
      </c>
      <c r="AH30" s="154" t="s">
        <v>297</v>
      </c>
      <c r="AI30" s="154" t="s">
        <v>308</v>
      </c>
      <c r="AJ30" s="357"/>
      <c r="AK30" s="370"/>
      <c r="AL30" s="338">
        <f t="shared" ref="AL30:AL43" si="62">IF(AM30="Preventivo",1,IF(AM30="Detectivo",4, IF(P30="No_existen",5,0)))</f>
        <v>1</v>
      </c>
      <c r="AM30" s="154" t="s">
        <v>569</v>
      </c>
      <c r="AN30" s="370"/>
      <c r="AO30" s="381"/>
      <c r="AP30" s="375"/>
      <c r="AQ30" s="377"/>
      <c r="AR30" s="666"/>
      <c r="AS30" s="666"/>
      <c r="AT30" s="49" t="s">
        <v>87</v>
      </c>
      <c r="AU30" s="49"/>
      <c r="AV30" s="100"/>
      <c r="AW30" s="301"/>
      <c r="AX30" s="102"/>
      <c r="AY30" s="47"/>
      <c r="AZ30" s="47"/>
      <c r="BA30" s="47"/>
      <c r="BB30" s="48"/>
      <c r="BC30" s="48"/>
    </row>
    <row r="31" spans="1:55" s="97" customFormat="1" ht="64.5" customHeight="1" thickBot="1" x14ac:dyDescent="0.25">
      <c r="A31" s="363"/>
      <c r="B31" s="358"/>
      <c r="C31" s="358"/>
      <c r="D31" s="691"/>
      <c r="E31" s="691"/>
      <c r="F31" s="654"/>
      <c r="G31" s="351"/>
      <c r="H31" s="686"/>
      <c r="I31" s="686"/>
      <c r="J31" s="661"/>
      <c r="K31" s="378"/>
      <c r="L31" s="350"/>
      <c r="M31" s="378"/>
      <c r="N31" s="350"/>
      <c r="O31" s="350"/>
      <c r="P31" s="154"/>
      <c r="Q31" s="155">
        <f t="shared" si="23"/>
        <v>0</v>
      </c>
      <c r="R31" s="370"/>
      <c r="S31" s="370"/>
      <c r="T31" s="154"/>
      <c r="U31" s="368"/>
      <c r="V31" s="357"/>
      <c r="W31" s="339">
        <f t="shared" si="59"/>
        <v>0</v>
      </c>
      <c r="X31" s="154"/>
      <c r="Y31" s="154"/>
      <c r="Z31" s="357"/>
      <c r="AA31" s="370"/>
      <c r="AB31" s="338">
        <f t="shared" si="60"/>
        <v>0</v>
      </c>
      <c r="AC31" s="154"/>
      <c r="AD31" s="154"/>
      <c r="AE31" s="357"/>
      <c r="AF31" s="370"/>
      <c r="AG31" s="338">
        <f t="shared" si="61"/>
        <v>0</v>
      </c>
      <c r="AH31" s="154"/>
      <c r="AI31" s="154"/>
      <c r="AJ31" s="357"/>
      <c r="AK31" s="370"/>
      <c r="AL31" s="338">
        <f t="shared" si="62"/>
        <v>0</v>
      </c>
      <c r="AM31" s="154"/>
      <c r="AN31" s="370"/>
      <c r="AO31" s="381"/>
      <c r="AP31" s="375"/>
      <c r="AQ31" s="377"/>
      <c r="AR31" s="668"/>
      <c r="AS31" s="668"/>
      <c r="AT31" s="692"/>
      <c r="AU31" s="49"/>
      <c r="AV31" s="100"/>
      <c r="AW31" s="301"/>
      <c r="AX31" s="102"/>
      <c r="AY31" s="47"/>
      <c r="AZ31" s="47"/>
      <c r="BA31" s="47"/>
      <c r="BB31" s="48"/>
      <c r="BC31" s="48"/>
    </row>
    <row r="32" spans="1:55" s="97" customFormat="1" ht="64.5" customHeight="1" x14ac:dyDescent="0.2">
      <c r="A32" s="363">
        <v>8</v>
      </c>
      <c r="B32" s="358" t="s">
        <v>176</v>
      </c>
      <c r="C32" s="358"/>
      <c r="D32" s="76" t="s">
        <v>261</v>
      </c>
      <c r="E32" s="76" t="s">
        <v>32</v>
      </c>
      <c r="F32" s="78" t="s">
        <v>639</v>
      </c>
      <c r="G32" s="351" t="s">
        <v>109</v>
      </c>
      <c r="H32" s="353" t="s">
        <v>640</v>
      </c>
      <c r="I32" s="353" t="s">
        <v>641</v>
      </c>
      <c r="J32" s="351" t="s">
        <v>642</v>
      </c>
      <c r="K32" s="378" t="s">
        <v>148</v>
      </c>
      <c r="L32" s="350">
        <f t="shared" ref="L32" si="63">IF(K32="ALTA",5,IF(K32="MEDIO ALTA",4,IF(K32="MEDIA",3,IF(K32="MEDIO BAJA",2,IF(K32="BAJA",1,0)))))</f>
        <v>2</v>
      </c>
      <c r="M32" s="378" t="s">
        <v>139</v>
      </c>
      <c r="N32" s="350">
        <f t="shared" ref="N32" si="64">IF(M32="ALTO",5,IF(M32="MEDIO ALTO",4,IF(M32="MEDIO",3,IF(M32="MEDIO BAJO",2,IF(M32="BAJO",1,0)))))</f>
        <v>1</v>
      </c>
      <c r="O32" s="350">
        <f t="shared" si="47"/>
        <v>2</v>
      </c>
      <c r="P32" s="154" t="s">
        <v>320</v>
      </c>
      <c r="Q32" s="155">
        <f t="shared" si="23"/>
        <v>1</v>
      </c>
      <c r="R32" s="370">
        <f>ROUND(AVERAGEIF(Q32:Q34,"&gt;0"),0)</f>
        <v>2</v>
      </c>
      <c r="S32" s="370">
        <f>R32*0.6</f>
        <v>1.2</v>
      </c>
      <c r="T32" s="342" t="s">
        <v>643</v>
      </c>
      <c r="U32" s="367">
        <f>IF(P32="No_existen",5*$U$10,V32*$U$10)</f>
        <v>0.15000000000000002</v>
      </c>
      <c r="V32" s="662">
        <f>ROUND(AVERAGEIF(W32:W34,"&gt;0"),0)</f>
        <v>3</v>
      </c>
      <c r="W32" s="339">
        <f t="shared" si="59"/>
        <v>2</v>
      </c>
      <c r="X32" s="342" t="s">
        <v>324</v>
      </c>
      <c r="Y32" s="342"/>
      <c r="Z32" s="357">
        <f>IF(P32="No_existen",5*$Z$10,AA32*$Z$10)</f>
        <v>0.15</v>
      </c>
      <c r="AA32" s="370">
        <f>ROUND(AVERAGEIF(AB32:AB34,"&gt;0"),0)</f>
        <v>1</v>
      </c>
      <c r="AB32" s="338">
        <f t="shared" si="60"/>
        <v>1</v>
      </c>
      <c r="AC32" s="342" t="s">
        <v>300</v>
      </c>
      <c r="AD32" s="342" t="s">
        <v>644</v>
      </c>
      <c r="AE32" s="357">
        <f>IF(P32="No_existen",5*$AE$10,AF32*$AE$10)</f>
        <v>0.1</v>
      </c>
      <c r="AF32" s="370">
        <f>ROUND(AVERAGEIF(AG32:AG34,"&gt;0"),0)</f>
        <v>1</v>
      </c>
      <c r="AG32" s="338">
        <f t="shared" si="61"/>
        <v>1</v>
      </c>
      <c r="AH32" s="342" t="s">
        <v>297</v>
      </c>
      <c r="AI32" s="342" t="s">
        <v>311</v>
      </c>
      <c r="AJ32" s="357">
        <f t="shared" ref="AJ32" si="65">IF(P32="No_existen",5*$AJ$10,AK32*$AJ$10)</f>
        <v>0.1</v>
      </c>
      <c r="AK32" s="370">
        <f>ROUND(AVERAGEIF(AL32:AL34,"&gt;0"),0)</f>
        <v>1</v>
      </c>
      <c r="AL32" s="338">
        <f t="shared" si="62"/>
        <v>1</v>
      </c>
      <c r="AM32" s="342" t="s">
        <v>569</v>
      </c>
      <c r="AN32" s="379">
        <f t="shared" ref="AN32" si="66">ROUND(AVERAGE(R32,V32,AA32,AF32,AK32),0)</f>
        <v>2</v>
      </c>
      <c r="AO32" s="381" t="str">
        <f t="shared" ref="AO32" si="67">IF(AN32&lt;1.5,"FUERTE",IF(AND(AN32&gt;=1.5,AN32&lt;2.5),"ACEPTABLE",IF(AN32&gt;=5,"INEXISTENTE","DÉBIL")))</f>
        <v>ACEPTABLE</v>
      </c>
      <c r="AP32" s="375">
        <f t="shared" ref="AP32" si="68">IF(O32=0,0,ROUND((O32*AN32),0))</f>
        <v>4</v>
      </c>
      <c r="AQ32" s="376" t="str">
        <f t="shared" ref="AQ32" si="69">IF(AP32&gt;=36,"GRAVE", IF(AP32&lt;=10, "LEVE", "MODERADO"))</f>
        <v>LEVE</v>
      </c>
      <c r="AR32" s="672" t="s">
        <v>647</v>
      </c>
      <c r="AS32" s="694">
        <v>2</v>
      </c>
      <c r="AT32" s="695" t="s">
        <v>87</v>
      </c>
      <c r="AU32" s="49"/>
      <c r="AV32" s="100"/>
      <c r="AW32" s="301"/>
      <c r="AX32" s="102"/>
      <c r="AY32" s="47"/>
      <c r="AZ32" s="47"/>
      <c r="BA32" s="47"/>
      <c r="BB32" s="48"/>
      <c r="BC32" s="48"/>
    </row>
    <row r="33" spans="1:55" s="97" customFormat="1" ht="64.5" customHeight="1" x14ac:dyDescent="0.2">
      <c r="A33" s="363"/>
      <c r="B33" s="358"/>
      <c r="C33" s="358"/>
      <c r="D33" s="691"/>
      <c r="E33" s="691"/>
      <c r="F33" s="78"/>
      <c r="G33" s="351"/>
      <c r="H33" s="353"/>
      <c r="I33" s="353"/>
      <c r="J33" s="351"/>
      <c r="K33" s="378"/>
      <c r="L33" s="350"/>
      <c r="M33" s="378"/>
      <c r="N33" s="350"/>
      <c r="O33" s="350"/>
      <c r="P33" s="154" t="s">
        <v>319</v>
      </c>
      <c r="Q33" s="155">
        <f t="shared" si="23"/>
        <v>2</v>
      </c>
      <c r="R33" s="370"/>
      <c r="S33" s="370"/>
      <c r="T33" s="154" t="s">
        <v>645</v>
      </c>
      <c r="U33" s="368"/>
      <c r="V33" s="357"/>
      <c r="W33" s="339">
        <f t="shared" si="59"/>
        <v>4</v>
      </c>
      <c r="X33" s="342" t="s">
        <v>323</v>
      </c>
      <c r="Y33" s="693"/>
      <c r="Z33" s="357"/>
      <c r="AA33" s="370"/>
      <c r="AB33" s="338">
        <f t="shared" si="60"/>
        <v>1</v>
      </c>
      <c r="AC33" s="342" t="s">
        <v>300</v>
      </c>
      <c r="AD33" s="342" t="s">
        <v>646</v>
      </c>
      <c r="AE33" s="357"/>
      <c r="AF33" s="370"/>
      <c r="AG33" s="338">
        <f t="shared" si="61"/>
        <v>1</v>
      </c>
      <c r="AH33" s="342" t="s">
        <v>297</v>
      </c>
      <c r="AI33" s="342" t="s">
        <v>305</v>
      </c>
      <c r="AJ33" s="357"/>
      <c r="AK33" s="370"/>
      <c r="AL33" s="338">
        <f t="shared" si="62"/>
        <v>1</v>
      </c>
      <c r="AM33" s="342" t="s">
        <v>569</v>
      </c>
      <c r="AN33" s="370"/>
      <c r="AO33" s="381"/>
      <c r="AP33" s="375"/>
      <c r="AQ33" s="377"/>
      <c r="AR33" s="672"/>
      <c r="AS33" s="694"/>
      <c r="AT33" s="696"/>
      <c r="AU33" s="49"/>
      <c r="AV33" s="100"/>
      <c r="AW33" s="301"/>
      <c r="AX33" s="102"/>
      <c r="AY33" s="47"/>
      <c r="AZ33" s="47"/>
      <c r="BA33" s="47"/>
      <c r="BB33" s="48"/>
      <c r="BC33" s="48"/>
    </row>
    <row r="34" spans="1:55" s="97" customFormat="1" ht="64.5" customHeight="1" thickBot="1" x14ac:dyDescent="0.25">
      <c r="A34" s="363"/>
      <c r="B34" s="358"/>
      <c r="C34" s="358"/>
      <c r="D34" s="691"/>
      <c r="E34" s="691"/>
      <c r="F34" s="78"/>
      <c r="G34" s="351"/>
      <c r="H34" s="353"/>
      <c r="I34" s="353"/>
      <c r="J34" s="351"/>
      <c r="K34" s="378"/>
      <c r="L34" s="350"/>
      <c r="M34" s="378"/>
      <c r="N34" s="350"/>
      <c r="O34" s="350"/>
      <c r="P34" s="154"/>
      <c r="Q34" s="155">
        <f t="shared" si="23"/>
        <v>0</v>
      </c>
      <c r="R34" s="370"/>
      <c r="S34" s="370"/>
      <c r="T34" s="154"/>
      <c r="U34" s="368"/>
      <c r="V34" s="357"/>
      <c r="W34" s="339">
        <f t="shared" si="59"/>
        <v>0</v>
      </c>
      <c r="X34" s="154"/>
      <c r="Y34" s="367"/>
      <c r="Z34" s="357"/>
      <c r="AA34" s="370"/>
      <c r="AB34" s="338">
        <f t="shared" si="60"/>
        <v>0</v>
      </c>
      <c r="AC34" s="342"/>
      <c r="AD34" s="342"/>
      <c r="AE34" s="357"/>
      <c r="AF34" s="370"/>
      <c r="AG34" s="338">
        <f t="shared" si="61"/>
        <v>0</v>
      </c>
      <c r="AH34" s="342"/>
      <c r="AI34" s="342"/>
      <c r="AJ34" s="357"/>
      <c r="AK34" s="370"/>
      <c r="AL34" s="338">
        <f t="shared" si="62"/>
        <v>0</v>
      </c>
      <c r="AM34" s="342"/>
      <c r="AN34" s="370"/>
      <c r="AO34" s="381"/>
      <c r="AP34" s="375"/>
      <c r="AQ34" s="377"/>
      <c r="AR34" s="672"/>
      <c r="AS34" s="694"/>
      <c r="AT34" s="697"/>
      <c r="AU34" s="49"/>
      <c r="AV34" s="100"/>
      <c r="AW34" s="301"/>
      <c r="AX34" s="102"/>
      <c r="AY34" s="47"/>
      <c r="AZ34" s="47"/>
      <c r="BA34" s="47"/>
      <c r="BB34" s="48"/>
      <c r="BC34" s="48"/>
    </row>
    <row r="35" spans="1:55" s="97" customFormat="1" ht="64.5" customHeight="1" x14ac:dyDescent="0.2">
      <c r="A35" s="363">
        <v>9</v>
      </c>
      <c r="B35" s="358" t="s">
        <v>176</v>
      </c>
      <c r="C35" s="358"/>
      <c r="D35" s="76" t="s">
        <v>261</v>
      </c>
      <c r="E35" s="76" t="s">
        <v>35</v>
      </c>
      <c r="F35" s="654" t="s">
        <v>648</v>
      </c>
      <c r="G35" s="351" t="s">
        <v>107</v>
      </c>
      <c r="H35" s="698" t="s">
        <v>649</v>
      </c>
      <c r="I35" s="699" t="s">
        <v>650</v>
      </c>
      <c r="J35" s="657" t="s">
        <v>651</v>
      </c>
      <c r="K35" s="378" t="s">
        <v>125</v>
      </c>
      <c r="L35" s="350">
        <f t="shared" ref="L35" si="70">IF(K35="ALTA",5,IF(K35="MEDIO ALTA",4,IF(K35="MEDIA",3,IF(K35="MEDIO BAJA",2,IF(K35="BAJA",1,0)))))</f>
        <v>1</v>
      </c>
      <c r="M35" s="378" t="s">
        <v>137</v>
      </c>
      <c r="N35" s="350">
        <f t="shared" ref="N35" si="71">IF(M35="ALTO",5,IF(M35="MEDIO ALTO",4,IF(M35="MEDIO",3,IF(M35="MEDIO BAJO",2,IF(M35="BAJO",1,0)))))</f>
        <v>5</v>
      </c>
      <c r="O35" s="350">
        <f t="shared" si="47"/>
        <v>5</v>
      </c>
      <c r="P35" s="154" t="s">
        <v>320</v>
      </c>
      <c r="Q35" s="155">
        <f t="shared" si="23"/>
        <v>1</v>
      </c>
      <c r="R35" s="370">
        <f>ROUND(AVERAGEIF(Q35:Q37,"&gt;0"),0)</f>
        <v>1</v>
      </c>
      <c r="S35" s="370">
        <f>R35*0.6</f>
        <v>0.6</v>
      </c>
      <c r="T35" s="341" t="s">
        <v>654</v>
      </c>
      <c r="U35" s="367">
        <f>IF(P35="No_existen",5*$U$10,V35*$U$10)</f>
        <v>0.05</v>
      </c>
      <c r="V35" s="662">
        <f>ROUND(AVERAGEIF(W35:W37,"&gt;0"),0)</f>
        <v>1</v>
      </c>
      <c r="W35" s="339">
        <f t="shared" si="59"/>
        <v>2</v>
      </c>
      <c r="X35" s="342" t="s">
        <v>324</v>
      </c>
      <c r="Y35" s="342"/>
      <c r="Z35" s="357">
        <f>IF(P35="No_existen",5*$Z$10,AA35*$Z$10)</f>
        <v>0.15</v>
      </c>
      <c r="AA35" s="370">
        <f>ROUND(AVERAGEIF(AB35:AB37,"&gt;0"),0)</f>
        <v>1</v>
      </c>
      <c r="AB35" s="338">
        <f t="shared" si="60"/>
        <v>1</v>
      </c>
      <c r="AC35" s="342" t="s">
        <v>300</v>
      </c>
      <c r="AD35" s="341" t="s">
        <v>655</v>
      </c>
      <c r="AE35" s="357">
        <f t="shared" ref="AE35" si="72">IF(P35="No_existen",5*$AE$10,AF35*$AE$10)</f>
        <v>0.1</v>
      </c>
      <c r="AF35" s="370">
        <f>ROUND(AVERAGEIF(AG35:AG37,"&gt;0"),0)</f>
        <v>1</v>
      </c>
      <c r="AG35" s="338">
        <f t="shared" si="61"/>
        <v>1</v>
      </c>
      <c r="AH35" s="342" t="s">
        <v>297</v>
      </c>
      <c r="AI35" s="342" t="s">
        <v>304</v>
      </c>
      <c r="AJ35" s="357">
        <f t="shared" ref="AJ35" si="73">IF(P35="No_existen",5*$AJ$10,AK35*$AJ$10)</f>
        <v>0.1</v>
      </c>
      <c r="AK35" s="370">
        <f>ROUND(AVERAGEIF(AL35:AL37,"&gt;0"),0)</f>
        <v>1</v>
      </c>
      <c r="AL35" s="338">
        <f t="shared" si="62"/>
        <v>1</v>
      </c>
      <c r="AM35" s="342" t="s">
        <v>569</v>
      </c>
      <c r="AN35" s="379">
        <f t="shared" ref="AN35" si="74">ROUND(AVERAGE(R35,V35,AA35,AF35,AK35),0)</f>
        <v>1</v>
      </c>
      <c r="AO35" s="381" t="str">
        <f t="shared" ref="AO35" si="75">IF(AN35&lt;1.5,"FUERTE",IF(AND(AN35&gt;=1.5,AN35&lt;2.5),"ACEPTABLE",IF(AN35&gt;=5,"INEXISTENTE","DÉBIL")))</f>
        <v>FUERTE</v>
      </c>
      <c r="AP35" s="375">
        <f t="shared" ref="AP35" si="76">IF(O35=0,0,ROUND((O35*AN35),0))</f>
        <v>5</v>
      </c>
      <c r="AQ35" s="376" t="str">
        <f t="shared" ref="AQ35" si="77">IF(AP35&gt;=36,"GRAVE", IF(AP35&lt;=10, "LEVE", "MODERADO"))</f>
        <v>LEVE</v>
      </c>
      <c r="AR35" s="700" t="s">
        <v>661</v>
      </c>
      <c r="AS35" s="701">
        <v>0</v>
      </c>
      <c r="AT35" s="49" t="s">
        <v>87</v>
      </c>
      <c r="AU35" s="49"/>
      <c r="AV35" s="100"/>
      <c r="AW35" s="301"/>
      <c r="AX35" s="102"/>
      <c r="AY35" s="47"/>
      <c r="AZ35" s="47"/>
      <c r="BA35" s="47"/>
      <c r="BB35" s="48"/>
      <c r="BC35" s="48"/>
    </row>
    <row r="36" spans="1:55" s="97" customFormat="1" ht="64.5" customHeight="1" x14ac:dyDescent="0.2">
      <c r="A36" s="363"/>
      <c r="B36" s="358"/>
      <c r="C36" s="358"/>
      <c r="D36" s="76" t="s">
        <v>261</v>
      </c>
      <c r="E36" s="76" t="s">
        <v>32</v>
      </c>
      <c r="F36" s="654" t="s">
        <v>652</v>
      </c>
      <c r="G36" s="351"/>
      <c r="H36" s="685"/>
      <c r="I36" s="685"/>
      <c r="J36" s="659"/>
      <c r="K36" s="378"/>
      <c r="L36" s="350"/>
      <c r="M36" s="378"/>
      <c r="N36" s="350"/>
      <c r="O36" s="350"/>
      <c r="P36" s="154" t="s">
        <v>320</v>
      </c>
      <c r="Q36" s="155">
        <f t="shared" si="23"/>
        <v>1</v>
      </c>
      <c r="R36" s="370"/>
      <c r="S36" s="370"/>
      <c r="T36" s="342" t="s">
        <v>656</v>
      </c>
      <c r="U36" s="368"/>
      <c r="V36" s="357"/>
      <c r="W36" s="339">
        <f t="shared" si="59"/>
        <v>1</v>
      </c>
      <c r="X36" s="342" t="s">
        <v>325</v>
      </c>
      <c r="Y36" s="342" t="s">
        <v>657</v>
      </c>
      <c r="Z36" s="357"/>
      <c r="AA36" s="370"/>
      <c r="AB36" s="338">
        <f t="shared" si="60"/>
        <v>1</v>
      </c>
      <c r="AC36" s="342" t="s">
        <v>300</v>
      </c>
      <c r="AD36" s="341" t="s">
        <v>658</v>
      </c>
      <c r="AE36" s="357"/>
      <c r="AF36" s="370"/>
      <c r="AG36" s="338">
        <f t="shared" si="61"/>
        <v>1</v>
      </c>
      <c r="AH36" s="342" t="s">
        <v>297</v>
      </c>
      <c r="AI36" s="342" t="s">
        <v>308</v>
      </c>
      <c r="AJ36" s="357"/>
      <c r="AK36" s="370"/>
      <c r="AL36" s="338">
        <f t="shared" si="62"/>
        <v>1</v>
      </c>
      <c r="AM36" s="342" t="s">
        <v>569</v>
      </c>
      <c r="AN36" s="370"/>
      <c r="AO36" s="381"/>
      <c r="AP36" s="375"/>
      <c r="AQ36" s="377"/>
      <c r="AR36" s="666"/>
      <c r="AS36" s="701"/>
      <c r="AT36" s="49" t="s">
        <v>87</v>
      </c>
      <c r="AU36" s="49"/>
      <c r="AV36" s="100"/>
      <c r="AW36" s="301"/>
      <c r="AX36" s="102"/>
      <c r="AY36" s="47"/>
      <c r="AZ36" s="47"/>
      <c r="BA36" s="47"/>
      <c r="BB36" s="48"/>
      <c r="BC36" s="48"/>
    </row>
    <row r="37" spans="1:55" s="97" customFormat="1" ht="64.5" customHeight="1" thickBot="1" x14ac:dyDescent="0.25">
      <c r="A37" s="363"/>
      <c r="B37" s="358"/>
      <c r="C37" s="358"/>
      <c r="D37" s="76" t="s">
        <v>262</v>
      </c>
      <c r="E37" s="76" t="s">
        <v>224</v>
      </c>
      <c r="F37" s="78" t="s">
        <v>653</v>
      </c>
      <c r="G37" s="351"/>
      <c r="H37" s="686"/>
      <c r="I37" s="686"/>
      <c r="J37" s="661"/>
      <c r="K37" s="378"/>
      <c r="L37" s="350"/>
      <c r="M37" s="378"/>
      <c r="N37" s="350"/>
      <c r="O37" s="350"/>
      <c r="P37" s="154" t="s">
        <v>320</v>
      </c>
      <c r="Q37" s="155">
        <f t="shared" si="23"/>
        <v>1</v>
      </c>
      <c r="R37" s="370"/>
      <c r="S37" s="370"/>
      <c r="T37" s="342" t="s">
        <v>659</v>
      </c>
      <c r="U37" s="368"/>
      <c r="V37" s="357"/>
      <c r="W37" s="339">
        <f t="shared" si="59"/>
        <v>1</v>
      </c>
      <c r="X37" s="342" t="s">
        <v>325</v>
      </c>
      <c r="Y37" s="342" t="s">
        <v>660</v>
      </c>
      <c r="Z37" s="357"/>
      <c r="AA37" s="370"/>
      <c r="AB37" s="338">
        <f t="shared" si="60"/>
        <v>1</v>
      </c>
      <c r="AC37" s="342" t="s">
        <v>300</v>
      </c>
      <c r="AD37" s="341" t="s">
        <v>658</v>
      </c>
      <c r="AE37" s="357"/>
      <c r="AF37" s="370"/>
      <c r="AG37" s="338">
        <f t="shared" si="61"/>
        <v>1</v>
      </c>
      <c r="AH37" s="342" t="s">
        <v>297</v>
      </c>
      <c r="AI37" s="342" t="s">
        <v>312</v>
      </c>
      <c r="AJ37" s="357"/>
      <c r="AK37" s="370"/>
      <c r="AL37" s="338">
        <f t="shared" si="62"/>
        <v>1</v>
      </c>
      <c r="AM37" s="342" t="s">
        <v>569</v>
      </c>
      <c r="AN37" s="370"/>
      <c r="AO37" s="381"/>
      <c r="AP37" s="375"/>
      <c r="AQ37" s="377"/>
      <c r="AR37" s="668"/>
      <c r="AS37" s="701"/>
      <c r="AT37" s="49" t="s">
        <v>87</v>
      </c>
      <c r="AU37" s="49"/>
      <c r="AV37" s="100"/>
      <c r="AW37" s="301"/>
      <c r="AX37" s="102"/>
      <c r="AY37" s="47"/>
      <c r="AZ37" s="47"/>
      <c r="BA37" s="47"/>
      <c r="BB37" s="48"/>
      <c r="BC37" s="48"/>
    </row>
    <row r="38" spans="1:55" s="97" customFormat="1" ht="64.5" customHeight="1" x14ac:dyDescent="0.2">
      <c r="A38" s="363">
        <v>10</v>
      </c>
      <c r="B38" s="358" t="s">
        <v>176</v>
      </c>
      <c r="C38" s="358"/>
      <c r="D38" s="76" t="s">
        <v>261</v>
      </c>
      <c r="E38" s="76" t="s">
        <v>226</v>
      </c>
      <c r="F38" s="691" t="s">
        <v>662</v>
      </c>
      <c r="G38" s="351" t="s">
        <v>108</v>
      </c>
      <c r="H38" s="702" t="s">
        <v>663</v>
      </c>
      <c r="I38" s="703" t="s">
        <v>664</v>
      </c>
      <c r="J38" s="430" t="s">
        <v>665</v>
      </c>
      <c r="K38" s="378" t="s">
        <v>125</v>
      </c>
      <c r="L38" s="350">
        <f t="shared" ref="L38" si="78">IF(K38="ALTA",5,IF(K38="MEDIO ALTA",4,IF(K38="MEDIA",3,IF(K38="MEDIO BAJA",2,IF(K38="BAJA",1,0)))))</f>
        <v>1</v>
      </c>
      <c r="M38" s="378" t="s">
        <v>137</v>
      </c>
      <c r="N38" s="350">
        <f t="shared" ref="N38" si="79">IF(M38="ALTO",5,IF(M38="MEDIO ALTO",4,IF(M38="MEDIO",3,IF(M38="MEDIO BAJO",2,IF(M38="BAJO",1,0)))))</f>
        <v>5</v>
      </c>
      <c r="O38" s="350">
        <f t="shared" si="47"/>
        <v>5</v>
      </c>
      <c r="P38" s="154" t="s">
        <v>320</v>
      </c>
      <c r="Q38" s="155">
        <f t="shared" si="23"/>
        <v>1</v>
      </c>
      <c r="R38" s="370">
        <f>ROUND(AVERAGEIF(Q38:Q40,"&gt;0"),0)</f>
        <v>1</v>
      </c>
      <c r="S38" s="370">
        <f>R38*0.6</f>
        <v>0.6</v>
      </c>
      <c r="T38" s="342" t="s">
        <v>666</v>
      </c>
      <c r="U38" s="367">
        <f>IF(P38="No_existen",5*$U$10,V38*$U$10)</f>
        <v>0.2</v>
      </c>
      <c r="V38" s="662">
        <f>ROUND(AVERAGEIF(W38:W40,"&gt;0"),0)</f>
        <v>4</v>
      </c>
      <c r="W38" s="339">
        <f t="shared" si="59"/>
        <v>4</v>
      </c>
      <c r="X38" s="342" t="s">
        <v>323</v>
      </c>
      <c r="Y38" s="342"/>
      <c r="Z38" s="357">
        <f>IF(P38="No_existen",5*$Z$10,AA38*$Z$10)</f>
        <v>0.15</v>
      </c>
      <c r="AA38" s="370">
        <f>ROUND(AVERAGEIF(AB38:AB40,"&gt;0"),0)</f>
        <v>1</v>
      </c>
      <c r="AB38" s="338">
        <f t="shared" si="60"/>
        <v>1</v>
      </c>
      <c r="AC38" s="342" t="s">
        <v>300</v>
      </c>
      <c r="AD38" s="342" t="s">
        <v>667</v>
      </c>
      <c r="AE38" s="357">
        <f>IF(P38="No_existen",5*$AE$10,AF38*$AE$10)</f>
        <v>0.1</v>
      </c>
      <c r="AF38" s="370">
        <f>ROUND(AVERAGEIF(AG38:AG40,"&gt;0"),0)</f>
        <v>1</v>
      </c>
      <c r="AG38" s="338">
        <f t="shared" si="61"/>
        <v>1</v>
      </c>
      <c r="AH38" s="342" t="s">
        <v>297</v>
      </c>
      <c r="AI38" s="342" t="s">
        <v>304</v>
      </c>
      <c r="AJ38" s="357">
        <f t="shared" ref="AJ38" si="80">IF(P38="No_existen",5*$AJ$10,AK38*$AJ$10)</f>
        <v>0.1</v>
      </c>
      <c r="AK38" s="370">
        <f>ROUND(AVERAGEIF(AL38:AL40,"&gt;0"),0)</f>
        <v>1</v>
      </c>
      <c r="AL38" s="338">
        <f t="shared" si="62"/>
        <v>1</v>
      </c>
      <c r="AM38" s="342" t="s">
        <v>569</v>
      </c>
      <c r="AN38" s="379">
        <f t="shared" ref="AN38" si="81">ROUND(AVERAGE(R38,V38,AA38,AF38,AK38),0)</f>
        <v>2</v>
      </c>
      <c r="AO38" s="381" t="str">
        <f t="shared" ref="AO38" si="82">IF(AN38&lt;1.5,"FUERTE",IF(AND(AN38&gt;=1.5,AN38&lt;2.5),"ACEPTABLE",IF(AN38&gt;=5,"INEXISTENTE","DÉBIL")))</f>
        <v>ACEPTABLE</v>
      </c>
      <c r="AP38" s="375">
        <f t="shared" ref="AP38" si="83">IF(O38=0,0,ROUND((O38*AN38),0))</f>
        <v>10</v>
      </c>
      <c r="AQ38" s="376" t="str">
        <f t="shared" ref="AQ38" si="84">IF(AP38&gt;=36,"GRAVE", IF(AP38&lt;=10, "LEVE", "MODERADO"))</f>
        <v>LEVE</v>
      </c>
      <c r="AR38" s="707" t="s">
        <v>670</v>
      </c>
      <c r="AS38" s="708" t="s">
        <v>671</v>
      </c>
      <c r="AT38" s="49" t="s">
        <v>87</v>
      </c>
      <c r="AU38" s="49"/>
      <c r="AV38" s="100"/>
      <c r="AW38" s="301"/>
      <c r="AX38" s="102"/>
      <c r="AY38" s="47"/>
      <c r="AZ38" s="47"/>
      <c r="BA38" s="47"/>
      <c r="BB38" s="48"/>
      <c r="BC38" s="48"/>
    </row>
    <row r="39" spans="1:55" s="97" customFormat="1" ht="64.5" customHeight="1" x14ac:dyDescent="0.2">
      <c r="A39" s="363"/>
      <c r="B39" s="358"/>
      <c r="C39" s="358"/>
      <c r="D39" s="76" t="s">
        <v>261</v>
      </c>
      <c r="E39" s="76" t="s">
        <v>32</v>
      </c>
      <c r="F39" s="691"/>
      <c r="G39" s="351"/>
      <c r="H39" s="704"/>
      <c r="I39" s="705"/>
      <c r="J39" s="431"/>
      <c r="K39" s="378"/>
      <c r="L39" s="350"/>
      <c r="M39" s="378"/>
      <c r="N39" s="350"/>
      <c r="O39" s="350"/>
      <c r="P39" s="154" t="s">
        <v>320</v>
      </c>
      <c r="Q39" s="155">
        <f t="shared" si="23"/>
        <v>1</v>
      </c>
      <c r="R39" s="370"/>
      <c r="S39" s="370"/>
      <c r="T39" s="342" t="s">
        <v>668</v>
      </c>
      <c r="U39" s="368"/>
      <c r="V39" s="357"/>
      <c r="W39" s="339">
        <f t="shared" si="59"/>
        <v>4</v>
      </c>
      <c r="X39" s="342" t="s">
        <v>323</v>
      </c>
      <c r="Y39" s="342"/>
      <c r="Z39" s="357"/>
      <c r="AA39" s="370"/>
      <c r="AB39" s="338">
        <f t="shared" si="60"/>
        <v>1</v>
      </c>
      <c r="AC39" s="342" t="s">
        <v>300</v>
      </c>
      <c r="AD39" s="342" t="s">
        <v>667</v>
      </c>
      <c r="AE39" s="357"/>
      <c r="AF39" s="370"/>
      <c r="AG39" s="338">
        <f t="shared" si="61"/>
        <v>1</v>
      </c>
      <c r="AH39" s="342" t="s">
        <v>297</v>
      </c>
      <c r="AI39" s="342" t="s">
        <v>304</v>
      </c>
      <c r="AJ39" s="357"/>
      <c r="AK39" s="370"/>
      <c r="AL39" s="338">
        <f t="shared" si="62"/>
        <v>1</v>
      </c>
      <c r="AM39" s="342" t="s">
        <v>569</v>
      </c>
      <c r="AN39" s="370"/>
      <c r="AO39" s="381"/>
      <c r="AP39" s="375"/>
      <c r="AQ39" s="377"/>
      <c r="AR39" s="709"/>
      <c r="AS39" s="708"/>
      <c r="AT39" s="49" t="s">
        <v>87</v>
      </c>
      <c r="AU39" s="49"/>
      <c r="AV39" s="100"/>
      <c r="AW39" s="301"/>
      <c r="AX39" s="102"/>
      <c r="AY39" s="47"/>
      <c r="AZ39" s="47"/>
      <c r="BA39" s="47"/>
      <c r="BB39" s="48"/>
      <c r="BC39" s="48"/>
    </row>
    <row r="40" spans="1:55" s="97" customFormat="1" ht="64.5" customHeight="1" thickBot="1" x14ac:dyDescent="0.25">
      <c r="A40" s="363"/>
      <c r="B40" s="358"/>
      <c r="C40" s="358"/>
      <c r="D40" s="76"/>
      <c r="E40" s="76"/>
      <c r="F40" s="691"/>
      <c r="G40" s="351"/>
      <c r="H40" s="706"/>
      <c r="I40" s="389"/>
      <c r="J40" s="387"/>
      <c r="K40" s="378"/>
      <c r="L40" s="350"/>
      <c r="M40" s="378"/>
      <c r="N40" s="350"/>
      <c r="O40" s="350"/>
      <c r="P40" s="154" t="s">
        <v>320</v>
      </c>
      <c r="Q40" s="155">
        <f t="shared" si="23"/>
        <v>1</v>
      </c>
      <c r="R40" s="370"/>
      <c r="S40" s="370"/>
      <c r="T40" s="342" t="s">
        <v>669</v>
      </c>
      <c r="U40" s="368"/>
      <c r="V40" s="357"/>
      <c r="W40" s="339">
        <f t="shared" si="59"/>
        <v>4</v>
      </c>
      <c r="X40" s="342" t="s">
        <v>323</v>
      </c>
      <c r="Y40" s="342"/>
      <c r="Z40" s="357"/>
      <c r="AA40" s="370"/>
      <c r="AB40" s="338">
        <f t="shared" si="60"/>
        <v>1</v>
      </c>
      <c r="AC40" s="342" t="s">
        <v>300</v>
      </c>
      <c r="AD40" s="342" t="s">
        <v>667</v>
      </c>
      <c r="AE40" s="357"/>
      <c r="AF40" s="370"/>
      <c r="AG40" s="338">
        <f t="shared" si="61"/>
        <v>1</v>
      </c>
      <c r="AH40" s="342" t="s">
        <v>297</v>
      </c>
      <c r="AI40" s="342" t="s">
        <v>304</v>
      </c>
      <c r="AJ40" s="357"/>
      <c r="AK40" s="370"/>
      <c r="AL40" s="338">
        <f t="shared" si="62"/>
        <v>1</v>
      </c>
      <c r="AM40" s="342" t="s">
        <v>569</v>
      </c>
      <c r="AN40" s="370"/>
      <c r="AO40" s="381"/>
      <c r="AP40" s="375"/>
      <c r="AQ40" s="377"/>
      <c r="AR40" s="709"/>
      <c r="AS40" s="708"/>
      <c r="AT40" s="49" t="s">
        <v>87</v>
      </c>
      <c r="AU40" s="49"/>
      <c r="AV40" s="100"/>
      <c r="AW40" s="301"/>
      <c r="AX40" s="102"/>
      <c r="AY40" s="47"/>
      <c r="AZ40" s="47"/>
      <c r="BA40" s="47"/>
      <c r="BB40" s="48"/>
      <c r="BC40" s="48"/>
    </row>
    <row r="41" spans="1:55" s="101" customFormat="1" ht="64.5" customHeight="1" x14ac:dyDescent="0.2">
      <c r="A41" s="363">
        <v>11</v>
      </c>
      <c r="B41" s="358" t="s">
        <v>176</v>
      </c>
      <c r="C41" s="358"/>
      <c r="D41" s="76" t="s">
        <v>261</v>
      </c>
      <c r="E41" s="76" t="s">
        <v>35</v>
      </c>
      <c r="F41" s="691" t="s">
        <v>672</v>
      </c>
      <c r="G41" s="351" t="s">
        <v>108</v>
      </c>
      <c r="H41" s="353" t="s">
        <v>673</v>
      </c>
      <c r="I41" s="351" t="s">
        <v>674</v>
      </c>
      <c r="J41" s="354" t="s">
        <v>675</v>
      </c>
      <c r="K41" s="378" t="s">
        <v>146</v>
      </c>
      <c r="L41" s="350">
        <f t="shared" ref="L41" si="85">IF(K41="ALTA",5,IF(K41="MEDIO ALTA",4,IF(K41="MEDIA",3,IF(K41="MEDIO BAJA",2,IF(K41="BAJA",1,0)))))</f>
        <v>5</v>
      </c>
      <c r="M41" s="378" t="s">
        <v>141</v>
      </c>
      <c r="N41" s="350">
        <f t="shared" ref="N41" si="86">IF(M41="ALTO",5,IF(M41="MEDIO ALTO",4,IF(M41="MEDIO",3,IF(M41="MEDIO BAJO",2,IF(M41="BAJO",1,0)))))</f>
        <v>4</v>
      </c>
      <c r="O41" s="350">
        <f t="shared" si="47"/>
        <v>20</v>
      </c>
      <c r="P41" s="154" t="s">
        <v>320</v>
      </c>
      <c r="Q41" s="155">
        <f t="shared" si="23"/>
        <v>1</v>
      </c>
      <c r="R41" s="370">
        <f>ROUND(AVERAGEIF(Q41:Q43,"&gt;0"),0)</f>
        <v>1</v>
      </c>
      <c r="S41" s="370">
        <f>R41*0.6</f>
        <v>0.6</v>
      </c>
      <c r="T41" s="342" t="s">
        <v>676</v>
      </c>
      <c r="U41" s="367">
        <f>IF(P41="No_existen",5*$U$10,V41*$U$10)</f>
        <v>0.2</v>
      </c>
      <c r="V41" s="662">
        <f>ROUND(AVERAGEIF(W41:W43,"&gt;0"),0)</f>
        <v>4</v>
      </c>
      <c r="W41" s="339">
        <f t="shared" si="59"/>
        <v>4</v>
      </c>
      <c r="X41" s="342" t="s">
        <v>323</v>
      </c>
      <c r="Y41" s="342"/>
      <c r="Z41" s="357">
        <f>IF(P41="No_existen",5*$Z$10,AA41*$Z$10)</f>
        <v>0.15</v>
      </c>
      <c r="AA41" s="370">
        <f>ROUND(AVERAGEIF(AB41:AB43,"&gt;0"),0)</f>
        <v>1</v>
      </c>
      <c r="AB41" s="338">
        <f t="shared" si="60"/>
        <v>1</v>
      </c>
      <c r="AC41" s="342" t="s">
        <v>300</v>
      </c>
      <c r="AD41" s="342" t="s">
        <v>677</v>
      </c>
      <c r="AE41" s="357">
        <f>IF(P41="No_existen",5*$AE$10,AF41*$AE$10)</f>
        <v>0.1</v>
      </c>
      <c r="AF41" s="370">
        <f>ROUND(AVERAGEIF(AG41:AG43,"&gt;0"),0)</f>
        <v>1</v>
      </c>
      <c r="AG41" s="338">
        <f t="shared" si="61"/>
        <v>1</v>
      </c>
      <c r="AH41" s="342" t="s">
        <v>297</v>
      </c>
      <c r="AI41" s="342" t="s">
        <v>312</v>
      </c>
      <c r="AJ41" s="357">
        <f t="shared" ref="AJ41" si="87">IF(P41="No_existen",5*$AJ$10,AK41*$AJ$10)</f>
        <v>0.1</v>
      </c>
      <c r="AK41" s="370">
        <f>ROUND(AVERAGEIF(AL41:AL43,"&gt;0"),0)</f>
        <v>1</v>
      </c>
      <c r="AL41" s="338">
        <f t="shared" si="62"/>
        <v>1</v>
      </c>
      <c r="AM41" s="342" t="s">
        <v>569</v>
      </c>
      <c r="AN41" s="379">
        <f t="shared" ref="AN41" si="88">ROUND(AVERAGE(R41,V41,AA41,AF41,AK41),0)</f>
        <v>2</v>
      </c>
      <c r="AO41" s="381" t="str">
        <f t="shared" ref="AO41" si="89">IF(AN41&lt;1.5,"FUERTE",IF(AND(AN41&gt;=1.5,AN41&lt;2.5),"ACEPTABLE",IF(AN41&gt;=5,"INEXISTENTE","DÉBIL")))</f>
        <v>ACEPTABLE</v>
      </c>
      <c r="AP41" s="375">
        <f t="shared" ref="AP41" si="90">IF(O41=0,0,ROUND((O41*AN41),0))</f>
        <v>40</v>
      </c>
      <c r="AQ41" s="376" t="str">
        <f t="shared" ref="AQ41" si="91">IF(AP41&gt;=36,"GRAVE", IF(AP41&lt;=10, "LEVE", "MODERADO"))</f>
        <v>GRAVE</v>
      </c>
      <c r="AR41" s="672" t="s">
        <v>679</v>
      </c>
      <c r="AS41" s="672">
        <v>0</v>
      </c>
      <c r="AT41" s="49" t="s">
        <v>89</v>
      </c>
      <c r="AU41" s="692" t="s">
        <v>680</v>
      </c>
      <c r="AV41" s="100">
        <v>45291</v>
      </c>
      <c r="AW41" s="301"/>
      <c r="AX41" s="102"/>
      <c r="AY41" s="47"/>
      <c r="AZ41" s="47"/>
      <c r="BA41" s="47"/>
      <c r="BB41" s="48"/>
      <c r="BC41" s="48"/>
    </row>
    <row r="42" spans="1:55" s="101" customFormat="1" ht="64.5" customHeight="1" x14ac:dyDescent="0.2">
      <c r="A42" s="363"/>
      <c r="B42" s="358"/>
      <c r="C42" s="358"/>
      <c r="D42" s="691"/>
      <c r="E42" s="691"/>
      <c r="F42" s="691"/>
      <c r="G42" s="351"/>
      <c r="H42" s="353"/>
      <c r="I42" s="351"/>
      <c r="J42" s="354"/>
      <c r="K42" s="378"/>
      <c r="L42" s="350"/>
      <c r="M42" s="378"/>
      <c r="N42" s="350"/>
      <c r="O42" s="350"/>
      <c r="P42" s="154" t="s">
        <v>320</v>
      </c>
      <c r="Q42" s="155">
        <f t="shared" si="23"/>
        <v>1</v>
      </c>
      <c r="R42" s="370"/>
      <c r="S42" s="370"/>
      <c r="T42" s="154" t="s">
        <v>678</v>
      </c>
      <c r="U42" s="368"/>
      <c r="V42" s="357"/>
      <c r="W42" s="339">
        <f t="shared" si="59"/>
        <v>4</v>
      </c>
      <c r="X42" s="342" t="s">
        <v>323</v>
      </c>
      <c r="Y42" s="342"/>
      <c r="Z42" s="357"/>
      <c r="AA42" s="370"/>
      <c r="AB42" s="338">
        <f t="shared" si="60"/>
        <v>1</v>
      </c>
      <c r="AC42" s="342" t="s">
        <v>300</v>
      </c>
      <c r="AD42" s="342" t="s">
        <v>677</v>
      </c>
      <c r="AE42" s="357"/>
      <c r="AF42" s="370"/>
      <c r="AG42" s="338">
        <f t="shared" si="61"/>
        <v>1</v>
      </c>
      <c r="AH42" s="342" t="s">
        <v>297</v>
      </c>
      <c r="AI42" s="342" t="s">
        <v>312</v>
      </c>
      <c r="AJ42" s="357"/>
      <c r="AK42" s="370"/>
      <c r="AL42" s="338">
        <f t="shared" si="62"/>
        <v>1</v>
      </c>
      <c r="AM42" s="342" t="s">
        <v>569</v>
      </c>
      <c r="AN42" s="370"/>
      <c r="AO42" s="381"/>
      <c r="AP42" s="375"/>
      <c r="AQ42" s="377"/>
      <c r="AR42" s="672"/>
      <c r="AS42" s="672"/>
      <c r="AT42" s="49"/>
      <c r="AU42" s="692"/>
      <c r="AV42" s="100"/>
      <c r="AW42" s="301"/>
      <c r="AX42" s="102"/>
      <c r="AY42" s="47"/>
      <c r="AZ42" s="47"/>
      <c r="BA42" s="47"/>
      <c r="BB42" s="48"/>
      <c r="BC42" s="48"/>
    </row>
    <row r="43" spans="1:55" s="101" customFormat="1" ht="64.5" customHeight="1" thickBot="1" x14ac:dyDescent="0.25">
      <c r="A43" s="363"/>
      <c r="B43" s="358"/>
      <c r="C43" s="358"/>
      <c r="D43" s="691"/>
      <c r="E43" s="691"/>
      <c r="F43" s="691"/>
      <c r="G43" s="351"/>
      <c r="H43" s="353"/>
      <c r="I43" s="351"/>
      <c r="J43" s="354"/>
      <c r="K43" s="378"/>
      <c r="L43" s="350"/>
      <c r="M43" s="378"/>
      <c r="N43" s="350"/>
      <c r="O43" s="350"/>
      <c r="P43" s="154"/>
      <c r="Q43" s="155">
        <f t="shared" si="23"/>
        <v>0</v>
      </c>
      <c r="R43" s="370"/>
      <c r="S43" s="370"/>
      <c r="T43" s="154"/>
      <c r="U43" s="368"/>
      <c r="V43" s="357"/>
      <c r="W43" s="339">
        <f t="shared" si="59"/>
        <v>0</v>
      </c>
      <c r="X43" s="342"/>
      <c r="Y43" s="342"/>
      <c r="Z43" s="357"/>
      <c r="AA43" s="370"/>
      <c r="AB43" s="338">
        <f t="shared" si="60"/>
        <v>0</v>
      </c>
      <c r="AC43" s="342"/>
      <c r="AD43" s="342"/>
      <c r="AE43" s="357"/>
      <c r="AF43" s="370"/>
      <c r="AG43" s="338">
        <f t="shared" si="61"/>
        <v>0</v>
      </c>
      <c r="AH43" s="342"/>
      <c r="AI43" s="342"/>
      <c r="AJ43" s="357"/>
      <c r="AK43" s="370"/>
      <c r="AL43" s="338">
        <f t="shared" si="62"/>
        <v>0</v>
      </c>
      <c r="AM43" s="342"/>
      <c r="AN43" s="370"/>
      <c r="AO43" s="381"/>
      <c r="AP43" s="375"/>
      <c r="AQ43" s="377"/>
      <c r="AR43" s="672"/>
      <c r="AS43" s="672"/>
      <c r="AT43" s="49"/>
      <c r="AU43" s="692"/>
      <c r="AV43" s="710"/>
      <c r="AW43" s="301"/>
      <c r="AX43" s="102"/>
      <c r="AY43" s="47"/>
      <c r="AZ43" s="47"/>
      <c r="BA43" s="47"/>
      <c r="BB43" s="48"/>
      <c r="BC43" s="48"/>
    </row>
    <row r="44" spans="1:55" s="101" customFormat="1" ht="64.5" customHeight="1" x14ac:dyDescent="0.2">
      <c r="A44" s="363">
        <v>12</v>
      </c>
      <c r="B44" s="358" t="s">
        <v>173</v>
      </c>
      <c r="C44" s="358"/>
      <c r="D44" s="265" t="s">
        <v>261</v>
      </c>
      <c r="E44" s="265" t="s">
        <v>32</v>
      </c>
      <c r="F44" s="654" t="s">
        <v>683</v>
      </c>
      <c r="G44" s="387" t="s">
        <v>103</v>
      </c>
      <c r="H44" s="711" t="s">
        <v>684</v>
      </c>
      <c r="I44" s="684" t="s">
        <v>685</v>
      </c>
      <c r="J44" s="657" t="s">
        <v>686</v>
      </c>
      <c r="K44" s="378" t="s">
        <v>125</v>
      </c>
      <c r="L44" s="350">
        <f t="shared" ref="L44" si="92">IF(K44="ALTA",5,IF(K44="MEDIO ALTA",4,IF(K44="MEDIA",3,IF(K44="MEDIO BAJA",2,IF(K44="BAJA",1,0)))))</f>
        <v>1</v>
      </c>
      <c r="M44" s="378" t="s">
        <v>138</v>
      </c>
      <c r="N44" s="350">
        <f t="shared" ref="N44" si="93">IF(M44="ALTO",5,IF(M44="MEDIO ALTO",4,IF(M44="MEDIO",3,IF(M44="MEDIO BAJO",2,IF(M44="BAJO",1,0)))))</f>
        <v>3</v>
      </c>
      <c r="O44" s="350">
        <f t="shared" si="47"/>
        <v>3</v>
      </c>
      <c r="P44" s="266" t="s">
        <v>320</v>
      </c>
      <c r="Q44" s="267">
        <f t="shared" si="23"/>
        <v>1</v>
      </c>
      <c r="R44" s="379">
        <f>ROUND(AVERAGEIF(Q44:Q46,"&gt;0"),0)</f>
        <v>1</v>
      </c>
      <c r="S44" s="379">
        <f>R44*$S$10</f>
        <v>0.6</v>
      </c>
      <c r="T44" s="341" t="s">
        <v>689</v>
      </c>
      <c r="U44" s="687">
        <f>IF(P44="No_existen",5*$U$10,V44*$U$10)</f>
        <v>0.05</v>
      </c>
      <c r="V44" s="662">
        <f>ROUND(AVERAGEIF(W44:W46,"&gt;0"),0)</f>
        <v>1</v>
      </c>
      <c r="W44" s="688">
        <f>IF(X44=$X$1048389,1,IF(X44=$X$1048388,2,IF(X44=$X$1048387,4,IF(P44="No_existen",5,0))))</f>
        <v>1</v>
      </c>
      <c r="X44" s="341" t="s">
        <v>325</v>
      </c>
      <c r="Y44" s="341" t="s">
        <v>690</v>
      </c>
      <c r="Z44" s="356">
        <f>IF(P44="No_existen",5*$Z$10,AA44*$Z$10)</f>
        <v>0.15</v>
      </c>
      <c r="AA44" s="379">
        <f>ROUND(AVERAGEIF(AB44:AB46,"&gt;0"),0)</f>
        <v>1</v>
      </c>
      <c r="AB44" s="337">
        <f>IF(AC44=$AD$1048388,1,IF(AC44=$AD$1048387,4,IF(P44="No_existen",5,0)))</f>
        <v>1</v>
      </c>
      <c r="AC44" s="341" t="s">
        <v>300</v>
      </c>
      <c r="AD44" s="341" t="s">
        <v>691</v>
      </c>
      <c r="AE44" s="356">
        <f>IF(P44="No_existen",5*$AE$10,AF44*$AE$10)</f>
        <v>0.1</v>
      </c>
      <c r="AF44" s="379">
        <f>ROUND(AVERAGEIF(AG44:AG46,"&gt;0"),0)</f>
        <v>1</v>
      </c>
      <c r="AG44" s="337">
        <f>IF(AH44=$AH$1048387,1,IF(AH44=$AH$1048388,4,IF(P44="No_existen",5,0)))</f>
        <v>1</v>
      </c>
      <c r="AH44" s="341" t="s">
        <v>297</v>
      </c>
      <c r="AI44" s="341" t="s">
        <v>312</v>
      </c>
      <c r="AJ44" s="356">
        <f>IF(P44="No_existen",5*$AJ$10,AK44*$AJ$10)</f>
        <v>0.2</v>
      </c>
      <c r="AK44" s="379">
        <f>ROUND(AVERAGEIF(AL44:AL46,"&gt;0"),0)</f>
        <v>2</v>
      </c>
      <c r="AL44" s="337">
        <f>IF(AM44="Preventivo",1,IF(AM44="Detectivo",4, IF(P44="No_existen",5,0)))</f>
        <v>4</v>
      </c>
      <c r="AM44" s="341" t="s">
        <v>554</v>
      </c>
      <c r="AN44" s="379">
        <f t="shared" ref="AN44" si="94">ROUND(AVERAGE(R44,V44,AA44,AF44,AK44),0)</f>
        <v>1</v>
      </c>
      <c r="AO44" s="381" t="str">
        <f t="shared" ref="AO44" si="95">IF(AN44&lt;1.5,"FUERTE",IF(AND(AN44&gt;=1.5,AN44&lt;2.5),"ACEPTABLE",IF(AN44&gt;=5,"INEXISTENTE","DÉBIL")))</f>
        <v>FUERTE</v>
      </c>
      <c r="AP44" s="375">
        <f t="shared" ref="AP44" si="96">IF(O44=0,0,ROUND((O44*AN44),0))</f>
        <v>3</v>
      </c>
      <c r="AQ44" s="376" t="str">
        <f t="shared" ref="AQ44" si="97">IF(AP44&gt;=36,"GRAVE", IF(AP44&lt;=10, "LEVE", "MODERADO"))</f>
        <v>LEVE</v>
      </c>
      <c r="AR44" s="663" t="s">
        <v>697</v>
      </c>
      <c r="AS44" s="712">
        <v>0</v>
      </c>
      <c r="AT44" s="268" t="s">
        <v>87</v>
      </c>
      <c r="AU44" s="49"/>
      <c r="AV44" s="100"/>
      <c r="AW44" s="301"/>
      <c r="AX44" s="102"/>
      <c r="AY44" s="47"/>
      <c r="AZ44" s="47"/>
      <c r="BA44" s="47"/>
      <c r="BB44" s="48"/>
      <c r="BC44" s="48"/>
    </row>
    <row r="45" spans="1:55" s="101" customFormat="1" ht="64.5" customHeight="1" x14ac:dyDescent="0.2">
      <c r="A45" s="363"/>
      <c r="B45" s="358"/>
      <c r="C45" s="358"/>
      <c r="D45" s="76" t="s">
        <v>261</v>
      </c>
      <c r="E45" s="76" t="s">
        <v>33</v>
      </c>
      <c r="F45" s="654" t="s">
        <v>687</v>
      </c>
      <c r="G45" s="351"/>
      <c r="H45" s="704"/>
      <c r="I45" s="685"/>
      <c r="J45" s="659"/>
      <c r="K45" s="378"/>
      <c r="L45" s="350"/>
      <c r="M45" s="378"/>
      <c r="N45" s="350"/>
      <c r="O45" s="350"/>
      <c r="P45" s="154" t="s">
        <v>320</v>
      </c>
      <c r="Q45" s="155">
        <f t="shared" si="23"/>
        <v>1</v>
      </c>
      <c r="R45" s="370"/>
      <c r="S45" s="370"/>
      <c r="T45" s="342" t="s">
        <v>692</v>
      </c>
      <c r="U45" s="368"/>
      <c r="V45" s="357"/>
      <c r="W45" s="339">
        <f t="shared" ref="W45:W61" si="98">IF(X45=$X$1048389,1,IF(X45=$X$1048388,2,IF(X45=$X$1048387,4,IF(P45="No_existen",5,0))))</f>
        <v>2</v>
      </c>
      <c r="X45" s="342" t="s">
        <v>324</v>
      </c>
      <c r="Y45" s="342"/>
      <c r="Z45" s="357"/>
      <c r="AA45" s="370"/>
      <c r="AB45" s="338">
        <f t="shared" ref="AB45:AB61" si="99">IF(AC45=$AD$1048388,1,IF(AC45=$AD$1048387,4,IF(P45="No_existen",5,0)))</f>
        <v>1</v>
      </c>
      <c r="AC45" s="342" t="s">
        <v>300</v>
      </c>
      <c r="AD45" s="342" t="s">
        <v>693</v>
      </c>
      <c r="AE45" s="357"/>
      <c r="AF45" s="370"/>
      <c r="AG45" s="338">
        <f t="shared" ref="AG45:AG61" si="100">IF(AH45=$AH$1048387,1,IF(AH45=$AH$1048388,4,IF(P45="No_existen",5,0)))</f>
        <v>1</v>
      </c>
      <c r="AH45" s="342" t="s">
        <v>297</v>
      </c>
      <c r="AI45" s="342" t="s">
        <v>312</v>
      </c>
      <c r="AJ45" s="357"/>
      <c r="AK45" s="370"/>
      <c r="AL45" s="338">
        <f t="shared" ref="AL45:AL61" si="101">IF(AM45="Preventivo",1,IF(AM45="Detectivo",4, IF(P45="No_existen",5,0)))</f>
        <v>1</v>
      </c>
      <c r="AM45" s="342" t="s">
        <v>569</v>
      </c>
      <c r="AN45" s="370"/>
      <c r="AO45" s="381"/>
      <c r="AP45" s="375"/>
      <c r="AQ45" s="377"/>
      <c r="AR45" s="666"/>
      <c r="AS45" s="713"/>
      <c r="AT45" s="49"/>
      <c r="AU45" s="49"/>
      <c r="AV45" s="100"/>
      <c r="AW45" s="301"/>
      <c r="AX45" s="102"/>
      <c r="AY45" s="47"/>
      <c r="AZ45" s="47"/>
      <c r="BA45" s="47"/>
      <c r="BB45" s="48"/>
      <c r="BC45" s="48"/>
    </row>
    <row r="46" spans="1:55" s="101" customFormat="1" ht="64.5" customHeight="1" thickBot="1" x14ac:dyDescent="0.25">
      <c r="A46" s="363"/>
      <c r="B46" s="358"/>
      <c r="C46" s="358"/>
      <c r="D46" s="76" t="s">
        <v>261</v>
      </c>
      <c r="E46" s="76" t="s">
        <v>36</v>
      </c>
      <c r="F46" s="78" t="s">
        <v>688</v>
      </c>
      <c r="G46" s="351"/>
      <c r="H46" s="706"/>
      <c r="I46" s="686"/>
      <c r="J46" s="661"/>
      <c r="K46" s="378"/>
      <c r="L46" s="350"/>
      <c r="M46" s="378"/>
      <c r="N46" s="350"/>
      <c r="O46" s="350"/>
      <c r="P46" s="154" t="s">
        <v>320</v>
      </c>
      <c r="Q46" s="155">
        <f t="shared" si="23"/>
        <v>1</v>
      </c>
      <c r="R46" s="370"/>
      <c r="S46" s="370"/>
      <c r="T46" s="342" t="s">
        <v>694</v>
      </c>
      <c r="U46" s="368"/>
      <c r="V46" s="357"/>
      <c r="W46" s="339">
        <f t="shared" si="98"/>
        <v>1</v>
      </c>
      <c r="X46" s="342" t="s">
        <v>325</v>
      </c>
      <c r="Y46" s="342" t="s">
        <v>695</v>
      </c>
      <c r="Z46" s="357"/>
      <c r="AA46" s="370"/>
      <c r="AB46" s="338">
        <f t="shared" si="99"/>
        <v>1</v>
      </c>
      <c r="AC46" s="342" t="s">
        <v>300</v>
      </c>
      <c r="AD46" s="342" t="s">
        <v>696</v>
      </c>
      <c r="AE46" s="357"/>
      <c r="AF46" s="370"/>
      <c r="AG46" s="338">
        <f t="shared" si="100"/>
        <v>1</v>
      </c>
      <c r="AH46" s="342" t="s">
        <v>297</v>
      </c>
      <c r="AI46" s="342" t="s">
        <v>312</v>
      </c>
      <c r="AJ46" s="357"/>
      <c r="AK46" s="370"/>
      <c r="AL46" s="338">
        <f t="shared" si="101"/>
        <v>1</v>
      </c>
      <c r="AM46" s="342" t="s">
        <v>569</v>
      </c>
      <c r="AN46" s="370"/>
      <c r="AO46" s="381"/>
      <c r="AP46" s="375"/>
      <c r="AQ46" s="377"/>
      <c r="AR46" s="668"/>
      <c r="AS46" s="714"/>
      <c r="AT46" s="49"/>
      <c r="AU46" s="49"/>
      <c r="AV46" s="100"/>
      <c r="AW46" s="301"/>
      <c r="AX46" s="102"/>
      <c r="AY46" s="47"/>
      <c r="AZ46" s="47"/>
      <c r="BA46" s="47"/>
      <c r="BB46" s="48"/>
      <c r="BC46" s="48"/>
    </row>
    <row r="47" spans="1:55" s="101" customFormat="1" ht="64.5" customHeight="1" x14ac:dyDescent="0.2">
      <c r="A47" s="363">
        <v>13</v>
      </c>
      <c r="B47" s="358" t="s">
        <v>173</v>
      </c>
      <c r="C47" s="358"/>
      <c r="D47" s="76" t="s">
        <v>261</v>
      </c>
      <c r="E47" s="76" t="s">
        <v>32</v>
      </c>
      <c r="F47" s="78" t="s">
        <v>698</v>
      </c>
      <c r="G47" s="351" t="s">
        <v>109</v>
      </c>
      <c r="H47" s="352" t="s">
        <v>699</v>
      </c>
      <c r="I47" s="353" t="s">
        <v>700</v>
      </c>
      <c r="J47" s="351" t="s">
        <v>701</v>
      </c>
      <c r="K47" s="378" t="s">
        <v>125</v>
      </c>
      <c r="L47" s="350">
        <f t="shared" ref="L47" si="102">IF(K47="ALTA",5,IF(K47="MEDIO ALTA",4,IF(K47="MEDIA",3,IF(K47="MEDIO BAJA",2,IF(K47="BAJA",1,0)))))</f>
        <v>1</v>
      </c>
      <c r="M47" s="378" t="s">
        <v>141</v>
      </c>
      <c r="N47" s="350">
        <f t="shared" ref="N47" si="103">IF(M47="ALTO",5,IF(M47="MEDIO ALTO",4,IF(M47="MEDIO",3,IF(M47="MEDIO BAJO",2,IF(M47="BAJO",1,0)))))</f>
        <v>4</v>
      </c>
      <c r="O47" s="350">
        <f t="shared" si="47"/>
        <v>4</v>
      </c>
      <c r="P47" s="154" t="s">
        <v>320</v>
      </c>
      <c r="Q47" s="155">
        <f t="shared" si="23"/>
        <v>1</v>
      </c>
      <c r="R47" s="370">
        <f>ROUND(AVERAGEIF(Q47:Q49,"&gt;0"),0)</f>
        <v>1</v>
      </c>
      <c r="S47" s="370">
        <f>R47*0.6</f>
        <v>0.6</v>
      </c>
      <c r="T47" s="342" t="s">
        <v>703</v>
      </c>
      <c r="U47" s="367">
        <f>IF(P47="No_existen",5*$U$10,V47*$U$10)</f>
        <v>0.15000000000000002</v>
      </c>
      <c r="V47" s="662">
        <f>ROUND(AVERAGEIF(W47:W49,"&gt;0"),0)</f>
        <v>3</v>
      </c>
      <c r="W47" s="339">
        <f t="shared" si="98"/>
        <v>2</v>
      </c>
      <c r="X47" s="342" t="s">
        <v>324</v>
      </c>
      <c r="Y47" s="342"/>
      <c r="Z47" s="357">
        <f>IF(P47="No_existen",5*$Z$10,AA47*$Z$10)</f>
        <v>0.15</v>
      </c>
      <c r="AA47" s="370">
        <f>ROUND(AVERAGEIF(AB47:AB49,"&gt;0"),0)</f>
        <v>1</v>
      </c>
      <c r="AB47" s="338">
        <f t="shared" si="99"/>
        <v>1</v>
      </c>
      <c r="AC47" s="342" t="s">
        <v>300</v>
      </c>
      <c r="AD47" s="342" t="s">
        <v>704</v>
      </c>
      <c r="AE47" s="357">
        <f>IF(P47="No_existen",5*$AE$10,AF47*$AE$10)</f>
        <v>0.1</v>
      </c>
      <c r="AF47" s="370">
        <f>ROUND(AVERAGEIF(AG47:AG49,"&gt;0"),0)</f>
        <v>1</v>
      </c>
      <c r="AG47" s="338">
        <f t="shared" si="100"/>
        <v>1</v>
      </c>
      <c r="AH47" s="342" t="s">
        <v>297</v>
      </c>
      <c r="AI47" s="342" t="s">
        <v>312</v>
      </c>
      <c r="AJ47" s="357">
        <f t="shared" ref="AJ47" si="104">IF(P47="No_existen",5*$AJ$10,AK47*$AJ$10)</f>
        <v>0.1</v>
      </c>
      <c r="AK47" s="370">
        <f>ROUND(AVERAGEIF(AL47:AL49,"&gt;0"),0)</f>
        <v>1</v>
      </c>
      <c r="AL47" s="338">
        <f t="shared" si="101"/>
        <v>1</v>
      </c>
      <c r="AM47" s="342" t="s">
        <v>569</v>
      </c>
      <c r="AN47" s="379">
        <f t="shared" ref="AN47" si="105">ROUND(AVERAGE(R47,V47,AA47,AF47,AK47),0)</f>
        <v>1</v>
      </c>
      <c r="AO47" s="381" t="str">
        <f t="shared" ref="AO47" si="106">IF(AN47&lt;1.5,"FUERTE",IF(AND(AN47&gt;=1.5,AN47&lt;2.5),"ACEPTABLE",IF(AN47&gt;=5,"INEXISTENTE","DÉBIL")))</f>
        <v>FUERTE</v>
      </c>
      <c r="AP47" s="375">
        <f t="shared" ref="AP47" si="107">IF(O47=0,0,ROUND((O47*AN47),0))</f>
        <v>4</v>
      </c>
      <c r="AQ47" s="376" t="str">
        <f t="shared" ref="AQ47" si="108">IF(AP47&gt;=36,"GRAVE", IF(AP47&lt;=10, "LEVE", "MODERADO"))</f>
        <v>LEVE</v>
      </c>
      <c r="AR47" s="672" t="s">
        <v>711</v>
      </c>
      <c r="AS47" s="712">
        <v>0</v>
      </c>
      <c r="AT47" s="49" t="s">
        <v>87</v>
      </c>
      <c r="AU47" s="49"/>
      <c r="AV47" s="100"/>
      <c r="AW47" s="301"/>
      <c r="AX47" s="102"/>
      <c r="AY47" s="47"/>
      <c r="AZ47" s="47"/>
      <c r="BA47" s="47"/>
      <c r="BB47" s="48"/>
      <c r="BC47" s="48"/>
    </row>
    <row r="48" spans="1:55" s="101" customFormat="1" ht="64.5" customHeight="1" x14ac:dyDescent="0.2">
      <c r="A48" s="363"/>
      <c r="B48" s="358"/>
      <c r="C48" s="358"/>
      <c r="D48" s="76" t="s">
        <v>262</v>
      </c>
      <c r="E48" s="76" t="s">
        <v>39</v>
      </c>
      <c r="F48" s="78" t="s">
        <v>702</v>
      </c>
      <c r="G48" s="351"/>
      <c r="H48" s="353"/>
      <c r="I48" s="353"/>
      <c r="J48" s="351"/>
      <c r="K48" s="378"/>
      <c r="L48" s="350"/>
      <c r="M48" s="378"/>
      <c r="N48" s="350"/>
      <c r="O48" s="350"/>
      <c r="P48" s="154" t="s">
        <v>320</v>
      </c>
      <c r="Q48" s="155">
        <f t="shared" si="23"/>
        <v>1</v>
      </c>
      <c r="R48" s="370"/>
      <c r="S48" s="370"/>
      <c r="T48" s="342" t="s">
        <v>705</v>
      </c>
      <c r="U48" s="368"/>
      <c r="V48" s="357"/>
      <c r="W48" s="339">
        <f t="shared" si="98"/>
        <v>4</v>
      </c>
      <c r="X48" s="342" t="s">
        <v>323</v>
      </c>
      <c r="Y48" s="342"/>
      <c r="Z48" s="357"/>
      <c r="AA48" s="370"/>
      <c r="AB48" s="338">
        <f t="shared" si="99"/>
        <v>1</v>
      </c>
      <c r="AC48" s="342" t="s">
        <v>300</v>
      </c>
      <c r="AD48" s="342" t="s">
        <v>706</v>
      </c>
      <c r="AE48" s="357"/>
      <c r="AF48" s="370"/>
      <c r="AG48" s="338">
        <f t="shared" si="100"/>
        <v>1</v>
      </c>
      <c r="AH48" s="342" t="s">
        <v>297</v>
      </c>
      <c r="AI48" s="342" t="s">
        <v>312</v>
      </c>
      <c r="AJ48" s="357"/>
      <c r="AK48" s="370"/>
      <c r="AL48" s="338">
        <f t="shared" si="101"/>
        <v>1</v>
      </c>
      <c r="AM48" s="342" t="s">
        <v>569</v>
      </c>
      <c r="AN48" s="370"/>
      <c r="AO48" s="381"/>
      <c r="AP48" s="375"/>
      <c r="AQ48" s="377"/>
      <c r="AR48" s="672"/>
      <c r="AS48" s="713"/>
      <c r="AT48" s="49"/>
      <c r="AU48" s="49"/>
      <c r="AV48" s="100"/>
      <c r="AW48" s="301"/>
      <c r="AX48" s="102"/>
      <c r="AY48" s="47"/>
      <c r="AZ48" s="47"/>
      <c r="BA48" s="47"/>
      <c r="BB48" s="48"/>
      <c r="BC48" s="48"/>
    </row>
    <row r="49" spans="1:55" s="101" customFormat="1" ht="64.5" customHeight="1" thickBot="1" x14ac:dyDescent="0.25">
      <c r="A49" s="363"/>
      <c r="B49" s="358"/>
      <c r="C49" s="358"/>
      <c r="D49" s="76"/>
      <c r="E49" s="76"/>
      <c r="F49" s="78"/>
      <c r="G49" s="351"/>
      <c r="H49" s="353"/>
      <c r="I49" s="353"/>
      <c r="J49" s="351"/>
      <c r="K49" s="378"/>
      <c r="L49" s="350"/>
      <c r="M49" s="378"/>
      <c r="N49" s="350"/>
      <c r="O49" s="350"/>
      <c r="P49" s="154" t="s">
        <v>320</v>
      </c>
      <c r="Q49" s="155">
        <f t="shared" si="23"/>
        <v>1</v>
      </c>
      <c r="R49" s="370"/>
      <c r="S49" s="370"/>
      <c r="T49" s="342" t="s">
        <v>707</v>
      </c>
      <c r="U49" s="368"/>
      <c r="V49" s="357"/>
      <c r="W49" s="339">
        <f t="shared" si="98"/>
        <v>0</v>
      </c>
      <c r="X49" s="342" t="s">
        <v>708</v>
      </c>
      <c r="Y49" s="342" t="s">
        <v>709</v>
      </c>
      <c r="Z49" s="357"/>
      <c r="AA49" s="370"/>
      <c r="AB49" s="338">
        <f t="shared" si="99"/>
        <v>1</v>
      </c>
      <c r="AC49" s="342" t="s">
        <v>300</v>
      </c>
      <c r="AD49" s="342" t="s">
        <v>710</v>
      </c>
      <c r="AE49" s="357"/>
      <c r="AF49" s="370"/>
      <c r="AG49" s="338">
        <f t="shared" si="100"/>
        <v>1</v>
      </c>
      <c r="AH49" s="342" t="s">
        <v>297</v>
      </c>
      <c r="AI49" s="342" t="s">
        <v>312</v>
      </c>
      <c r="AJ49" s="357"/>
      <c r="AK49" s="370"/>
      <c r="AL49" s="338">
        <f t="shared" si="101"/>
        <v>1</v>
      </c>
      <c r="AM49" s="342" t="s">
        <v>569</v>
      </c>
      <c r="AN49" s="370"/>
      <c r="AO49" s="381"/>
      <c r="AP49" s="375"/>
      <c r="AQ49" s="377"/>
      <c r="AR49" s="672"/>
      <c r="AS49" s="714"/>
      <c r="AT49" s="49"/>
      <c r="AU49" s="49"/>
      <c r="AV49" s="100"/>
      <c r="AW49" s="301"/>
      <c r="AX49" s="102"/>
      <c r="AY49" s="47"/>
      <c r="AZ49" s="47"/>
      <c r="BA49" s="47"/>
      <c r="BB49" s="48"/>
      <c r="BC49" s="48"/>
    </row>
    <row r="50" spans="1:55" s="101" customFormat="1" ht="64.5" customHeight="1" x14ac:dyDescent="0.2">
      <c r="A50" s="363">
        <v>14</v>
      </c>
      <c r="B50" s="358" t="s">
        <v>173</v>
      </c>
      <c r="C50" s="358"/>
      <c r="D50" s="76" t="s">
        <v>261</v>
      </c>
      <c r="E50" s="76" t="s">
        <v>35</v>
      </c>
      <c r="F50" s="78" t="s">
        <v>712</v>
      </c>
      <c r="G50" s="351" t="s">
        <v>109</v>
      </c>
      <c r="H50" s="715" t="s">
        <v>713</v>
      </c>
      <c r="I50" s="703" t="s">
        <v>714</v>
      </c>
      <c r="J50" s="430" t="s">
        <v>715</v>
      </c>
      <c r="K50" s="378" t="s">
        <v>125</v>
      </c>
      <c r="L50" s="350">
        <f t="shared" ref="L50" si="109">IF(K50="ALTA",5,IF(K50="MEDIO ALTA",4,IF(K50="MEDIA",3,IF(K50="MEDIO BAJA",2,IF(K50="BAJA",1,0)))))</f>
        <v>1</v>
      </c>
      <c r="M50" s="378" t="s">
        <v>141</v>
      </c>
      <c r="N50" s="350">
        <f t="shared" ref="N50" si="110">IF(M50="ALTO",5,IF(M50="MEDIO ALTO",4,IF(M50="MEDIO",3,IF(M50="MEDIO BAJO",2,IF(M50="BAJO",1,0)))))</f>
        <v>4</v>
      </c>
      <c r="O50" s="350">
        <f t="shared" si="47"/>
        <v>4</v>
      </c>
      <c r="P50" s="154" t="s">
        <v>320</v>
      </c>
      <c r="Q50" s="155">
        <f t="shared" si="23"/>
        <v>1</v>
      </c>
      <c r="R50" s="370">
        <f>ROUND(AVERAGEIF(Q50:Q52,"&gt;0"),0)</f>
        <v>1</v>
      </c>
      <c r="S50" s="370">
        <f>R50*0.6</f>
        <v>0.6</v>
      </c>
      <c r="T50" s="342" t="s">
        <v>717</v>
      </c>
      <c r="U50" s="367">
        <f>IF(P50="No_existen",5*$U$10,V50*$U$10)</f>
        <v>0.2</v>
      </c>
      <c r="V50" s="662">
        <f>ROUND(AVERAGEIF(W50:W52,"&gt;0"),0)</f>
        <v>4</v>
      </c>
      <c r="W50" s="339">
        <f t="shared" si="98"/>
        <v>0</v>
      </c>
      <c r="X50" s="342" t="s">
        <v>708</v>
      </c>
      <c r="Y50" s="342" t="s">
        <v>718</v>
      </c>
      <c r="Z50" s="357">
        <f>IF(P50="No_existen",5*$Z$10,AA50*$Z$10)</f>
        <v>0.15</v>
      </c>
      <c r="AA50" s="370">
        <f>ROUND(AVERAGEIF(AB50:AB52,"&gt;0"),0)</f>
        <v>1</v>
      </c>
      <c r="AB50" s="338">
        <f t="shared" si="99"/>
        <v>1</v>
      </c>
      <c r="AC50" s="342" t="s">
        <v>300</v>
      </c>
      <c r="AD50" s="342" t="s">
        <v>706</v>
      </c>
      <c r="AE50" s="357">
        <f t="shared" ref="AE50" si="111">IF(P50="No_existen",5*$AE$10,AF50*$AE$10)</f>
        <v>0.30000000000000004</v>
      </c>
      <c r="AF50" s="370">
        <f>ROUND(AVERAGEIF(AG50:AG52,"&gt;0"),0)</f>
        <v>3</v>
      </c>
      <c r="AG50" s="338">
        <f t="shared" si="100"/>
        <v>1</v>
      </c>
      <c r="AH50" s="342" t="s">
        <v>297</v>
      </c>
      <c r="AI50" s="342" t="s">
        <v>308</v>
      </c>
      <c r="AJ50" s="357">
        <f t="shared" ref="AJ50" si="112">IF(P50="No_existen",5*$AJ$10,AK50*$AJ$10)</f>
        <v>0.1</v>
      </c>
      <c r="AK50" s="370">
        <f>ROUND(AVERAGEIF(AL50:AL52,"&gt;0"),0)</f>
        <v>1</v>
      </c>
      <c r="AL50" s="338">
        <f t="shared" si="101"/>
        <v>1</v>
      </c>
      <c r="AM50" s="342" t="s">
        <v>569</v>
      </c>
      <c r="AN50" s="379">
        <f t="shared" ref="AN50" si="113">ROUND(AVERAGE(R50,V50,AA50,AF50,AK50),0)</f>
        <v>2</v>
      </c>
      <c r="AO50" s="381" t="str">
        <f t="shared" ref="AO50" si="114">IF(AN50&lt;1.5,"FUERTE",IF(AND(AN50&gt;=1.5,AN50&lt;2.5),"ACEPTABLE",IF(AN50&gt;=5,"INEXISTENTE","DÉBIL")))</f>
        <v>ACEPTABLE</v>
      </c>
      <c r="AP50" s="375">
        <f t="shared" ref="AP50" si="115">IF(O50=0,0,ROUND((O50*AN50),0))</f>
        <v>8</v>
      </c>
      <c r="AQ50" s="376" t="str">
        <f t="shared" ref="AQ50" si="116">IF(AP50&gt;=36,"GRAVE", IF(AP50&lt;=10, "LEVE", "MODERADO"))</f>
        <v>LEVE</v>
      </c>
      <c r="AR50" s="672" t="s">
        <v>720</v>
      </c>
      <c r="AS50" s="712">
        <v>0</v>
      </c>
      <c r="AT50" s="49" t="s">
        <v>87</v>
      </c>
      <c r="AU50" s="49"/>
      <c r="AV50" s="100"/>
      <c r="AW50" s="301"/>
      <c r="AX50" s="102"/>
      <c r="AY50" s="47"/>
      <c r="AZ50" s="47"/>
      <c r="BA50" s="47"/>
      <c r="BB50" s="48"/>
      <c r="BC50" s="48"/>
    </row>
    <row r="51" spans="1:55" s="101" customFormat="1" ht="64.5" customHeight="1" x14ac:dyDescent="0.2">
      <c r="A51" s="363"/>
      <c r="B51" s="358"/>
      <c r="C51" s="358"/>
      <c r="D51" s="76" t="s">
        <v>262</v>
      </c>
      <c r="E51" s="76" t="s">
        <v>39</v>
      </c>
      <c r="F51" s="78" t="s">
        <v>716</v>
      </c>
      <c r="G51" s="351"/>
      <c r="H51" s="716"/>
      <c r="I51" s="705"/>
      <c r="J51" s="431"/>
      <c r="K51" s="378"/>
      <c r="L51" s="350"/>
      <c r="M51" s="378"/>
      <c r="N51" s="350"/>
      <c r="O51" s="350"/>
      <c r="P51" s="154" t="s">
        <v>320</v>
      </c>
      <c r="Q51" s="155">
        <f t="shared" si="23"/>
        <v>1</v>
      </c>
      <c r="R51" s="370"/>
      <c r="S51" s="370"/>
      <c r="T51" s="342" t="s">
        <v>719</v>
      </c>
      <c r="U51" s="368"/>
      <c r="V51" s="357"/>
      <c r="W51" s="339">
        <f t="shared" si="98"/>
        <v>4</v>
      </c>
      <c r="X51" s="342" t="s">
        <v>323</v>
      </c>
      <c r="Y51" s="342"/>
      <c r="Z51" s="357"/>
      <c r="AA51" s="370"/>
      <c r="AB51" s="338">
        <f t="shared" si="99"/>
        <v>1</v>
      </c>
      <c r="AC51" s="342" t="s">
        <v>300</v>
      </c>
      <c r="AD51" s="342" t="s">
        <v>706</v>
      </c>
      <c r="AE51" s="357"/>
      <c r="AF51" s="370"/>
      <c r="AG51" s="338">
        <f t="shared" si="100"/>
        <v>4</v>
      </c>
      <c r="AH51" s="342" t="s">
        <v>301</v>
      </c>
      <c r="AI51" s="342" t="s">
        <v>305</v>
      </c>
      <c r="AJ51" s="357"/>
      <c r="AK51" s="370"/>
      <c r="AL51" s="338">
        <f t="shared" si="101"/>
        <v>1</v>
      </c>
      <c r="AM51" s="342" t="s">
        <v>569</v>
      </c>
      <c r="AN51" s="370"/>
      <c r="AO51" s="381"/>
      <c r="AP51" s="375"/>
      <c r="AQ51" s="377"/>
      <c r="AR51" s="672"/>
      <c r="AS51" s="713"/>
      <c r="AT51" s="49"/>
      <c r="AU51" s="49"/>
      <c r="AV51" s="100"/>
      <c r="AW51" s="301"/>
      <c r="AX51" s="102"/>
      <c r="AY51" s="47"/>
      <c r="AZ51" s="47"/>
      <c r="BA51" s="47"/>
      <c r="BB51" s="48"/>
      <c r="BC51" s="48"/>
    </row>
    <row r="52" spans="1:55" s="101" customFormat="1" ht="64.5" customHeight="1" thickBot="1" x14ac:dyDescent="0.25">
      <c r="A52" s="363"/>
      <c r="B52" s="358"/>
      <c r="C52" s="358"/>
      <c r="D52" s="76"/>
      <c r="E52" s="76"/>
      <c r="F52" s="78"/>
      <c r="G52" s="351"/>
      <c r="H52" s="717"/>
      <c r="I52" s="389"/>
      <c r="J52" s="387"/>
      <c r="K52" s="378"/>
      <c r="L52" s="350"/>
      <c r="M52" s="378"/>
      <c r="N52" s="350"/>
      <c r="O52" s="350"/>
      <c r="P52" s="154"/>
      <c r="Q52" s="155">
        <f t="shared" si="23"/>
        <v>0</v>
      </c>
      <c r="R52" s="370"/>
      <c r="S52" s="370"/>
      <c r="T52" s="342"/>
      <c r="U52" s="368"/>
      <c r="V52" s="357"/>
      <c r="W52" s="339">
        <f t="shared" si="98"/>
        <v>0</v>
      </c>
      <c r="X52" s="342"/>
      <c r="Y52" s="342"/>
      <c r="Z52" s="357"/>
      <c r="AA52" s="370"/>
      <c r="AB52" s="338">
        <f t="shared" si="99"/>
        <v>0</v>
      </c>
      <c r="AC52" s="342"/>
      <c r="AD52" s="342"/>
      <c r="AE52" s="357"/>
      <c r="AF52" s="370"/>
      <c r="AG52" s="338">
        <f t="shared" si="100"/>
        <v>0</v>
      </c>
      <c r="AH52" s="342"/>
      <c r="AI52" s="342"/>
      <c r="AJ52" s="357"/>
      <c r="AK52" s="370"/>
      <c r="AL52" s="338">
        <f t="shared" si="101"/>
        <v>0</v>
      </c>
      <c r="AM52" s="342"/>
      <c r="AN52" s="370"/>
      <c r="AO52" s="381"/>
      <c r="AP52" s="375"/>
      <c r="AQ52" s="377"/>
      <c r="AR52" s="672"/>
      <c r="AS52" s="714"/>
      <c r="AT52" s="49"/>
      <c r="AU52" s="49"/>
      <c r="AV52" s="100"/>
      <c r="AW52" s="301"/>
      <c r="AX52" s="102"/>
      <c r="AY52" s="47"/>
      <c r="AZ52" s="47"/>
      <c r="BA52" s="47"/>
      <c r="BB52" s="48"/>
      <c r="BC52" s="48"/>
    </row>
    <row r="53" spans="1:55" s="101" customFormat="1" ht="64.5" customHeight="1" x14ac:dyDescent="0.2">
      <c r="A53" s="363">
        <v>15</v>
      </c>
      <c r="B53" s="358" t="s">
        <v>173</v>
      </c>
      <c r="C53" s="358"/>
      <c r="D53" s="76" t="s">
        <v>261</v>
      </c>
      <c r="E53" s="76" t="s">
        <v>35</v>
      </c>
      <c r="F53" s="671" t="s">
        <v>721</v>
      </c>
      <c r="G53" s="351" t="s">
        <v>105</v>
      </c>
      <c r="H53" s="718" t="s">
        <v>722</v>
      </c>
      <c r="I53" s="719" t="s">
        <v>723</v>
      </c>
      <c r="J53" s="657" t="s">
        <v>724</v>
      </c>
      <c r="K53" s="378" t="s">
        <v>125</v>
      </c>
      <c r="L53" s="350">
        <f t="shared" ref="L53" si="117">IF(K53="ALTA",5,IF(K53="MEDIO ALTA",4,IF(K53="MEDIA",3,IF(K53="MEDIO BAJA",2,IF(K53="BAJA",1,0)))))</f>
        <v>1</v>
      </c>
      <c r="M53" s="378" t="s">
        <v>137</v>
      </c>
      <c r="N53" s="350">
        <f t="shared" ref="N53" si="118">IF(M53="ALTO",5,IF(M53="MEDIO ALTO",4,IF(M53="MEDIO",3,IF(M53="MEDIO BAJO",2,IF(M53="BAJO",1,0)))))</f>
        <v>5</v>
      </c>
      <c r="O53" s="350">
        <f t="shared" si="47"/>
        <v>5</v>
      </c>
      <c r="P53" s="154" t="s">
        <v>320</v>
      </c>
      <c r="Q53" s="155">
        <f t="shared" si="23"/>
        <v>1</v>
      </c>
      <c r="R53" s="370">
        <f>ROUND(AVERAGEIF(Q53:Q55,"&gt;0"),0)</f>
        <v>1</v>
      </c>
      <c r="S53" s="370">
        <f>R53*0.6</f>
        <v>0.6</v>
      </c>
      <c r="T53" s="342" t="s">
        <v>726</v>
      </c>
      <c r="U53" s="367">
        <f>IF(P53="No_existen",5*$U$10,V53*$U$10)</f>
        <v>0.2</v>
      </c>
      <c r="V53" s="662">
        <f>ROUND(AVERAGEIF(W53:W55,"&gt;0"),0)</f>
        <v>4</v>
      </c>
      <c r="W53" s="339">
        <f t="shared" si="98"/>
        <v>4</v>
      </c>
      <c r="X53" s="342" t="s">
        <v>323</v>
      </c>
      <c r="Y53" s="342"/>
      <c r="Z53" s="357">
        <f>IF(P53="No_existen",5*$Z$10,AA53*$Z$10)</f>
        <v>0.15</v>
      </c>
      <c r="AA53" s="370">
        <f>ROUND(AVERAGEIF(AB53:AB55,"&gt;0"),0)</f>
        <v>1</v>
      </c>
      <c r="AB53" s="338">
        <f t="shared" si="99"/>
        <v>1</v>
      </c>
      <c r="AC53" s="342" t="s">
        <v>300</v>
      </c>
      <c r="AD53" s="342" t="s">
        <v>727</v>
      </c>
      <c r="AE53" s="357">
        <f>IF(P53="No_existen",5*$AE$10,AF53*$AE$10)</f>
        <v>0.1</v>
      </c>
      <c r="AF53" s="370">
        <f>ROUND(AVERAGEIF(AG53:AG55,"&gt;0"),0)</f>
        <v>1</v>
      </c>
      <c r="AG53" s="338">
        <f t="shared" si="100"/>
        <v>1</v>
      </c>
      <c r="AH53" s="342" t="s">
        <v>297</v>
      </c>
      <c r="AI53" s="342" t="s">
        <v>304</v>
      </c>
      <c r="AJ53" s="357">
        <f t="shared" ref="AJ53" si="119">IF(P53="No_existen",5*$AJ$10,AK53*$AJ$10)</f>
        <v>0.1</v>
      </c>
      <c r="AK53" s="370">
        <f>ROUND(AVERAGEIF(AL53:AL55,"&gt;0"),0)</f>
        <v>1</v>
      </c>
      <c r="AL53" s="338">
        <f t="shared" si="101"/>
        <v>1</v>
      </c>
      <c r="AM53" s="342" t="s">
        <v>569</v>
      </c>
      <c r="AN53" s="379">
        <f t="shared" ref="AN53" si="120">ROUND(AVERAGE(R53,V53,AA53,AF53,AK53),0)</f>
        <v>2</v>
      </c>
      <c r="AO53" s="381" t="str">
        <f t="shared" ref="AO53" si="121">IF(AN53&lt;1.5,"FUERTE",IF(AND(AN53&gt;=1.5,AN53&lt;2.5),"ACEPTABLE",IF(AN53&gt;=5,"INEXISTENTE","DÉBIL")))</f>
        <v>ACEPTABLE</v>
      </c>
      <c r="AP53" s="375">
        <f t="shared" ref="AP53" si="122">IF(O53=0,0,ROUND((O53*AN53),0))</f>
        <v>10</v>
      </c>
      <c r="AQ53" s="376" t="str">
        <f t="shared" ref="AQ53" si="123">IF(AP53&gt;=36,"GRAVE", IF(AP53&lt;=10, "LEVE", "MODERADO"))</f>
        <v>LEVE</v>
      </c>
      <c r="AR53" s="672" t="s">
        <v>732</v>
      </c>
      <c r="AS53" s="672" t="s">
        <v>733</v>
      </c>
      <c r="AT53" s="49" t="s">
        <v>87</v>
      </c>
      <c r="AU53" s="49"/>
      <c r="AV53" s="100"/>
      <c r="AW53" s="301"/>
      <c r="AX53" s="102"/>
      <c r="AY53" s="47"/>
      <c r="AZ53" s="47"/>
      <c r="BA53" s="47"/>
      <c r="BB53" s="48"/>
      <c r="BC53" s="48"/>
    </row>
    <row r="54" spans="1:55" s="101" customFormat="1" ht="64.5" customHeight="1" x14ac:dyDescent="0.2">
      <c r="A54" s="363"/>
      <c r="B54" s="358"/>
      <c r="C54" s="358"/>
      <c r="D54" s="76" t="s">
        <v>261</v>
      </c>
      <c r="E54" s="76" t="s">
        <v>36</v>
      </c>
      <c r="F54" s="671" t="s">
        <v>725</v>
      </c>
      <c r="G54" s="351"/>
      <c r="H54" s="720"/>
      <c r="I54" s="720"/>
      <c r="J54" s="659"/>
      <c r="K54" s="378"/>
      <c r="L54" s="350"/>
      <c r="M54" s="378"/>
      <c r="N54" s="350"/>
      <c r="O54" s="350"/>
      <c r="P54" s="154" t="s">
        <v>320</v>
      </c>
      <c r="Q54" s="155">
        <f t="shared" si="23"/>
        <v>1</v>
      </c>
      <c r="R54" s="370"/>
      <c r="S54" s="370"/>
      <c r="T54" s="342" t="s">
        <v>728</v>
      </c>
      <c r="U54" s="368"/>
      <c r="V54" s="357"/>
      <c r="W54" s="339">
        <f t="shared" si="98"/>
        <v>4</v>
      </c>
      <c r="X54" s="342" t="s">
        <v>323</v>
      </c>
      <c r="Y54" s="342"/>
      <c r="Z54" s="357"/>
      <c r="AA54" s="370"/>
      <c r="AB54" s="338">
        <f t="shared" si="99"/>
        <v>1</v>
      </c>
      <c r="AC54" s="342" t="s">
        <v>300</v>
      </c>
      <c r="AD54" s="342" t="s">
        <v>729</v>
      </c>
      <c r="AE54" s="357"/>
      <c r="AF54" s="370"/>
      <c r="AG54" s="338">
        <f t="shared" si="100"/>
        <v>1</v>
      </c>
      <c r="AH54" s="342" t="s">
        <v>297</v>
      </c>
      <c r="AI54" s="342" t="s">
        <v>308</v>
      </c>
      <c r="AJ54" s="357"/>
      <c r="AK54" s="370"/>
      <c r="AL54" s="338">
        <f t="shared" si="101"/>
        <v>1</v>
      </c>
      <c r="AM54" s="342" t="s">
        <v>569</v>
      </c>
      <c r="AN54" s="370"/>
      <c r="AO54" s="381"/>
      <c r="AP54" s="375"/>
      <c r="AQ54" s="377"/>
      <c r="AR54" s="672"/>
      <c r="AS54" s="672"/>
      <c r="AT54" s="49" t="s">
        <v>87</v>
      </c>
      <c r="AU54" s="49"/>
      <c r="AV54" s="100"/>
      <c r="AW54" s="301"/>
      <c r="AX54" s="102"/>
      <c r="AY54" s="47"/>
      <c r="AZ54" s="47"/>
      <c r="BA54" s="47"/>
      <c r="BB54" s="48"/>
      <c r="BC54" s="48"/>
    </row>
    <row r="55" spans="1:55" s="101" customFormat="1" ht="64.5" customHeight="1" thickBot="1" x14ac:dyDescent="0.25">
      <c r="A55" s="363"/>
      <c r="B55" s="358"/>
      <c r="C55" s="358"/>
      <c r="D55" s="76"/>
      <c r="E55" s="76"/>
      <c r="F55" s="76"/>
      <c r="G55" s="351"/>
      <c r="H55" s="721"/>
      <c r="I55" s="721"/>
      <c r="J55" s="661"/>
      <c r="K55" s="378"/>
      <c r="L55" s="350"/>
      <c r="M55" s="378"/>
      <c r="N55" s="350"/>
      <c r="O55" s="350"/>
      <c r="P55" s="154" t="s">
        <v>320</v>
      </c>
      <c r="Q55" s="155">
        <f t="shared" si="23"/>
        <v>1</v>
      </c>
      <c r="R55" s="370"/>
      <c r="S55" s="370"/>
      <c r="T55" s="342" t="s">
        <v>730</v>
      </c>
      <c r="U55" s="368"/>
      <c r="V55" s="357"/>
      <c r="W55" s="339">
        <f t="shared" si="98"/>
        <v>4</v>
      </c>
      <c r="X55" s="342" t="s">
        <v>323</v>
      </c>
      <c r="Y55" s="342"/>
      <c r="Z55" s="357"/>
      <c r="AA55" s="370"/>
      <c r="AB55" s="338">
        <f t="shared" si="99"/>
        <v>1</v>
      </c>
      <c r="AC55" s="342" t="s">
        <v>300</v>
      </c>
      <c r="AD55" s="342" t="s">
        <v>731</v>
      </c>
      <c r="AE55" s="357"/>
      <c r="AF55" s="370"/>
      <c r="AG55" s="338">
        <f t="shared" si="100"/>
        <v>1</v>
      </c>
      <c r="AH55" s="342" t="s">
        <v>297</v>
      </c>
      <c r="AI55" s="342" t="s">
        <v>312</v>
      </c>
      <c r="AJ55" s="357"/>
      <c r="AK55" s="370"/>
      <c r="AL55" s="338">
        <f t="shared" si="101"/>
        <v>1</v>
      </c>
      <c r="AM55" s="342" t="s">
        <v>569</v>
      </c>
      <c r="AN55" s="370"/>
      <c r="AO55" s="381"/>
      <c r="AP55" s="375"/>
      <c r="AQ55" s="377"/>
      <c r="AR55" s="672"/>
      <c r="AS55" s="672"/>
      <c r="AT55" s="49" t="s">
        <v>87</v>
      </c>
      <c r="AU55" s="49"/>
      <c r="AV55" s="100"/>
      <c r="AW55" s="301"/>
      <c r="AX55" s="102"/>
      <c r="AY55" s="47"/>
      <c r="AZ55" s="47"/>
      <c r="BA55" s="47"/>
      <c r="BB55" s="48"/>
      <c r="BC55" s="48"/>
    </row>
    <row r="56" spans="1:55" s="101" customFormat="1" ht="64.5" customHeight="1" x14ac:dyDescent="0.2">
      <c r="A56" s="363">
        <v>16</v>
      </c>
      <c r="B56" s="358" t="s">
        <v>173</v>
      </c>
      <c r="C56" s="358"/>
      <c r="D56" s="76" t="s">
        <v>261</v>
      </c>
      <c r="E56" s="76" t="s">
        <v>35</v>
      </c>
      <c r="F56" s="78" t="s">
        <v>734</v>
      </c>
      <c r="G56" s="351" t="s">
        <v>109</v>
      </c>
      <c r="H56" s="352" t="s">
        <v>735</v>
      </c>
      <c r="I56" s="351" t="s">
        <v>736</v>
      </c>
      <c r="J56" s="354" t="s">
        <v>737</v>
      </c>
      <c r="K56" s="378" t="s">
        <v>102</v>
      </c>
      <c r="L56" s="350">
        <f t="shared" ref="L56" si="124">IF(K56="ALTA",5,IF(K56="MEDIO ALTA",4,IF(K56="MEDIA",3,IF(K56="MEDIO BAJA",2,IF(K56="BAJA",1,0)))))</f>
        <v>3</v>
      </c>
      <c r="M56" s="378" t="s">
        <v>139</v>
      </c>
      <c r="N56" s="350">
        <f t="shared" ref="N56" si="125">IF(M56="ALTO",5,IF(M56="MEDIO ALTO",4,IF(M56="MEDIO",3,IF(M56="MEDIO BAJO",2,IF(M56="BAJO",1,0)))))</f>
        <v>1</v>
      </c>
      <c r="O56" s="350">
        <f t="shared" si="47"/>
        <v>3</v>
      </c>
      <c r="P56" s="154" t="s">
        <v>320</v>
      </c>
      <c r="Q56" s="155">
        <f t="shared" si="23"/>
        <v>1</v>
      </c>
      <c r="R56" s="370">
        <f>ROUND(AVERAGEIF(Q56:Q58,"&gt;0"),0)</f>
        <v>1</v>
      </c>
      <c r="S56" s="370">
        <f>R56*0.6</f>
        <v>0.6</v>
      </c>
      <c r="T56" s="342" t="s">
        <v>739</v>
      </c>
      <c r="U56" s="367">
        <f>IF(P56="No_existen",5*$U$10,V56*$U$10)</f>
        <v>0.2</v>
      </c>
      <c r="V56" s="662">
        <f>ROUND(AVERAGEIF(W56:W58,"&gt;0"),0)</f>
        <v>4</v>
      </c>
      <c r="W56" s="339">
        <f t="shared" si="98"/>
        <v>4</v>
      </c>
      <c r="X56" s="342" t="s">
        <v>323</v>
      </c>
      <c r="Y56" s="342"/>
      <c r="Z56" s="357">
        <f t="shared" ref="Z56" si="126">IF(P56="No_existen",5*$Z$10,AA56*$Z$10)</f>
        <v>0.15</v>
      </c>
      <c r="AA56" s="370">
        <f>ROUND(AVERAGEIF(AB56:AB58,"&gt;0"),0)</f>
        <v>1</v>
      </c>
      <c r="AB56" s="338">
        <f t="shared" si="99"/>
        <v>1</v>
      </c>
      <c r="AC56" s="342" t="s">
        <v>300</v>
      </c>
      <c r="AD56" s="342" t="s">
        <v>731</v>
      </c>
      <c r="AE56" s="357">
        <f t="shared" ref="AE56" si="127">IF(P56="No_existen",5*$AE$10,AF56*$AE$10)</f>
        <v>0.1</v>
      </c>
      <c r="AF56" s="370">
        <f t="shared" ref="AF56" si="128">ROUND(AVERAGEIF(AG56:AG58,"&gt;0"),0)</f>
        <v>1</v>
      </c>
      <c r="AG56" s="338">
        <f t="shared" si="100"/>
        <v>1</v>
      </c>
      <c r="AH56" s="342" t="s">
        <v>297</v>
      </c>
      <c r="AI56" s="342" t="s">
        <v>312</v>
      </c>
      <c r="AJ56" s="357">
        <f t="shared" ref="AJ56" si="129">IF(P56="No_existen",5*$AJ$10,AK56*$AJ$10)</f>
        <v>0.1</v>
      </c>
      <c r="AK56" s="370">
        <f t="shared" ref="AK56" si="130">ROUND(AVERAGEIF(AL56:AL58,"&gt;0"),0)</f>
        <v>1</v>
      </c>
      <c r="AL56" s="338">
        <f t="shared" si="101"/>
        <v>1</v>
      </c>
      <c r="AM56" s="342" t="s">
        <v>569</v>
      </c>
      <c r="AN56" s="379">
        <f t="shared" ref="AN56" si="131">ROUND(AVERAGE(R56,V56,AA56,AF56,AK56),0)</f>
        <v>2</v>
      </c>
      <c r="AO56" s="381" t="str">
        <f t="shared" ref="AO56" si="132">IF(AN56&lt;1.5,"FUERTE",IF(AND(AN56&gt;=1.5,AN56&lt;2.5),"ACEPTABLE",IF(AN56&gt;=5,"INEXISTENTE","DÉBIL")))</f>
        <v>ACEPTABLE</v>
      </c>
      <c r="AP56" s="375">
        <f t="shared" ref="AP56" si="133">IF(O56=0,0,ROUND((O56*AN56),0))</f>
        <v>6</v>
      </c>
      <c r="AQ56" s="376" t="str">
        <f t="shared" ref="AQ56" si="134">IF(AP56&gt;=36,"GRAVE", IF(AP56&lt;=10, "LEVE", "MODERADO"))</f>
        <v>LEVE</v>
      </c>
      <c r="AR56" s="672" t="s">
        <v>744</v>
      </c>
      <c r="AS56" s="672">
        <v>4</v>
      </c>
      <c r="AT56" s="49" t="s">
        <v>87</v>
      </c>
      <c r="AU56" s="49"/>
      <c r="AV56" s="100"/>
      <c r="AW56" s="301"/>
      <c r="AX56" s="102"/>
      <c r="AY56" s="47"/>
      <c r="AZ56" s="47"/>
      <c r="BA56" s="47"/>
      <c r="BB56" s="48"/>
      <c r="BC56" s="48"/>
    </row>
    <row r="57" spans="1:55" s="101" customFormat="1" ht="64.5" customHeight="1" x14ac:dyDescent="0.2">
      <c r="A57" s="363"/>
      <c r="B57" s="358"/>
      <c r="C57" s="358"/>
      <c r="D57" s="76" t="s">
        <v>261</v>
      </c>
      <c r="E57" s="76" t="s">
        <v>35</v>
      </c>
      <c r="F57" s="78" t="s">
        <v>738</v>
      </c>
      <c r="G57" s="351"/>
      <c r="H57" s="353"/>
      <c r="I57" s="351"/>
      <c r="J57" s="354"/>
      <c r="K57" s="378"/>
      <c r="L57" s="350"/>
      <c r="M57" s="378"/>
      <c r="N57" s="350"/>
      <c r="O57" s="350"/>
      <c r="P57" s="154" t="s">
        <v>320</v>
      </c>
      <c r="Q57" s="155">
        <f t="shared" si="23"/>
        <v>1</v>
      </c>
      <c r="R57" s="370"/>
      <c r="S57" s="370"/>
      <c r="T57" s="342" t="s">
        <v>740</v>
      </c>
      <c r="U57" s="368"/>
      <c r="V57" s="357"/>
      <c r="W57" s="339">
        <f t="shared" si="98"/>
        <v>4</v>
      </c>
      <c r="X57" s="342" t="s">
        <v>323</v>
      </c>
      <c r="Y57" s="342"/>
      <c r="Z57" s="357"/>
      <c r="AA57" s="370"/>
      <c r="AB57" s="338">
        <f t="shared" si="99"/>
        <v>1</v>
      </c>
      <c r="AC57" s="342" t="s">
        <v>300</v>
      </c>
      <c r="AD57" s="342" t="s">
        <v>741</v>
      </c>
      <c r="AE57" s="357"/>
      <c r="AF57" s="370"/>
      <c r="AG57" s="338">
        <f t="shared" si="100"/>
        <v>1</v>
      </c>
      <c r="AH57" s="342" t="s">
        <v>297</v>
      </c>
      <c r="AI57" s="342" t="s">
        <v>312</v>
      </c>
      <c r="AJ57" s="357"/>
      <c r="AK57" s="370"/>
      <c r="AL57" s="338">
        <f t="shared" si="101"/>
        <v>1</v>
      </c>
      <c r="AM57" s="342" t="s">
        <v>569</v>
      </c>
      <c r="AN57" s="370"/>
      <c r="AO57" s="381"/>
      <c r="AP57" s="375"/>
      <c r="AQ57" s="377"/>
      <c r="AR57" s="672"/>
      <c r="AS57" s="672"/>
      <c r="AT57" s="49" t="s">
        <v>87</v>
      </c>
      <c r="AU57" s="49"/>
      <c r="AV57" s="100"/>
      <c r="AW57" s="301"/>
      <c r="AX57" s="102"/>
      <c r="AY57" s="47"/>
      <c r="AZ57" s="47"/>
      <c r="BA57" s="47"/>
      <c r="BB57" s="48"/>
      <c r="BC57" s="48"/>
    </row>
    <row r="58" spans="1:55" s="101" customFormat="1" ht="64.5" customHeight="1" thickBot="1" x14ac:dyDescent="0.25">
      <c r="A58" s="363"/>
      <c r="B58" s="358"/>
      <c r="C58" s="358"/>
      <c r="D58" s="76"/>
      <c r="E58" s="76"/>
      <c r="F58" s="76"/>
      <c r="G58" s="351"/>
      <c r="H58" s="353"/>
      <c r="I58" s="351"/>
      <c r="J58" s="354"/>
      <c r="K58" s="378"/>
      <c r="L58" s="350"/>
      <c r="M58" s="378"/>
      <c r="N58" s="350"/>
      <c r="O58" s="350"/>
      <c r="P58" s="154" t="s">
        <v>320</v>
      </c>
      <c r="Q58" s="155">
        <f t="shared" si="23"/>
        <v>1</v>
      </c>
      <c r="R58" s="370"/>
      <c r="S58" s="370"/>
      <c r="T58" s="342" t="s">
        <v>742</v>
      </c>
      <c r="U58" s="368"/>
      <c r="V58" s="357"/>
      <c r="W58" s="339">
        <f t="shared" si="98"/>
        <v>4</v>
      </c>
      <c r="X58" s="342" t="s">
        <v>323</v>
      </c>
      <c r="Y58" s="342"/>
      <c r="Z58" s="357"/>
      <c r="AA58" s="370"/>
      <c r="AB58" s="338">
        <f t="shared" si="99"/>
        <v>1</v>
      </c>
      <c r="AC58" s="342" t="s">
        <v>300</v>
      </c>
      <c r="AD58" s="342" t="s">
        <v>743</v>
      </c>
      <c r="AE58" s="357"/>
      <c r="AF58" s="370"/>
      <c r="AG58" s="338">
        <f t="shared" si="100"/>
        <v>1</v>
      </c>
      <c r="AH58" s="342" t="s">
        <v>297</v>
      </c>
      <c r="AI58" s="342" t="s">
        <v>312</v>
      </c>
      <c r="AJ58" s="357"/>
      <c r="AK58" s="370"/>
      <c r="AL58" s="338">
        <f t="shared" si="101"/>
        <v>1</v>
      </c>
      <c r="AM58" s="342" t="s">
        <v>569</v>
      </c>
      <c r="AN58" s="370"/>
      <c r="AO58" s="381"/>
      <c r="AP58" s="375"/>
      <c r="AQ58" s="377"/>
      <c r="AR58" s="672"/>
      <c r="AS58" s="672"/>
      <c r="AT58" s="49" t="s">
        <v>87</v>
      </c>
      <c r="AU58" s="49"/>
      <c r="AV58" s="100"/>
      <c r="AW58" s="301"/>
      <c r="AX58" s="102"/>
      <c r="AY58" s="47"/>
      <c r="AZ58" s="47"/>
      <c r="BA58" s="47"/>
      <c r="BB58" s="48"/>
      <c r="BC58" s="48"/>
    </row>
    <row r="59" spans="1:55" s="101" customFormat="1" ht="64.5" customHeight="1" x14ac:dyDescent="0.2">
      <c r="A59" s="363">
        <v>17</v>
      </c>
      <c r="B59" s="358" t="s">
        <v>177</v>
      </c>
      <c r="C59" s="358"/>
      <c r="D59" s="265" t="s">
        <v>261</v>
      </c>
      <c r="E59" s="265" t="s">
        <v>36</v>
      </c>
      <c r="F59" s="654" t="s">
        <v>745</v>
      </c>
      <c r="G59" s="351" t="s">
        <v>103</v>
      </c>
      <c r="H59" s="388" t="s">
        <v>746</v>
      </c>
      <c r="I59" s="389" t="s">
        <v>747</v>
      </c>
      <c r="J59" s="387" t="s">
        <v>748</v>
      </c>
      <c r="K59" s="378" t="s">
        <v>148</v>
      </c>
      <c r="L59" s="350">
        <f t="shared" ref="L59" si="135">IF(K59="ALTA",5,IF(K59="MEDIO ALTA",4,IF(K59="MEDIA",3,IF(K59="MEDIO BAJA",2,IF(K59="BAJA",1,0)))))</f>
        <v>2</v>
      </c>
      <c r="M59" s="378" t="s">
        <v>141</v>
      </c>
      <c r="N59" s="350">
        <f t="shared" ref="N59" si="136">IF(M59="ALTO",5,IF(M59="MEDIO ALTO",4,IF(M59="MEDIO",3,IF(M59="MEDIO BAJO",2,IF(M59="BAJO",1,0)))))</f>
        <v>4</v>
      </c>
      <c r="O59" s="350">
        <f t="shared" si="47"/>
        <v>8</v>
      </c>
      <c r="P59" s="266" t="s">
        <v>320</v>
      </c>
      <c r="Q59" s="155">
        <f t="shared" si="23"/>
        <v>1</v>
      </c>
      <c r="R59" s="370">
        <f>ROUND(AVERAGEIF(Q59:Q61,"&gt;0"),0)</f>
        <v>1</v>
      </c>
      <c r="S59" s="370">
        <f>R59*0.6</f>
        <v>0.6</v>
      </c>
      <c r="T59" s="341" t="s">
        <v>751</v>
      </c>
      <c r="U59" s="367">
        <f>IF(P59="No_existen",5*$U$10,V59*$U$10)</f>
        <v>0.2</v>
      </c>
      <c r="V59" s="662">
        <f>ROUND(AVERAGEIF(W59:W61,"&gt;0"),0)</f>
        <v>4</v>
      </c>
      <c r="W59" s="339">
        <f t="shared" si="98"/>
        <v>4</v>
      </c>
      <c r="X59" s="341" t="s">
        <v>323</v>
      </c>
      <c r="Y59" s="341"/>
      <c r="Z59" s="357">
        <f>IF(P59="No_existen",5*$Z$10,AA59*$Z$10)</f>
        <v>0.15</v>
      </c>
      <c r="AA59" s="370">
        <f>ROUND(AVERAGEIF(AB59:AB61,"&gt;0"),0)</f>
        <v>1</v>
      </c>
      <c r="AB59" s="338">
        <f t="shared" si="99"/>
        <v>1</v>
      </c>
      <c r="AC59" s="341" t="s">
        <v>300</v>
      </c>
      <c r="AD59" s="341" t="s">
        <v>752</v>
      </c>
      <c r="AE59" s="357">
        <f>IF(P59="No_existen",5*$AE$10,AF59*$AE$10)</f>
        <v>0.1</v>
      </c>
      <c r="AF59" s="370">
        <f>ROUND(AVERAGEIF(AG59:AG61,"&gt;0"),0)</f>
        <v>1</v>
      </c>
      <c r="AG59" s="338">
        <f t="shared" si="100"/>
        <v>1</v>
      </c>
      <c r="AH59" s="341" t="s">
        <v>297</v>
      </c>
      <c r="AI59" s="341" t="s">
        <v>304</v>
      </c>
      <c r="AJ59" s="357">
        <f t="shared" ref="AJ59" si="137">IF(P59="No_existen",5*$AJ$10,AK59*$AJ$10)</f>
        <v>0.2</v>
      </c>
      <c r="AK59" s="370">
        <f>ROUND(AVERAGEIF(AL59:AL61,"&gt;0"),0)</f>
        <v>2</v>
      </c>
      <c r="AL59" s="338">
        <f t="shared" si="101"/>
        <v>1</v>
      </c>
      <c r="AM59" s="341" t="s">
        <v>569</v>
      </c>
      <c r="AN59" s="379">
        <f t="shared" ref="AN59" si="138">ROUND(AVERAGE(R59,V59,AA59,AF59,AK59),0)</f>
        <v>2</v>
      </c>
      <c r="AO59" s="381" t="str">
        <f t="shared" ref="AO59" si="139">IF(AN59&lt;1.5,"FUERTE",IF(AND(AN59&gt;=1.5,AN59&lt;2.5),"ACEPTABLE",IF(AN59&gt;=5,"INEXISTENTE","DÉBIL")))</f>
        <v>ACEPTABLE</v>
      </c>
      <c r="AP59" s="375">
        <f t="shared" ref="AP59" si="140">IF(O59=0,0,ROUND((O59*AN59),0))</f>
        <v>16</v>
      </c>
      <c r="AQ59" s="376" t="str">
        <f t="shared" ref="AQ59" si="141">IF(AP59&gt;=36,"GRAVE", IF(AP59&lt;=10, "LEVE", "MODERADO"))</f>
        <v>MODERADO</v>
      </c>
      <c r="AR59" s="390" t="s">
        <v>755</v>
      </c>
      <c r="AS59" s="390" t="s">
        <v>756</v>
      </c>
      <c r="AT59" s="268" t="s">
        <v>88</v>
      </c>
      <c r="AU59" s="268" t="s">
        <v>757</v>
      </c>
      <c r="AV59" s="722">
        <v>45291</v>
      </c>
      <c r="AW59" s="301"/>
      <c r="AX59" s="102"/>
      <c r="AY59" s="47"/>
      <c r="AZ59" s="47"/>
      <c r="BA59" s="47"/>
      <c r="BB59" s="48"/>
      <c r="BC59" s="48"/>
    </row>
    <row r="60" spans="1:55" s="101" customFormat="1" ht="64.5" customHeight="1" x14ac:dyDescent="0.2">
      <c r="A60" s="363"/>
      <c r="B60" s="358"/>
      <c r="C60" s="358"/>
      <c r="D60" s="76" t="s">
        <v>261</v>
      </c>
      <c r="E60" s="76" t="s">
        <v>32</v>
      </c>
      <c r="F60" s="654" t="s">
        <v>749</v>
      </c>
      <c r="G60" s="351"/>
      <c r="H60" s="353"/>
      <c r="I60" s="353"/>
      <c r="J60" s="351"/>
      <c r="K60" s="378"/>
      <c r="L60" s="350"/>
      <c r="M60" s="378"/>
      <c r="N60" s="350"/>
      <c r="O60" s="350"/>
      <c r="P60" s="154" t="s">
        <v>320</v>
      </c>
      <c r="Q60" s="155">
        <f t="shared" si="23"/>
        <v>1</v>
      </c>
      <c r="R60" s="370"/>
      <c r="S60" s="370"/>
      <c r="T60" s="341" t="s">
        <v>753</v>
      </c>
      <c r="U60" s="368"/>
      <c r="V60" s="357"/>
      <c r="W60" s="339">
        <f t="shared" si="98"/>
        <v>4</v>
      </c>
      <c r="X60" s="342" t="s">
        <v>323</v>
      </c>
      <c r="Y60" s="342"/>
      <c r="Z60" s="357"/>
      <c r="AA60" s="370"/>
      <c r="AB60" s="338">
        <f t="shared" si="99"/>
        <v>1</v>
      </c>
      <c r="AC60" s="342" t="s">
        <v>300</v>
      </c>
      <c r="AD60" s="342" t="s">
        <v>752</v>
      </c>
      <c r="AE60" s="357"/>
      <c r="AF60" s="370"/>
      <c r="AG60" s="338">
        <f t="shared" si="100"/>
        <v>1</v>
      </c>
      <c r="AH60" s="342" t="s">
        <v>297</v>
      </c>
      <c r="AI60" s="342" t="s">
        <v>308</v>
      </c>
      <c r="AJ60" s="357"/>
      <c r="AK60" s="370"/>
      <c r="AL60" s="338">
        <f t="shared" si="101"/>
        <v>4</v>
      </c>
      <c r="AM60" s="342" t="s">
        <v>554</v>
      </c>
      <c r="AN60" s="370"/>
      <c r="AO60" s="381"/>
      <c r="AP60" s="375"/>
      <c r="AQ60" s="377"/>
      <c r="AR60" s="355"/>
      <c r="AS60" s="355"/>
      <c r="AT60" s="49" t="s">
        <v>88</v>
      </c>
      <c r="AU60" s="49" t="s">
        <v>758</v>
      </c>
      <c r="AV60" s="269">
        <v>45291</v>
      </c>
      <c r="AW60" s="301"/>
      <c r="AX60" s="102"/>
      <c r="AY60" s="47"/>
      <c r="AZ60" s="47"/>
      <c r="BA60" s="47"/>
      <c r="BB60" s="48"/>
      <c r="BC60" s="48"/>
    </row>
    <row r="61" spans="1:55" s="101" customFormat="1" ht="64.5" customHeight="1" x14ac:dyDescent="0.2">
      <c r="A61" s="363"/>
      <c r="B61" s="358"/>
      <c r="C61" s="358"/>
      <c r="D61" s="76" t="s">
        <v>261</v>
      </c>
      <c r="E61" s="76" t="s">
        <v>110</v>
      </c>
      <c r="F61" s="78" t="s">
        <v>750</v>
      </c>
      <c r="G61" s="351"/>
      <c r="H61" s="353"/>
      <c r="I61" s="353"/>
      <c r="J61" s="351"/>
      <c r="K61" s="378"/>
      <c r="L61" s="350"/>
      <c r="M61" s="378"/>
      <c r="N61" s="350"/>
      <c r="O61" s="350"/>
      <c r="P61" s="154" t="s">
        <v>320</v>
      </c>
      <c r="Q61" s="155">
        <f t="shared" si="23"/>
        <v>1</v>
      </c>
      <c r="R61" s="370"/>
      <c r="S61" s="370"/>
      <c r="T61" s="342" t="s">
        <v>754</v>
      </c>
      <c r="U61" s="368"/>
      <c r="V61" s="357"/>
      <c r="W61" s="339">
        <f t="shared" si="98"/>
        <v>4</v>
      </c>
      <c r="X61" s="342" t="s">
        <v>323</v>
      </c>
      <c r="Y61" s="342"/>
      <c r="Z61" s="357"/>
      <c r="AA61" s="370"/>
      <c r="AB61" s="338">
        <f t="shared" si="99"/>
        <v>1</v>
      </c>
      <c r="AC61" s="342" t="s">
        <v>300</v>
      </c>
      <c r="AD61" s="342" t="s">
        <v>752</v>
      </c>
      <c r="AE61" s="357"/>
      <c r="AF61" s="370"/>
      <c r="AG61" s="338">
        <f t="shared" si="100"/>
        <v>1</v>
      </c>
      <c r="AH61" s="342" t="s">
        <v>297</v>
      </c>
      <c r="AI61" s="342" t="s">
        <v>304</v>
      </c>
      <c r="AJ61" s="357"/>
      <c r="AK61" s="370"/>
      <c r="AL61" s="338">
        <f t="shared" si="101"/>
        <v>1</v>
      </c>
      <c r="AM61" s="342" t="s">
        <v>569</v>
      </c>
      <c r="AN61" s="370"/>
      <c r="AO61" s="381"/>
      <c r="AP61" s="375"/>
      <c r="AQ61" s="377"/>
      <c r="AR61" s="355"/>
      <c r="AS61" s="355"/>
      <c r="AT61" s="49" t="s">
        <v>88</v>
      </c>
      <c r="AU61" s="49" t="s">
        <v>759</v>
      </c>
      <c r="AV61" s="100">
        <v>45291</v>
      </c>
      <c r="AW61" s="301"/>
      <c r="AX61" s="102"/>
      <c r="AY61" s="47"/>
      <c r="AZ61" s="47"/>
      <c r="BA61" s="47"/>
      <c r="BB61" s="48"/>
      <c r="BC61" s="48"/>
    </row>
    <row r="62" spans="1:55" s="101" customFormat="1" ht="64.5" customHeight="1" x14ac:dyDescent="0.2">
      <c r="A62" s="363">
        <v>18</v>
      </c>
      <c r="B62" s="358" t="s">
        <v>177</v>
      </c>
      <c r="C62" s="358"/>
      <c r="D62" s="76" t="s">
        <v>261</v>
      </c>
      <c r="E62" s="76" t="s">
        <v>35</v>
      </c>
      <c r="F62" s="78" t="s">
        <v>760</v>
      </c>
      <c r="G62" s="351" t="s">
        <v>107</v>
      </c>
      <c r="H62" s="352" t="s">
        <v>761</v>
      </c>
      <c r="I62" s="353" t="s">
        <v>762</v>
      </c>
      <c r="J62" s="430" t="s">
        <v>763</v>
      </c>
      <c r="K62" s="378" t="s">
        <v>146</v>
      </c>
      <c r="L62" s="350">
        <f t="shared" ref="L62" si="142">IF(K62="ALTA",5,IF(K62="MEDIO ALTA",4,IF(K62="MEDIA",3,IF(K62="MEDIO BAJA",2,IF(K62="BAJA",1,0)))))</f>
        <v>5</v>
      </c>
      <c r="M62" s="378" t="s">
        <v>139</v>
      </c>
      <c r="N62" s="350">
        <f t="shared" ref="N62" si="143">IF(M62="ALTO",5,IF(M62="MEDIO ALTO",4,IF(M62="MEDIO",3,IF(M62="MEDIO BAJO",2,IF(M62="BAJO",1,0)))))</f>
        <v>1</v>
      </c>
      <c r="O62" s="350">
        <f t="shared" si="47"/>
        <v>5</v>
      </c>
      <c r="P62" s="154" t="s">
        <v>285</v>
      </c>
      <c r="Q62" s="155">
        <f>IF(P62=$P$1048391,1,IF(P62=$P$1048387,5,IF(P62=$P$1048388,4,IF(P62=$P$1048389,3,IF(P62=$P$1048390,2,0)))))</f>
        <v>5</v>
      </c>
      <c r="R62" s="370">
        <f t="shared" ref="R62:R71" si="144">ROUND(AVERAGEIF(Q62:Q64,"&gt;0"),0)</f>
        <v>5</v>
      </c>
      <c r="S62" s="370">
        <f t="shared" ref="S62" si="145">R62*0.6</f>
        <v>3</v>
      </c>
      <c r="T62" s="288"/>
      <c r="U62" s="367">
        <f t="shared" ref="U62" si="146">IF(P62="No_existen",5*$U$10,V62*$U$10)</f>
        <v>0.25</v>
      </c>
      <c r="V62" s="356">
        <f t="shared" ref="V62" si="147">ROUND(AVERAGEIF(W62:W64,"&gt;0"),0)</f>
        <v>5</v>
      </c>
      <c r="W62" s="287">
        <f>IF(X62=$X$1048389,1,IF(X62=$X$1048388,2,IF(X62=$X$1048387,4,IF(P62="No_existen",5,0))))</f>
        <v>5</v>
      </c>
      <c r="X62" s="288"/>
      <c r="Y62" s="288"/>
      <c r="Z62" s="356">
        <f t="shared" ref="Z62" si="148">IF(P62="No_existen",5*$Z$10,AA62*$Z$10)</f>
        <v>0.75</v>
      </c>
      <c r="AA62" s="379">
        <f t="shared" ref="AA62" si="149">ROUND(AVERAGEIF(AB62:AB64,"&gt;0"),0)</f>
        <v>5</v>
      </c>
      <c r="AB62" s="289">
        <f>IF(AC62=$AD$1048388,1,IF(AC62=$AD$1048387,4,IF(P62="No_existen",5,0)))</f>
        <v>5</v>
      </c>
      <c r="AC62" s="288"/>
      <c r="AD62" s="288"/>
      <c r="AE62" s="356">
        <f t="shared" ref="AE62" si="150">IF(P62="No_existen",5*$AE$10,AF62*$AE$10)</f>
        <v>0.5</v>
      </c>
      <c r="AF62" s="379">
        <f t="shared" ref="AF62" si="151">ROUND(AVERAGEIF(AG62:AG64,"&gt;0"),0)</f>
        <v>5</v>
      </c>
      <c r="AG62" s="289">
        <f>IF(AH62=$AH$1048387,1,IF(AH62=$AH$1048388,4,IF(P62="No_existen",5,0)))</f>
        <v>5</v>
      </c>
      <c r="AH62" s="288"/>
      <c r="AI62" s="288"/>
      <c r="AJ62" s="356">
        <f t="shared" ref="AJ62" si="152">IF(P62="No_existen",5*$AJ$10,AK62*$AJ$10)</f>
        <v>0.5</v>
      </c>
      <c r="AK62" s="379">
        <f t="shared" ref="AK62" si="153">ROUND(AVERAGEIF(AL62:AL64,"&gt;0"),0)</f>
        <v>5</v>
      </c>
      <c r="AL62" s="289">
        <f t="shared" ref="AL62:AL90" si="154">IF(AM62="Preventivo",1,IF(AM62="Detectivo",4, IF(P62="No_existen",5,0)))</f>
        <v>5</v>
      </c>
      <c r="AM62" s="288"/>
      <c r="AN62" s="379">
        <f>ROUND(AVERAGE(R62,V62,AA62,AF62,AK62),0)</f>
        <v>5</v>
      </c>
      <c r="AO62" s="381" t="str">
        <f t="shared" ref="AO62" si="155">IF(AN62&lt;1.5,"FUERTE",IF(AND(AN62&gt;=1.5,AN62&lt;2.5),"ACEPTABLE",IF(AN62&gt;=5,"INEXISTENTE","DÉBIL")))</f>
        <v>INEXISTENTE</v>
      </c>
      <c r="AP62" s="375">
        <f t="shared" ref="AP62" si="156">IF(O62=0,0,ROUND((O62*AN62),0))</f>
        <v>25</v>
      </c>
      <c r="AQ62" s="376" t="str">
        <f t="shared" ref="AQ62" si="157">IF(AP62&gt;=36,"GRAVE", IF(AP62&lt;=10, "LEVE", "MODERADO"))</f>
        <v>MODERADO</v>
      </c>
      <c r="AR62" s="672" t="s">
        <v>766</v>
      </c>
      <c r="AS62" s="673" t="s">
        <v>767</v>
      </c>
      <c r="AT62" s="49" t="s">
        <v>88</v>
      </c>
      <c r="AU62" s="49" t="s">
        <v>768</v>
      </c>
      <c r="AV62" s="100">
        <v>45291</v>
      </c>
      <c r="AW62" s="301"/>
      <c r="AX62" s="102"/>
      <c r="AY62" s="47"/>
      <c r="AZ62" s="47"/>
      <c r="BA62" s="47"/>
      <c r="BB62" s="48"/>
      <c r="BC62" s="48"/>
    </row>
    <row r="63" spans="1:55" s="101" customFormat="1" ht="64.5" customHeight="1" x14ac:dyDescent="0.2">
      <c r="A63" s="363"/>
      <c r="B63" s="358"/>
      <c r="C63" s="358"/>
      <c r="D63" s="76" t="s">
        <v>261</v>
      </c>
      <c r="E63" s="76" t="s">
        <v>35</v>
      </c>
      <c r="F63" s="78" t="s">
        <v>764</v>
      </c>
      <c r="G63" s="351"/>
      <c r="H63" s="353"/>
      <c r="I63" s="353"/>
      <c r="J63" s="431"/>
      <c r="K63" s="378"/>
      <c r="L63" s="350"/>
      <c r="M63" s="378"/>
      <c r="N63" s="350"/>
      <c r="O63" s="350"/>
      <c r="P63" s="154" t="s">
        <v>285</v>
      </c>
      <c r="Q63" s="155">
        <f>IF(P63=$P$1048391,1,IF(P63=$P$1048387,5,IF(P63=$P$1048388,4,IF(P63=$P$1048389,3,IF(P63=$P$1048390,2,0)))))</f>
        <v>5</v>
      </c>
      <c r="R63" s="370"/>
      <c r="S63" s="370"/>
      <c r="T63" s="288"/>
      <c r="U63" s="368"/>
      <c r="V63" s="357"/>
      <c r="W63" s="287">
        <f>IF(X63=$X$1048389,1,IF(X63=$X$1048388,2,IF(X63=$X$1048387,4,IF(P63="No_existen",5,0))))</f>
        <v>5</v>
      </c>
      <c r="X63" s="288"/>
      <c r="Y63" s="288"/>
      <c r="Z63" s="357"/>
      <c r="AA63" s="370"/>
      <c r="AB63" s="289">
        <f>IF(AC63=$AD$1048388,1,IF(AC63=$AD$1048387,4,IF(P63="No_existen",5,0)))</f>
        <v>5</v>
      </c>
      <c r="AC63" s="288"/>
      <c r="AD63" s="288"/>
      <c r="AE63" s="357"/>
      <c r="AF63" s="370"/>
      <c r="AG63" s="289">
        <f>IF(AH63=$AH$1048387,1,IF(AH63=$AH$1048388,4,IF(P63="No_existen",5,0)))</f>
        <v>5</v>
      </c>
      <c r="AH63" s="288"/>
      <c r="AI63" s="288"/>
      <c r="AJ63" s="357"/>
      <c r="AK63" s="370"/>
      <c r="AL63" s="289">
        <f t="shared" si="154"/>
        <v>5</v>
      </c>
      <c r="AM63" s="288"/>
      <c r="AN63" s="370"/>
      <c r="AO63" s="381"/>
      <c r="AP63" s="375"/>
      <c r="AQ63" s="377"/>
      <c r="AR63" s="672"/>
      <c r="AS63" s="672"/>
      <c r="AT63" s="49" t="s">
        <v>90</v>
      </c>
      <c r="AU63" s="49" t="s">
        <v>769</v>
      </c>
      <c r="AV63" s="723">
        <v>45291</v>
      </c>
      <c r="AW63" s="301"/>
      <c r="AX63" s="102" t="s">
        <v>770</v>
      </c>
      <c r="AY63" s="47"/>
      <c r="AZ63" s="47"/>
      <c r="BA63" s="47"/>
      <c r="BB63" s="48"/>
      <c r="BC63" s="48"/>
    </row>
    <row r="64" spans="1:55" s="101" customFormat="1" ht="64.5" customHeight="1" thickBot="1" x14ac:dyDescent="0.25">
      <c r="A64" s="363"/>
      <c r="B64" s="358"/>
      <c r="C64" s="358"/>
      <c r="D64" s="76" t="s">
        <v>261</v>
      </c>
      <c r="E64" s="76" t="s">
        <v>35</v>
      </c>
      <c r="F64" s="78" t="s">
        <v>765</v>
      </c>
      <c r="G64" s="351"/>
      <c r="H64" s="353"/>
      <c r="I64" s="353"/>
      <c r="J64" s="387"/>
      <c r="K64" s="378"/>
      <c r="L64" s="350"/>
      <c r="M64" s="378"/>
      <c r="N64" s="350"/>
      <c r="O64" s="350"/>
      <c r="P64" s="154" t="s">
        <v>285</v>
      </c>
      <c r="Q64" s="155">
        <f>IF(P64=$P$1048391,1,IF(P64=$P$1048387,5,IF(P64=$P$1048388,4,IF(P64=$P$1048389,3,IF(P64=$P$1048390,2,0)))))</f>
        <v>5</v>
      </c>
      <c r="R64" s="370"/>
      <c r="S64" s="370"/>
      <c r="T64" s="288"/>
      <c r="U64" s="368"/>
      <c r="V64" s="357"/>
      <c r="W64" s="287">
        <f>IF(X64=$X$1048389,1,IF(X64=$X$1048388,2,IF(X64=$X$1048387,4,IF(P64="No_existen",5,0))))</f>
        <v>5</v>
      </c>
      <c r="X64" s="288"/>
      <c r="Y64" s="288"/>
      <c r="Z64" s="357"/>
      <c r="AA64" s="370"/>
      <c r="AB64" s="289">
        <f>IF(AC64=$AD$1048388,1,IF(AC64=$AD$1048387,4,IF(P64="No_existen",5,0)))</f>
        <v>5</v>
      </c>
      <c r="AC64" s="288"/>
      <c r="AD64" s="288"/>
      <c r="AE64" s="357"/>
      <c r="AF64" s="370"/>
      <c r="AG64" s="289">
        <f>IF(AH64=$AH$1048387,1,IF(AH64=$AH$1048388,4,IF(P64="No_existen",5,0)))</f>
        <v>5</v>
      </c>
      <c r="AH64" s="288"/>
      <c r="AI64" s="288"/>
      <c r="AJ64" s="357"/>
      <c r="AK64" s="370"/>
      <c r="AL64" s="289">
        <f t="shared" si="154"/>
        <v>5</v>
      </c>
      <c r="AM64" s="288"/>
      <c r="AN64" s="370"/>
      <c r="AO64" s="381"/>
      <c r="AP64" s="375"/>
      <c r="AQ64" s="377"/>
      <c r="AR64" s="672"/>
      <c r="AS64" s="672"/>
      <c r="AT64" s="49" t="s">
        <v>90</v>
      </c>
      <c r="AU64" s="49" t="s">
        <v>771</v>
      </c>
      <c r="AV64" s="723">
        <v>45291</v>
      </c>
      <c r="AW64" s="301"/>
      <c r="AX64" s="102" t="s">
        <v>772</v>
      </c>
      <c r="AY64" s="47"/>
      <c r="AZ64" s="47"/>
      <c r="BA64" s="47"/>
      <c r="BB64" s="48"/>
      <c r="BC64" s="48"/>
    </row>
    <row r="65" spans="1:55" s="101" customFormat="1" ht="64.5" customHeight="1" x14ac:dyDescent="0.2">
      <c r="A65" s="363">
        <v>19</v>
      </c>
      <c r="B65" s="358" t="s">
        <v>177</v>
      </c>
      <c r="C65" s="358"/>
      <c r="D65" s="76" t="s">
        <v>261</v>
      </c>
      <c r="E65" s="76" t="s">
        <v>36</v>
      </c>
      <c r="F65" s="78" t="s">
        <v>773</v>
      </c>
      <c r="G65" s="351" t="s">
        <v>103</v>
      </c>
      <c r="H65" s="715" t="s">
        <v>774</v>
      </c>
      <c r="I65" s="703" t="s">
        <v>775</v>
      </c>
      <c r="J65" s="430" t="s">
        <v>776</v>
      </c>
      <c r="K65" s="378" t="s">
        <v>125</v>
      </c>
      <c r="L65" s="350">
        <f t="shared" ref="L65" si="158">IF(K65="ALTA",5,IF(K65="MEDIO ALTA",4,IF(K65="MEDIA",3,IF(K65="MEDIO BAJA",2,IF(K65="BAJA",1,0)))))</f>
        <v>1</v>
      </c>
      <c r="M65" s="378" t="s">
        <v>142</v>
      </c>
      <c r="N65" s="350">
        <f t="shared" ref="N65" si="159">IF(M65="ALTO",5,IF(M65="MEDIO ALTO",4,IF(M65="MEDIO",3,IF(M65="MEDIO BAJO",2,IF(M65="BAJO",1,0)))))</f>
        <v>2</v>
      </c>
      <c r="O65" s="350">
        <f t="shared" si="47"/>
        <v>2</v>
      </c>
      <c r="P65" s="154" t="s">
        <v>320</v>
      </c>
      <c r="Q65" s="155">
        <f>IF(P65=$P$1048391,1,IF(P65=$P$1048387,5,IF(P65=$P$1048388,4,IF(P65=$P$1048389,3,IF(P65=$P$1048390,2,0)))))</f>
        <v>1</v>
      </c>
      <c r="R65" s="370">
        <f>ROUND(AVERAGEIF(Q65:Q67,"&gt;0"),0)</f>
        <v>1</v>
      </c>
      <c r="S65" s="370">
        <f>R65*0.6</f>
        <v>0.6</v>
      </c>
      <c r="T65" s="342" t="s">
        <v>779</v>
      </c>
      <c r="U65" s="367">
        <f>IF(P65="No_existen",5*$U$10,V65*$U$10)</f>
        <v>0.2</v>
      </c>
      <c r="V65" s="662">
        <f>ROUND(AVERAGEIF(W65:W67,"&gt;0"),0)</f>
        <v>4</v>
      </c>
      <c r="W65" s="340">
        <f>IF(X65=$X$1048389,1,IF(X65=$X$1048388,2,IF(X65=$X$1048387,4,IF(P65="No_existen",5,0))))</f>
        <v>4</v>
      </c>
      <c r="X65" s="342" t="s">
        <v>323</v>
      </c>
      <c r="Y65" s="342"/>
      <c r="Z65" s="357">
        <f>IF(P65="No_existen",5*$Z$10,AA65*$Z$10)</f>
        <v>0.15</v>
      </c>
      <c r="AA65" s="370">
        <f>ROUND(AVERAGEIF(AB65:AB67,"&gt;0"),0)</f>
        <v>1</v>
      </c>
      <c r="AB65" s="338">
        <f>IF(AC65=$AD$1048388,1,IF(AC65=$AD$1048387,4,IF(P65="No_existen",5,0)))</f>
        <v>1</v>
      </c>
      <c r="AC65" s="342" t="s">
        <v>300</v>
      </c>
      <c r="AD65" s="342" t="s">
        <v>780</v>
      </c>
      <c r="AE65" s="357">
        <f t="shared" ref="AE65" si="160">IF(P65="No_existen",5*$AE$10,AF65*$AE$10)</f>
        <v>0.1</v>
      </c>
      <c r="AF65" s="370">
        <f>ROUND(AVERAGEIF(AG65:AG67,"&gt;0"),0)</f>
        <v>1</v>
      </c>
      <c r="AG65" s="338">
        <f>IF(AH65=$AH$1048387,1,IF(AH65=$AH$1048388,4,IF(P65="No_existen",5,0)))</f>
        <v>1</v>
      </c>
      <c r="AH65" s="342" t="s">
        <v>297</v>
      </c>
      <c r="AI65" s="342" t="s">
        <v>310</v>
      </c>
      <c r="AJ65" s="357">
        <f t="shared" ref="AJ65" si="161">IF(P65="No_existen",5*$AJ$10,AK65*$AJ$10)</f>
        <v>0.30000000000000004</v>
      </c>
      <c r="AK65" s="370">
        <f>ROUND(AVERAGEIF(AL65:AL67,"&gt;0"),0)</f>
        <v>3</v>
      </c>
      <c r="AL65" s="338">
        <f t="shared" si="154"/>
        <v>4</v>
      </c>
      <c r="AM65" s="342" t="s">
        <v>554</v>
      </c>
      <c r="AN65" s="379">
        <f>ROUND(AVERAGE(R65,V65,AA65,AF65,AK65),0)</f>
        <v>2</v>
      </c>
      <c r="AO65" s="381" t="str">
        <f t="shared" ref="AO65" si="162">IF(AN65&lt;1.5,"FUERTE",IF(AND(AN65&gt;=1.5,AN65&lt;2.5),"ACEPTABLE",IF(AN65&gt;=5,"INEXISTENTE","DÉBIL")))</f>
        <v>ACEPTABLE</v>
      </c>
      <c r="AP65" s="375">
        <f t="shared" ref="AP65" si="163">IF(O65=0,0,ROUND((O65*AN65),0))</f>
        <v>4</v>
      </c>
      <c r="AQ65" s="376" t="str">
        <f t="shared" ref="AQ65" si="164">IF(AP65&gt;=36,"GRAVE", IF(AP65&lt;=10, "LEVE", "MODERADO"))</f>
        <v>LEVE</v>
      </c>
      <c r="AR65" s="672" t="s">
        <v>783</v>
      </c>
      <c r="AS65" s="672" t="s">
        <v>784</v>
      </c>
      <c r="AT65" s="49" t="s">
        <v>87</v>
      </c>
      <c r="AU65" s="49"/>
      <c r="AV65" s="100"/>
      <c r="AW65" s="301"/>
      <c r="AX65" s="102"/>
      <c r="AY65" s="47"/>
      <c r="AZ65" s="47"/>
      <c r="BA65" s="47"/>
      <c r="BB65" s="48"/>
      <c r="BC65" s="48"/>
    </row>
    <row r="66" spans="1:55" s="101" customFormat="1" ht="64.5" customHeight="1" x14ac:dyDescent="0.2">
      <c r="A66" s="363"/>
      <c r="B66" s="358"/>
      <c r="C66" s="358"/>
      <c r="D66" s="76" t="s">
        <v>261</v>
      </c>
      <c r="E66" s="76" t="s">
        <v>36</v>
      </c>
      <c r="F66" s="78" t="s">
        <v>777</v>
      </c>
      <c r="G66" s="351"/>
      <c r="H66" s="716"/>
      <c r="I66" s="705"/>
      <c r="J66" s="431"/>
      <c r="K66" s="378"/>
      <c r="L66" s="350"/>
      <c r="M66" s="378"/>
      <c r="N66" s="350"/>
      <c r="O66" s="350"/>
      <c r="P66" s="154" t="s">
        <v>320</v>
      </c>
      <c r="Q66" s="155">
        <f>IF(P66=$P$1048391,1,IF(P66=$P$1048387,5,IF(P66=$P$1048388,4,IF(P66=$P$1048389,3,IF(P66=$P$1048390,2,0)))))</f>
        <v>1</v>
      </c>
      <c r="R66" s="370"/>
      <c r="S66" s="370"/>
      <c r="T66" s="342" t="s">
        <v>781</v>
      </c>
      <c r="U66" s="368"/>
      <c r="V66" s="357"/>
      <c r="W66" s="340">
        <f>IF(X66=$X$1048389,1,IF(X66=$X$1048388,2,IF(X66=$X$1048387,4,IF(P66="No_existen",5,0))))</f>
        <v>4</v>
      </c>
      <c r="X66" s="342" t="s">
        <v>323</v>
      </c>
      <c r="Y66" s="342"/>
      <c r="Z66" s="357"/>
      <c r="AA66" s="370"/>
      <c r="AB66" s="338">
        <f>IF(AC66=$AD$1048388,1,IF(AC66=$AD$1048387,4,IF(P66="No_existen",5,0)))</f>
        <v>1</v>
      </c>
      <c r="AC66" s="342" t="s">
        <v>300</v>
      </c>
      <c r="AD66" s="342" t="s">
        <v>780</v>
      </c>
      <c r="AE66" s="357"/>
      <c r="AF66" s="370"/>
      <c r="AG66" s="338">
        <f>IF(AH66=$AH$1048387,1,IF(AH66=$AH$1048388,4,IF(P66="No_existen",5,0)))</f>
        <v>1</v>
      </c>
      <c r="AH66" s="342" t="s">
        <v>297</v>
      </c>
      <c r="AI66" s="342" t="s">
        <v>306</v>
      </c>
      <c r="AJ66" s="357"/>
      <c r="AK66" s="370"/>
      <c r="AL66" s="338">
        <f t="shared" si="154"/>
        <v>1</v>
      </c>
      <c r="AM66" s="342" t="s">
        <v>569</v>
      </c>
      <c r="AN66" s="370"/>
      <c r="AO66" s="381"/>
      <c r="AP66" s="375"/>
      <c r="AQ66" s="377"/>
      <c r="AR66" s="672"/>
      <c r="AS66" s="672"/>
      <c r="AT66" s="49" t="s">
        <v>87</v>
      </c>
      <c r="AU66" s="49"/>
      <c r="AV66" s="100"/>
      <c r="AW66" s="301"/>
      <c r="AX66" s="102"/>
      <c r="AY66" s="47"/>
      <c r="AZ66" s="47"/>
      <c r="BA66" s="47"/>
      <c r="BB66" s="48"/>
      <c r="BC66" s="48"/>
    </row>
    <row r="67" spans="1:55" s="101" customFormat="1" ht="64.5" customHeight="1" x14ac:dyDescent="0.2">
      <c r="A67" s="363"/>
      <c r="B67" s="358"/>
      <c r="C67" s="358"/>
      <c r="D67" s="76" t="s">
        <v>262</v>
      </c>
      <c r="E67" s="76" t="s">
        <v>224</v>
      </c>
      <c r="F67" s="78" t="s">
        <v>778</v>
      </c>
      <c r="G67" s="351"/>
      <c r="H67" s="717"/>
      <c r="I67" s="389"/>
      <c r="J67" s="387"/>
      <c r="K67" s="378"/>
      <c r="L67" s="350"/>
      <c r="M67" s="378"/>
      <c r="N67" s="350"/>
      <c r="O67" s="350"/>
      <c r="P67" s="154" t="s">
        <v>320</v>
      </c>
      <c r="Q67" s="155">
        <f>IF(P67=$P$1048391,1,IF(P67=$P$1048387,5,IF(P67=$P$1048388,4,IF(P67=$P$1048389,3,IF(P67=$P$1048390,2,0)))))</f>
        <v>1</v>
      </c>
      <c r="R67" s="370"/>
      <c r="S67" s="370"/>
      <c r="T67" s="342" t="s">
        <v>782</v>
      </c>
      <c r="U67" s="368"/>
      <c r="V67" s="357"/>
      <c r="W67" s="340">
        <f>IF(X67=$X$1048389,1,IF(X67=$X$1048388,2,IF(X67=$X$1048387,4,IF(P67="No_existen",5,0))))</f>
        <v>4</v>
      </c>
      <c r="X67" s="342" t="s">
        <v>323</v>
      </c>
      <c r="Y67" s="342"/>
      <c r="Z67" s="357"/>
      <c r="AA67" s="370"/>
      <c r="AB67" s="338">
        <f>IF(AC67=$AD$1048388,1,IF(AC67=$AD$1048387,4,IF(P67="No_existen",5,0)))</f>
        <v>1</v>
      </c>
      <c r="AC67" s="342" t="s">
        <v>300</v>
      </c>
      <c r="AD67" s="342" t="s">
        <v>752</v>
      </c>
      <c r="AE67" s="357"/>
      <c r="AF67" s="370"/>
      <c r="AG67" s="338">
        <f>IF(AH67=$AH$1048387,1,IF(AH67=$AH$1048388,4,IF(P67="No_existen",5,0)))</f>
        <v>1</v>
      </c>
      <c r="AH67" s="342" t="s">
        <v>297</v>
      </c>
      <c r="AI67" s="342" t="s">
        <v>308</v>
      </c>
      <c r="AJ67" s="357"/>
      <c r="AK67" s="370"/>
      <c r="AL67" s="338">
        <f t="shared" si="154"/>
        <v>4</v>
      </c>
      <c r="AM67" s="342" t="s">
        <v>554</v>
      </c>
      <c r="AN67" s="370"/>
      <c r="AO67" s="381"/>
      <c r="AP67" s="375"/>
      <c r="AQ67" s="377"/>
      <c r="AR67" s="672"/>
      <c r="AS67" s="672"/>
      <c r="AT67" s="49" t="s">
        <v>87</v>
      </c>
      <c r="AU67" s="49"/>
      <c r="AV67" s="100"/>
      <c r="AW67" s="301"/>
      <c r="AX67" s="102"/>
      <c r="AY67" s="47"/>
      <c r="AZ67" s="47"/>
      <c r="BA67" s="47"/>
      <c r="BB67" s="48"/>
      <c r="BC67" s="48"/>
    </row>
    <row r="68" spans="1:55" s="101" customFormat="1" ht="64.5" customHeight="1" x14ac:dyDescent="0.2">
      <c r="A68" s="363">
        <v>20</v>
      </c>
      <c r="B68" s="358" t="s">
        <v>473</v>
      </c>
      <c r="C68" s="358"/>
      <c r="D68" s="265" t="s">
        <v>261</v>
      </c>
      <c r="E68" s="265" t="s">
        <v>35</v>
      </c>
      <c r="F68" s="654" t="s">
        <v>785</v>
      </c>
      <c r="G68" s="387" t="s">
        <v>145</v>
      </c>
      <c r="H68" s="683" t="s">
        <v>786</v>
      </c>
      <c r="I68" s="684" t="s">
        <v>787</v>
      </c>
      <c r="J68" s="657" t="s">
        <v>788</v>
      </c>
      <c r="K68" s="378" t="s">
        <v>146</v>
      </c>
      <c r="L68" s="350">
        <f t="shared" ref="L68" si="165">IF(K68="ALTA",5,IF(K68="MEDIO ALTA",4,IF(K68="MEDIA",3,IF(K68="MEDIO BAJA",2,IF(K68="BAJA",1,0)))))</f>
        <v>5</v>
      </c>
      <c r="M68" s="378" t="s">
        <v>142</v>
      </c>
      <c r="N68" s="350">
        <f t="shared" ref="N68" si="166">IF(M68="ALTO",5,IF(M68="MEDIO ALTO",4,IF(M68="MEDIO",3,IF(M68="MEDIO BAJO",2,IF(M68="BAJO",1,0)))))</f>
        <v>2</v>
      </c>
      <c r="O68" s="350">
        <f t="shared" si="47"/>
        <v>10</v>
      </c>
      <c r="P68" s="266" t="s">
        <v>319</v>
      </c>
      <c r="Q68" s="155">
        <f>IF(P68=$P$1048391,1,IF(P68=$P$1048387,5,IF(P68=$P$1048388,4,IF(P68=$P$1048389,3,IF(P68=$P$1048390,2,0)))))</f>
        <v>2</v>
      </c>
      <c r="R68" s="370">
        <f t="shared" si="144"/>
        <v>2</v>
      </c>
      <c r="S68" s="370">
        <f t="shared" ref="S68" si="167">R68*0.6</f>
        <v>1.2</v>
      </c>
      <c r="T68" s="341" t="s">
        <v>789</v>
      </c>
      <c r="U68" s="367">
        <f t="shared" ref="U68" si="168">IF(P68="No_existen",5*$U$10,V68*$U$10)</f>
        <v>0.1</v>
      </c>
      <c r="V68" s="356">
        <f t="shared" ref="V68" si="169">ROUND(AVERAGEIF(W68:W70,"&gt;0"),0)</f>
        <v>2</v>
      </c>
      <c r="W68" s="340">
        <f>IF(X68=$X$1048389,1,IF(X68=$X$1048388,2,IF(X68=$X$1048387,4,IF(P68="No_existen",5,0))))</f>
        <v>2</v>
      </c>
      <c r="X68" s="341" t="s">
        <v>324</v>
      </c>
      <c r="Y68" s="288"/>
      <c r="Z68" s="356">
        <f t="shared" ref="Z68" si="170">IF(P68="No_existen",5*$Z$10,AA68*$Z$10)</f>
        <v>0.15</v>
      </c>
      <c r="AA68" s="379">
        <f t="shared" ref="AA68" si="171">ROUND(AVERAGEIF(AB68:AB70,"&gt;0"),0)</f>
        <v>1</v>
      </c>
      <c r="AB68" s="289">
        <f>IF(AC68=$AD$1048388,1,IF(AC68=$AD$1048387,4,IF(P68="No_existen",5,0)))</f>
        <v>1</v>
      </c>
      <c r="AC68" s="288" t="s">
        <v>300</v>
      </c>
      <c r="AD68" s="341" t="s">
        <v>790</v>
      </c>
      <c r="AE68" s="356">
        <f t="shared" ref="AE68" si="172">IF(P68="No_existen",5*$AE$10,AF68*$AE$10)</f>
        <v>0.1</v>
      </c>
      <c r="AF68" s="379">
        <f t="shared" ref="AF68" si="173">ROUND(AVERAGEIF(AG68:AG70,"&gt;0"),0)</f>
        <v>1</v>
      </c>
      <c r="AG68" s="289">
        <f>IF(AH68=$AH$1048387,1,IF(AH68=$AH$1048388,4,IF(P68="No_existen",5,0)))</f>
        <v>1</v>
      </c>
      <c r="AH68" s="288" t="s">
        <v>297</v>
      </c>
      <c r="AI68" s="288" t="s">
        <v>305</v>
      </c>
      <c r="AJ68" s="356">
        <f t="shared" ref="AJ68" si="174">IF(P68="No_existen",5*$AJ$10,AK68*$AJ$10)</f>
        <v>0.4</v>
      </c>
      <c r="AK68" s="379">
        <f t="shared" ref="AK68" si="175">ROUND(AVERAGEIF(AL68:AL70,"&gt;0"),0)</f>
        <v>4</v>
      </c>
      <c r="AL68" s="289">
        <f t="shared" si="154"/>
        <v>4</v>
      </c>
      <c r="AM68" s="288" t="s">
        <v>554</v>
      </c>
      <c r="AN68" s="379">
        <f>ROUND(AVERAGE(R68,V68,AA68,AF68,AK68),0)</f>
        <v>2</v>
      </c>
      <c r="AO68" s="381" t="str">
        <f t="shared" ref="AO68" si="176">IF(AN68&lt;1.5,"FUERTE",IF(AND(AN68&gt;=1.5,AN68&lt;2.5),"ACEPTABLE",IF(AN68&gt;=5,"INEXISTENTE","DÉBIL")))</f>
        <v>ACEPTABLE</v>
      </c>
      <c r="AP68" s="375">
        <f t="shared" ref="AP68" si="177">IF(O68=0,0,ROUND((O68*AN68),0))</f>
        <v>20</v>
      </c>
      <c r="AQ68" s="376" t="str">
        <f t="shared" ref="AQ68" si="178">IF(AP68&gt;=36,"GRAVE", IF(AP68&lt;=10, "LEVE", "MODERADO"))</f>
        <v>MODERADO</v>
      </c>
      <c r="AR68" s="663" t="s">
        <v>791</v>
      </c>
      <c r="AS68" s="664" t="s">
        <v>792</v>
      </c>
      <c r="AT68" s="268" t="s">
        <v>88</v>
      </c>
      <c r="AU68" s="268" t="s">
        <v>793</v>
      </c>
      <c r="AV68" s="269">
        <v>45291</v>
      </c>
      <c r="AW68" s="301"/>
      <c r="AX68" s="102"/>
      <c r="AY68" s="47"/>
      <c r="AZ68" s="47"/>
      <c r="BA68" s="47"/>
      <c r="BB68" s="48"/>
      <c r="BC68" s="48"/>
    </row>
    <row r="69" spans="1:55" s="101" customFormat="1" ht="64.5" customHeight="1" x14ac:dyDescent="0.2">
      <c r="A69" s="363"/>
      <c r="B69" s="358"/>
      <c r="C69" s="358"/>
      <c r="D69" s="76"/>
      <c r="E69" s="76"/>
      <c r="F69" s="654"/>
      <c r="G69" s="351"/>
      <c r="H69" s="685"/>
      <c r="I69" s="685"/>
      <c r="J69" s="659"/>
      <c r="K69" s="378"/>
      <c r="L69" s="350"/>
      <c r="M69" s="378"/>
      <c r="N69" s="350"/>
      <c r="O69" s="350"/>
      <c r="P69" s="154"/>
      <c r="Q69" s="155">
        <f>IF(P69=$P$1048391,1,IF(P69=$P$1048387,5,IF(P69=$P$1048388,4,IF(P69=$P$1048389,3,IF(P69=$P$1048390,2,0)))))</f>
        <v>0</v>
      </c>
      <c r="R69" s="370"/>
      <c r="S69" s="370"/>
      <c r="T69" s="288"/>
      <c r="U69" s="368"/>
      <c r="V69" s="357"/>
      <c r="W69" s="340">
        <f>IF(X69=$X$1048389,1,IF(X69=$X$1048388,2,IF(X69=$X$1048387,4,IF(P69="No_existen",5,0))))</f>
        <v>0</v>
      </c>
      <c r="X69" s="288"/>
      <c r="Y69" s="288"/>
      <c r="Z69" s="357"/>
      <c r="AA69" s="370"/>
      <c r="AB69" s="289">
        <f>IF(AC69=$AD$1048388,1,IF(AC69=$AD$1048387,4,IF(P69="No_existen",5,0)))</f>
        <v>0</v>
      </c>
      <c r="AC69" s="288"/>
      <c r="AD69" s="288"/>
      <c r="AE69" s="357"/>
      <c r="AF69" s="370"/>
      <c r="AG69" s="289">
        <f>IF(AH69=$AH$1048387,1,IF(AH69=$AH$1048388,4,IF(P69="No_existen",5,0)))</f>
        <v>0</v>
      </c>
      <c r="AH69" s="288"/>
      <c r="AI69" s="288"/>
      <c r="AJ69" s="357"/>
      <c r="AK69" s="370"/>
      <c r="AL69" s="289">
        <f t="shared" si="154"/>
        <v>0</v>
      </c>
      <c r="AM69" s="288"/>
      <c r="AN69" s="370"/>
      <c r="AO69" s="381"/>
      <c r="AP69" s="375"/>
      <c r="AQ69" s="377"/>
      <c r="AR69" s="666"/>
      <c r="AS69" s="666"/>
      <c r="AT69" s="49"/>
      <c r="AU69" s="49"/>
      <c r="AV69" s="100"/>
      <c r="AW69" s="301"/>
      <c r="AX69" s="102"/>
      <c r="AY69" s="47"/>
      <c r="AZ69" s="47"/>
      <c r="BA69" s="47"/>
      <c r="BB69" s="48"/>
      <c r="BC69" s="48"/>
    </row>
    <row r="70" spans="1:55" s="101" customFormat="1" ht="64.5" customHeight="1" thickBot="1" x14ac:dyDescent="0.25">
      <c r="A70" s="363"/>
      <c r="B70" s="358"/>
      <c r="C70" s="358"/>
      <c r="D70" s="76"/>
      <c r="E70" s="76"/>
      <c r="F70" s="78"/>
      <c r="G70" s="351"/>
      <c r="H70" s="686"/>
      <c r="I70" s="686"/>
      <c r="J70" s="661"/>
      <c r="K70" s="378"/>
      <c r="L70" s="350"/>
      <c r="M70" s="378"/>
      <c r="N70" s="350"/>
      <c r="O70" s="350"/>
      <c r="P70" s="154"/>
      <c r="Q70" s="155">
        <f>IF(P70=$P$1048391,1,IF(P70=$P$1048387,5,IF(P70=$P$1048388,4,IF(P70=$P$1048389,3,IF(P70=$P$1048390,2,0)))))</f>
        <v>0</v>
      </c>
      <c r="R70" s="370"/>
      <c r="S70" s="370"/>
      <c r="T70" s="288"/>
      <c r="U70" s="368"/>
      <c r="V70" s="357"/>
      <c r="W70" s="340">
        <f>IF(X70=$X$1048389,1,IF(X70=$X$1048388,2,IF(X70=$X$1048387,4,IF(P70="No_existen",5,0))))</f>
        <v>0</v>
      </c>
      <c r="X70" s="288"/>
      <c r="Y70" s="288"/>
      <c r="Z70" s="357"/>
      <c r="AA70" s="370"/>
      <c r="AB70" s="289">
        <f>IF(AC70=$AD$1048388,1,IF(AC70=$AD$1048387,4,IF(P70="No_existen",5,0)))</f>
        <v>0</v>
      </c>
      <c r="AC70" s="288"/>
      <c r="AD70" s="288"/>
      <c r="AE70" s="357"/>
      <c r="AF70" s="370"/>
      <c r="AG70" s="289">
        <f>IF(AH70=$AH$1048387,1,IF(AH70=$AH$1048388,4,IF(P70="No_existen",5,0)))</f>
        <v>0</v>
      </c>
      <c r="AH70" s="288"/>
      <c r="AI70" s="288"/>
      <c r="AJ70" s="357"/>
      <c r="AK70" s="370"/>
      <c r="AL70" s="289">
        <f t="shared" si="154"/>
        <v>0</v>
      </c>
      <c r="AM70" s="288"/>
      <c r="AN70" s="370"/>
      <c r="AO70" s="381"/>
      <c r="AP70" s="375"/>
      <c r="AQ70" s="377"/>
      <c r="AR70" s="668"/>
      <c r="AS70" s="668"/>
      <c r="AT70" s="49"/>
      <c r="AU70" s="49"/>
      <c r="AV70" s="100"/>
      <c r="AW70" s="301"/>
      <c r="AX70" s="102"/>
      <c r="AY70" s="47"/>
      <c r="AZ70" s="47"/>
      <c r="BA70" s="47"/>
      <c r="BB70" s="48"/>
      <c r="BC70" s="48"/>
    </row>
    <row r="71" spans="1:55" s="97" customFormat="1" ht="64.5" customHeight="1" x14ac:dyDescent="0.2">
      <c r="A71" s="363">
        <v>21</v>
      </c>
      <c r="B71" s="358" t="s">
        <v>473</v>
      </c>
      <c r="C71" s="358"/>
      <c r="D71" s="76" t="s">
        <v>261</v>
      </c>
      <c r="E71" s="76" t="s">
        <v>36</v>
      </c>
      <c r="F71" s="78" t="s">
        <v>794</v>
      </c>
      <c r="G71" s="351" t="s">
        <v>145</v>
      </c>
      <c r="H71" s="352" t="s">
        <v>795</v>
      </c>
      <c r="I71" s="353" t="s">
        <v>796</v>
      </c>
      <c r="J71" s="351" t="s">
        <v>797</v>
      </c>
      <c r="K71" s="378" t="s">
        <v>148</v>
      </c>
      <c r="L71" s="350">
        <f t="shared" ref="L71" si="179">IF(K71="ALTA",5,IF(K71="MEDIO ALTA",4,IF(K71="MEDIA",3,IF(K71="MEDIO BAJA",2,IF(K71="BAJA",1,0)))))</f>
        <v>2</v>
      </c>
      <c r="M71" s="378" t="s">
        <v>137</v>
      </c>
      <c r="N71" s="350">
        <f t="shared" ref="N71" si="180">IF(M71="ALTO",5,IF(M71="MEDIO ALTO",4,IF(M71="MEDIO",3,IF(M71="MEDIO BAJO",2,IF(M71="BAJO",1,0)))))</f>
        <v>5</v>
      </c>
      <c r="O71" s="350">
        <f t="shared" si="47"/>
        <v>10</v>
      </c>
      <c r="P71" s="154" t="s">
        <v>319</v>
      </c>
      <c r="Q71" s="155">
        <f>IF(P71=$P$1048391,1,IF(P71=$P$1048387,5,IF(P71=$P$1048388,4,IF(P71=$P$1048389,3,IF(P71=$P$1048390,2,0)))))</f>
        <v>2</v>
      </c>
      <c r="R71" s="370">
        <f>ROUND(AVERAGEIF(Q71:Q73,"&gt;0"),0)</f>
        <v>2</v>
      </c>
      <c r="S71" s="370">
        <f>R71*0.6</f>
        <v>1.2</v>
      </c>
      <c r="T71" s="342" t="s">
        <v>798</v>
      </c>
      <c r="U71" s="367">
        <f>IF(P71="No_existen",5*$U$10,V71*$U$10)</f>
        <v>0.1</v>
      </c>
      <c r="V71" s="662">
        <f>ROUND(AVERAGEIF(W71:W73,"&gt;0"),0)</f>
        <v>2</v>
      </c>
      <c r="W71" s="340">
        <f>IF(X71=$X$1048389,1,IF(X71=$X$1048388,2,IF(X71=$X$1048387,4,IF(P71="No_existen",5,0))))</f>
        <v>2</v>
      </c>
      <c r="X71" s="342" t="s">
        <v>324</v>
      </c>
      <c r="Y71" s="342"/>
      <c r="Z71" s="357">
        <f>IF(P71="No_existen",5*$Z$10,AA71*$Z$10)</f>
        <v>0.15</v>
      </c>
      <c r="AA71" s="370">
        <f>ROUND(AVERAGEIF(AB71:AB73,"&gt;0"),0)</f>
        <v>1</v>
      </c>
      <c r="AB71" s="338">
        <f>IF(AC71=$AD$1048388,1,IF(AC71=$AD$1048387,4,IF(P71="No_existen",5,0)))</f>
        <v>1</v>
      </c>
      <c r="AC71" s="342" t="s">
        <v>300</v>
      </c>
      <c r="AD71" s="342" t="s">
        <v>799</v>
      </c>
      <c r="AE71" s="357">
        <f>IF(P71="No_existen",5*$AE$10,AF71*$AE$10)</f>
        <v>0.1</v>
      </c>
      <c r="AF71" s="370">
        <f>ROUND(AVERAGEIF(AG71:AG73,"&gt;0"),0)</f>
        <v>1</v>
      </c>
      <c r="AG71" s="338">
        <f>IF(AH71=$AH$1048387,1,IF(AH71=$AH$1048388,4,IF(P71="No_existen",5,0)))</f>
        <v>1</v>
      </c>
      <c r="AH71" s="342" t="s">
        <v>297</v>
      </c>
      <c r="AI71" s="342" t="s">
        <v>311</v>
      </c>
      <c r="AJ71" s="357">
        <f>IF(P71="No_existen",5*$AJ$10,AK71*$AJ$10)</f>
        <v>0.4</v>
      </c>
      <c r="AK71" s="370">
        <f>ROUND(AVERAGEIF(AL71:AL73,"&gt;0"),0)</f>
        <v>4</v>
      </c>
      <c r="AL71" s="338">
        <f t="shared" si="154"/>
        <v>4</v>
      </c>
      <c r="AM71" s="342" t="s">
        <v>554</v>
      </c>
      <c r="AN71" s="379">
        <f>ROUND(AVERAGE(R71,V71,AA71,AF71,AK71),0)</f>
        <v>2</v>
      </c>
      <c r="AO71" s="381" t="str">
        <f t="shared" ref="AO71" si="181">IF(AN71&lt;1.5,"FUERTE",IF(AND(AN71&gt;=1.5,AN71&lt;2.5),"ACEPTABLE",IF(AN71&gt;=5,"INEXISTENTE","DÉBIL")))</f>
        <v>ACEPTABLE</v>
      </c>
      <c r="AP71" s="375">
        <f t="shared" ref="AP71" si="182">IF(O71=0,0,ROUND((O71*AN71),0))</f>
        <v>20</v>
      </c>
      <c r="AQ71" s="376" t="str">
        <f t="shared" ref="AQ71" si="183">IF(AP71&gt;=36,"GRAVE", IF(AP71&lt;=10, "LEVE", "MODERADO"))</f>
        <v>MODERADO</v>
      </c>
      <c r="AR71" s="672" t="s">
        <v>800</v>
      </c>
      <c r="AS71" s="673" t="s">
        <v>801</v>
      </c>
      <c r="AT71" s="49" t="s">
        <v>88</v>
      </c>
      <c r="AU71" s="49" t="s">
        <v>802</v>
      </c>
      <c r="AV71" s="100">
        <v>45291</v>
      </c>
      <c r="AW71" s="301"/>
      <c r="AX71" s="102"/>
      <c r="AY71" s="47"/>
      <c r="AZ71" s="47"/>
      <c r="BA71" s="47"/>
      <c r="BB71" s="48"/>
      <c r="BC71" s="48"/>
    </row>
    <row r="72" spans="1:55" s="97" customFormat="1" ht="64.5" customHeight="1" x14ac:dyDescent="0.2">
      <c r="A72" s="363"/>
      <c r="B72" s="358"/>
      <c r="C72" s="358"/>
      <c r="D72" s="76"/>
      <c r="E72" s="76"/>
      <c r="F72" s="78"/>
      <c r="G72" s="351"/>
      <c r="H72" s="353"/>
      <c r="I72" s="353"/>
      <c r="J72" s="351"/>
      <c r="K72" s="378"/>
      <c r="L72" s="350"/>
      <c r="M72" s="378"/>
      <c r="N72" s="350"/>
      <c r="O72" s="350"/>
      <c r="P72" s="154"/>
      <c r="Q72" s="155">
        <f>IF(P72=$P$1048391,1,IF(P72=$P$1048387,5,IF(P72=$P$1048388,4,IF(P72=$P$1048389,3,IF(P72=$P$1048390,2,0)))))</f>
        <v>0</v>
      </c>
      <c r="R72" s="370"/>
      <c r="S72" s="370"/>
      <c r="T72" s="342"/>
      <c r="U72" s="368"/>
      <c r="V72" s="357"/>
      <c r="W72" s="340">
        <f>IF(X72=$X$1048389,1,IF(X72=$X$1048388,2,IF(X72=$X$1048387,4,IF(P72="No_existen",5,0))))</f>
        <v>0</v>
      </c>
      <c r="X72" s="342"/>
      <c r="Y72" s="342"/>
      <c r="Z72" s="357"/>
      <c r="AA72" s="370"/>
      <c r="AB72" s="338">
        <f>IF(AC72=$AD$1048388,1,IF(AC72=$AD$1048387,4,IF(P72="No_existen",5,0)))</f>
        <v>0</v>
      </c>
      <c r="AC72" s="342"/>
      <c r="AD72" s="342"/>
      <c r="AE72" s="357"/>
      <c r="AF72" s="370"/>
      <c r="AG72" s="338">
        <f>IF(AH72=$AH$1048387,1,IF(AH72=$AH$1048388,4,IF(P72="No_existen",5,0)))</f>
        <v>0</v>
      </c>
      <c r="AH72" s="342"/>
      <c r="AI72" s="342"/>
      <c r="AJ72" s="357"/>
      <c r="AK72" s="370"/>
      <c r="AL72" s="338">
        <f t="shared" si="154"/>
        <v>0</v>
      </c>
      <c r="AM72" s="342"/>
      <c r="AN72" s="370"/>
      <c r="AO72" s="381"/>
      <c r="AP72" s="375"/>
      <c r="AQ72" s="377"/>
      <c r="AR72" s="672"/>
      <c r="AS72" s="672"/>
      <c r="AT72" s="49"/>
      <c r="AU72" s="49"/>
      <c r="AV72" s="100"/>
      <c r="AW72" s="301"/>
      <c r="AX72" s="102"/>
      <c r="AY72" s="47"/>
      <c r="AZ72" s="47"/>
      <c r="BA72" s="47"/>
      <c r="BB72" s="48"/>
      <c r="BC72" s="48"/>
    </row>
    <row r="73" spans="1:55" s="97" customFormat="1" ht="64.5" customHeight="1" thickBot="1" x14ac:dyDescent="0.25">
      <c r="A73" s="363"/>
      <c r="B73" s="358"/>
      <c r="C73" s="358"/>
      <c r="D73" s="76"/>
      <c r="E73" s="76"/>
      <c r="F73" s="78"/>
      <c r="G73" s="351"/>
      <c r="H73" s="353"/>
      <c r="I73" s="353"/>
      <c r="J73" s="351"/>
      <c r="K73" s="378"/>
      <c r="L73" s="350"/>
      <c r="M73" s="378"/>
      <c r="N73" s="350"/>
      <c r="O73" s="350"/>
      <c r="P73" s="154"/>
      <c r="Q73" s="155">
        <f>IF(P73=$P$1048391,1,IF(P73=$P$1048387,5,IF(P73=$P$1048388,4,IF(P73=$P$1048389,3,IF(P73=$P$1048390,2,0)))))</f>
        <v>0</v>
      </c>
      <c r="R73" s="370"/>
      <c r="S73" s="370"/>
      <c r="T73" s="342"/>
      <c r="U73" s="368"/>
      <c r="V73" s="357"/>
      <c r="W73" s="340">
        <f>IF(X73=$X$1048389,1,IF(X73=$X$1048388,2,IF(X73=$X$1048387,4,IF(P73="No_existen",5,0))))</f>
        <v>0</v>
      </c>
      <c r="X73" s="342"/>
      <c r="Y73" s="342"/>
      <c r="Z73" s="357"/>
      <c r="AA73" s="370"/>
      <c r="AB73" s="338">
        <f>IF(AC73=$AD$1048388,1,IF(AC73=$AD$1048387,4,IF(P73="No_existen",5,0)))</f>
        <v>0</v>
      </c>
      <c r="AC73" s="342"/>
      <c r="AD73" s="342"/>
      <c r="AE73" s="357"/>
      <c r="AF73" s="370"/>
      <c r="AG73" s="338">
        <f>IF(AH73=$AH$1048387,1,IF(AH73=$AH$1048388,4,IF(P73="No_existen",5,0)))</f>
        <v>0</v>
      </c>
      <c r="AH73" s="342"/>
      <c r="AI73" s="342"/>
      <c r="AJ73" s="357"/>
      <c r="AK73" s="370"/>
      <c r="AL73" s="338">
        <f t="shared" si="154"/>
        <v>0</v>
      </c>
      <c r="AM73" s="342"/>
      <c r="AN73" s="370"/>
      <c r="AO73" s="381"/>
      <c r="AP73" s="375"/>
      <c r="AQ73" s="377"/>
      <c r="AR73" s="672"/>
      <c r="AS73" s="672"/>
      <c r="AT73" s="49"/>
      <c r="AU73" s="49"/>
      <c r="AV73" s="100"/>
      <c r="AW73" s="301"/>
      <c r="AX73" s="102"/>
      <c r="AY73" s="47"/>
      <c r="AZ73" s="47"/>
      <c r="BA73" s="47"/>
      <c r="BB73" s="48"/>
      <c r="BC73" s="48"/>
    </row>
    <row r="74" spans="1:55" s="346" customFormat="1" ht="64.5" customHeight="1" x14ac:dyDescent="0.2">
      <c r="A74" s="363">
        <v>22</v>
      </c>
      <c r="B74" s="358" t="s">
        <v>473</v>
      </c>
      <c r="C74" s="358"/>
      <c r="D74" s="76" t="s">
        <v>261</v>
      </c>
      <c r="E74" s="76" t="s">
        <v>35</v>
      </c>
      <c r="F74" s="78" t="s">
        <v>803</v>
      </c>
      <c r="G74" s="351" t="s">
        <v>103</v>
      </c>
      <c r="H74" s="718" t="s">
        <v>804</v>
      </c>
      <c r="I74" s="684" t="s">
        <v>805</v>
      </c>
      <c r="J74" s="430" t="s">
        <v>806</v>
      </c>
      <c r="K74" s="724" t="s">
        <v>125</v>
      </c>
      <c r="L74" s="350">
        <f>IF(K74="ALTA",5,IF(K74="MEDIO ALTA",4,IF(K74="MEDIA",3,IF(K74="MEDIO BAJA",2,IF(K74="BAJA",1,0)))))</f>
        <v>1</v>
      </c>
      <c r="M74" s="724" t="s">
        <v>142</v>
      </c>
      <c r="N74" s="350">
        <f>IF(M74="ALTO",5,IF(M74="MEDIO ALTO",4,IF(M74="MEDIO",3,IF(M74="MEDIO BAJO",2,IF(M74="BAJO",1,0)))))</f>
        <v>2</v>
      </c>
      <c r="O74" s="350">
        <f>N74*L74</f>
        <v>2</v>
      </c>
      <c r="P74" s="154" t="s">
        <v>320</v>
      </c>
      <c r="Q74" s="155">
        <f>IF(P74=$P$1048391,1,IF(P74=$P$1048387,5,IF(P74=$P$1048388,4,IF(P74=$P$1048389,3,IF(P74=$P$1048390,2,0)))))</f>
        <v>1</v>
      </c>
      <c r="R74" s="370">
        <f>ROUND(AVERAGEIF(Q74:Q76,"&gt;0"),0)</f>
        <v>1</v>
      </c>
      <c r="S74" s="370">
        <f>R74*0.6</f>
        <v>0.6</v>
      </c>
      <c r="T74" s="342" t="s">
        <v>807</v>
      </c>
      <c r="U74" s="367">
        <f>IF(P74="No_existen",5*$U$10,V74*$U$10)</f>
        <v>0.1</v>
      </c>
      <c r="V74" s="662">
        <f>ROUND(AVERAGEIF(W74:W76,"&gt;0"),0)</f>
        <v>2</v>
      </c>
      <c r="W74" s="340">
        <f>IF(X74=$X$1048389,1,IF(X74=$X$1048388,2,IF(X74=$X$1048387,4,IF(P74="No_existen",5,0))))</f>
        <v>2</v>
      </c>
      <c r="X74" s="342" t="s">
        <v>324</v>
      </c>
      <c r="Y74" s="342"/>
      <c r="Z74" s="357">
        <f>IF(P74="No_existen",5*$Z$10,AA74*$Z$10)</f>
        <v>0.15</v>
      </c>
      <c r="AA74" s="370">
        <f>ROUND(AVERAGEIF(AB74:AB76,"&gt;0"),0)</f>
        <v>1</v>
      </c>
      <c r="AB74" s="338">
        <f>IF(AC74=$AD$1048388,1,IF(AC74=$AD$1048387,4,IF(P74="No_existen",5,0)))</f>
        <v>1</v>
      </c>
      <c r="AC74" s="342" t="s">
        <v>300</v>
      </c>
      <c r="AD74" s="342" t="s">
        <v>808</v>
      </c>
      <c r="AE74" s="357">
        <f>IF(P74="No_existen",5*$AE$10,AF74*$AE$10)</f>
        <v>0.1</v>
      </c>
      <c r="AF74" s="370">
        <f>ROUND(AVERAGEIF(AG74:AG76,"&gt;0"),0)</f>
        <v>1</v>
      </c>
      <c r="AG74" s="338">
        <f>IF(AH74=$AH$1048387,1,IF(AH74=$AH$1048388,4,IF(P74="No_existen",5,0)))</f>
        <v>1</v>
      </c>
      <c r="AH74" s="342" t="s">
        <v>297</v>
      </c>
      <c r="AI74" s="342" t="s">
        <v>312</v>
      </c>
      <c r="AJ74" s="357">
        <f>IF(P74="No_existen",5*$AJ$10,AK74*$AJ$10)</f>
        <v>0.1</v>
      </c>
      <c r="AK74" s="370">
        <f>ROUND(AVERAGEIF(AL74:AL76,"&gt;0"),0)</f>
        <v>1</v>
      </c>
      <c r="AL74" s="338">
        <f t="shared" si="154"/>
        <v>1</v>
      </c>
      <c r="AM74" s="342" t="s">
        <v>569</v>
      </c>
      <c r="AN74" s="379">
        <f>ROUND(AVERAGE(R74,V74,AA74,AF74,AK74),0)</f>
        <v>1</v>
      </c>
      <c r="AO74" s="381" t="str">
        <f t="shared" ref="AO74" si="184">IF(AN74&lt;1.5,"FUERTE",IF(AND(AN74&gt;=1.5,AN74&lt;2.5),"ACEPTABLE",IF(AN74&gt;=5,"INEXISTENTE","DÉBIL")))</f>
        <v>FUERTE</v>
      </c>
      <c r="AP74" s="375">
        <f>IF(O74=0,0,ROUND((O74*AN74),0))</f>
        <v>2</v>
      </c>
      <c r="AQ74" s="376" t="str">
        <f t="shared" ref="AQ74" si="185">IF(AP74&gt;=36,"GRAVE", IF(AP74&lt;=10, "LEVE", "MODERADO"))</f>
        <v>LEVE</v>
      </c>
      <c r="AR74" s="672" t="s">
        <v>809</v>
      </c>
      <c r="AS74" s="672" t="s">
        <v>810</v>
      </c>
      <c r="AT74" s="49" t="s">
        <v>87</v>
      </c>
      <c r="AU74" s="49"/>
      <c r="AV74" s="100"/>
      <c r="AW74" s="301"/>
      <c r="AX74" s="102"/>
      <c r="AY74" s="47"/>
      <c r="AZ74" s="47"/>
      <c r="BA74" s="47"/>
      <c r="BB74" s="48"/>
      <c r="BC74" s="48"/>
    </row>
    <row r="75" spans="1:55" s="346" customFormat="1" ht="64.5" customHeight="1" x14ac:dyDescent="0.2">
      <c r="A75" s="363"/>
      <c r="B75" s="358"/>
      <c r="C75" s="358"/>
      <c r="D75" s="76"/>
      <c r="E75" s="76"/>
      <c r="F75" s="78"/>
      <c r="G75" s="351"/>
      <c r="H75" s="720"/>
      <c r="I75" s="685"/>
      <c r="J75" s="431"/>
      <c r="K75" s="725"/>
      <c r="L75" s="350"/>
      <c r="M75" s="725"/>
      <c r="N75" s="350"/>
      <c r="O75" s="350"/>
      <c r="P75" s="154"/>
      <c r="Q75" s="155">
        <f>IF(P75=$P$1048391,1,IF(P75=$P$1048387,5,IF(P75=$P$1048388,4,IF(P75=$P$1048389,3,IF(P75=$P$1048390,2,0)))))</f>
        <v>0</v>
      </c>
      <c r="R75" s="370"/>
      <c r="S75" s="370"/>
      <c r="T75" s="342"/>
      <c r="U75" s="368"/>
      <c r="V75" s="357"/>
      <c r="W75" s="340">
        <f>IF(X75=$X$1048389,1,IF(X75=$X$1048388,2,IF(X75=$X$1048387,4,IF(P75="No_existen",5,0))))</f>
        <v>0</v>
      </c>
      <c r="X75" s="342"/>
      <c r="Y75" s="342"/>
      <c r="Z75" s="357"/>
      <c r="AA75" s="370"/>
      <c r="AB75" s="338">
        <f>IF(AC75=$AD$1048388,1,IF(AC75=$AD$1048387,4,IF(P75="No_existen",5,0)))</f>
        <v>0</v>
      </c>
      <c r="AC75" s="342"/>
      <c r="AD75" s="342"/>
      <c r="AE75" s="357"/>
      <c r="AF75" s="370"/>
      <c r="AG75" s="338">
        <f>IF(AH75=$AH$1048387,1,IF(AH75=$AH$1048388,4,IF(P75="No_existen",5,0)))</f>
        <v>0</v>
      </c>
      <c r="AH75" s="342"/>
      <c r="AI75" s="342"/>
      <c r="AJ75" s="357"/>
      <c r="AK75" s="370"/>
      <c r="AL75" s="338">
        <f t="shared" si="154"/>
        <v>0</v>
      </c>
      <c r="AM75" s="342"/>
      <c r="AN75" s="370"/>
      <c r="AO75" s="381"/>
      <c r="AP75" s="375"/>
      <c r="AQ75" s="377"/>
      <c r="AR75" s="672"/>
      <c r="AS75" s="672"/>
      <c r="AT75" s="49"/>
      <c r="AU75" s="49"/>
      <c r="AV75" s="100"/>
      <c r="AW75" s="301"/>
      <c r="AX75" s="102"/>
      <c r="AY75" s="47"/>
      <c r="AZ75" s="47"/>
      <c r="BA75" s="47"/>
      <c r="BB75" s="48"/>
      <c r="BC75" s="48"/>
    </row>
    <row r="76" spans="1:55" s="346" customFormat="1" ht="64.5" customHeight="1" thickBot="1" x14ac:dyDescent="0.25">
      <c r="A76" s="363"/>
      <c r="B76" s="358"/>
      <c r="C76" s="358"/>
      <c r="D76" s="76"/>
      <c r="E76" s="76"/>
      <c r="F76" s="78"/>
      <c r="G76" s="351"/>
      <c r="H76" s="721"/>
      <c r="I76" s="686"/>
      <c r="J76" s="387"/>
      <c r="K76" s="392"/>
      <c r="L76" s="350"/>
      <c r="M76" s="392"/>
      <c r="N76" s="350"/>
      <c r="O76" s="350"/>
      <c r="P76" s="154"/>
      <c r="Q76" s="155">
        <f>IF(P76=$P$1048391,1,IF(P76=$P$1048387,5,IF(P76=$P$1048388,4,IF(P76=$P$1048389,3,IF(P76=$P$1048390,2,0)))))</f>
        <v>0</v>
      </c>
      <c r="R76" s="370"/>
      <c r="S76" s="370"/>
      <c r="T76" s="342"/>
      <c r="U76" s="368"/>
      <c r="V76" s="357"/>
      <c r="W76" s="340">
        <f>IF(X76=$X$1048389,1,IF(X76=$X$1048388,2,IF(X76=$X$1048387,4,IF(P76="No_existen",5,0))))</f>
        <v>0</v>
      </c>
      <c r="X76" s="342"/>
      <c r="Y76" s="342"/>
      <c r="Z76" s="357"/>
      <c r="AA76" s="370"/>
      <c r="AB76" s="338">
        <f>IF(AC76=$AD$1048388,1,IF(AC76=$AD$1048387,4,IF(P76="No_existen",5,0)))</f>
        <v>0</v>
      </c>
      <c r="AC76" s="342"/>
      <c r="AD76" s="342"/>
      <c r="AE76" s="357"/>
      <c r="AF76" s="370"/>
      <c r="AG76" s="338">
        <f>IF(AH76=$AH$1048387,1,IF(AH76=$AH$1048388,4,IF(P76="No_existen",5,0)))</f>
        <v>0</v>
      </c>
      <c r="AH76" s="342"/>
      <c r="AI76" s="342"/>
      <c r="AJ76" s="357"/>
      <c r="AK76" s="370"/>
      <c r="AL76" s="338">
        <f t="shared" si="154"/>
        <v>0</v>
      </c>
      <c r="AM76" s="342"/>
      <c r="AN76" s="370"/>
      <c r="AO76" s="381"/>
      <c r="AP76" s="375"/>
      <c r="AQ76" s="377"/>
      <c r="AR76" s="672"/>
      <c r="AS76" s="672"/>
      <c r="AT76" s="49"/>
      <c r="AU76" s="49"/>
      <c r="AV76" s="100"/>
      <c r="AW76" s="301"/>
      <c r="AX76" s="102"/>
      <c r="AY76" s="47"/>
      <c r="AZ76" s="47"/>
      <c r="BA76" s="47"/>
      <c r="BB76" s="48"/>
      <c r="BC76" s="48"/>
    </row>
    <row r="77" spans="1:55" s="346" customFormat="1" ht="64.5" customHeight="1" x14ac:dyDescent="0.2">
      <c r="A77" s="363">
        <v>23</v>
      </c>
      <c r="B77" s="358" t="s">
        <v>160</v>
      </c>
      <c r="C77" s="358"/>
      <c r="D77" s="265" t="s">
        <v>261</v>
      </c>
      <c r="E77" s="265" t="s">
        <v>32</v>
      </c>
      <c r="F77" s="654" t="s">
        <v>811</v>
      </c>
      <c r="G77" s="387" t="s">
        <v>109</v>
      </c>
      <c r="H77" s="683" t="s">
        <v>812</v>
      </c>
      <c r="I77" s="684" t="s">
        <v>813</v>
      </c>
      <c r="J77" s="657" t="s">
        <v>814</v>
      </c>
      <c r="K77" s="724" t="s">
        <v>125</v>
      </c>
      <c r="L77" s="350">
        <f>IF(K77="ALTA",5,IF(K77="MEDIO ALTA",4,IF(K77="MEDIA",3,IF(K77="MEDIO BAJA",2,IF(K77="BAJA",1,0)))))</f>
        <v>1</v>
      </c>
      <c r="M77" s="724" t="s">
        <v>141</v>
      </c>
      <c r="N77" s="350">
        <f>IF(M77="ALTO",5,IF(M77="MEDIO ALTO",4,IF(M77="MEDIO",3,IF(M77="MEDIO BAJO",2,IF(M77="BAJO",1,0)))))</f>
        <v>4</v>
      </c>
      <c r="O77" s="350">
        <f>N77*L77</f>
        <v>4</v>
      </c>
      <c r="P77" s="266" t="s">
        <v>320</v>
      </c>
      <c r="Q77" s="155">
        <f>IF(P77=$P$1048391,1,IF(P77=$P$1048387,5,IF(P77=$P$1048388,4,IF(P77=$P$1048389,3,IF(P77=$P$1048390,2,0)))))</f>
        <v>1</v>
      </c>
      <c r="R77" s="379">
        <f>ROUND(AVERAGEIF(Q77:Q79,"&gt;0"),0)</f>
        <v>1</v>
      </c>
      <c r="S77" s="379">
        <f>R77*$S$10</f>
        <v>0.6</v>
      </c>
      <c r="T77" s="341" t="s">
        <v>815</v>
      </c>
      <c r="U77" s="687">
        <f>IF(P77="No_existen",5*$U$10,V77*$U$10)</f>
        <v>0.1</v>
      </c>
      <c r="V77" s="662">
        <f>ROUND(AVERAGEIF(W77:W79,"&gt;0"),0)</f>
        <v>2</v>
      </c>
      <c r="W77" s="340">
        <f>IF(X77=$X$1048389,1,IF(X77=$X$1048388,2,IF(X77=$X$1048387,4,IF(P77="No_existen",5,0))))</f>
        <v>2</v>
      </c>
      <c r="X77" s="341" t="s">
        <v>324</v>
      </c>
      <c r="Y77" s="341"/>
      <c r="Z77" s="356">
        <f>IF(P77="No_existen",5*$Z$10,AA77*$Z$10)</f>
        <v>0.15</v>
      </c>
      <c r="AA77" s="379">
        <f>ROUND(AVERAGEIF(AB77:AB79,"&gt;0"),0)</f>
        <v>1</v>
      </c>
      <c r="AB77" s="338">
        <f>IF(AC77=$AD$1048388,1,IF(AC77=$AD$1048387,4,IF(P77="No_existen",5,0)))</f>
        <v>1</v>
      </c>
      <c r="AC77" s="341" t="s">
        <v>300</v>
      </c>
      <c r="AD77" s="341" t="s">
        <v>816</v>
      </c>
      <c r="AE77" s="356">
        <f>IF(P77="No_existen",5*$AE$10,AF77*$AE$10)</f>
        <v>0.1</v>
      </c>
      <c r="AF77" s="379">
        <f>ROUND(AVERAGEIF(AG77:AG79,"&gt;0"),0)</f>
        <v>1</v>
      </c>
      <c r="AG77" s="338">
        <f>IF(AH77=$AH$1048387,1,IF(AH77=$AH$1048388,4,IF(P77="No_existen",5,0)))</f>
        <v>1</v>
      </c>
      <c r="AH77" s="341" t="s">
        <v>297</v>
      </c>
      <c r="AI77" s="341" t="s">
        <v>312</v>
      </c>
      <c r="AJ77" s="356">
        <f>IF(P77="No_existen",5*$AJ$10,AK77*$AJ$10)</f>
        <v>0.2</v>
      </c>
      <c r="AK77" s="379">
        <f>ROUND(AVERAGEIF(AL77:AL79,"&gt;0"),0)</f>
        <v>2</v>
      </c>
      <c r="AL77" s="337">
        <f>IF(AM77="Preventivo",1,IF(AM77="Detectivo",4, IF(P77="No_existen",5,0)))</f>
        <v>1</v>
      </c>
      <c r="AM77" s="341" t="s">
        <v>569</v>
      </c>
      <c r="AN77" s="379">
        <f>ROUND(AVERAGE(R77,V77,AA77,AF77,AK77),0)</f>
        <v>1</v>
      </c>
      <c r="AO77" s="381" t="str">
        <f>IF(AN77&lt;1.5,"FUERTE",IF(AND(AN77&gt;=1.5,AN77&lt;2.5),"ACEPTABLE",IF(AN77&gt;=5,"INEXISTENTE","DÉBIL")))</f>
        <v>FUERTE</v>
      </c>
      <c r="AP77" s="375">
        <f>IF(O77=0,0,ROUND((O77*AN77),0))</f>
        <v>4</v>
      </c>
      <c r="AQ77" s="376" t="str">
        <f>IF(AP77&gt;=36,"GRAVE", IF(AP77&lt;=10, "LEVE", "MODERADO"))</f>
        <v>LEVE</v>
      </c>
      <c r="AR77" s="663" t="s">
        <v>820</v>
      </c>
      <c r="AS77" s="664">
        <v>0</v>
      </c>
      <c r="AT77" s="268" t="s">
        <v>87</v>
      </c>
      <c r="AU77" s="49"/>
      <c r="AV77" s="100"/>
      <c r="AW77" s="301"/>
      <c r="AX77" s="102"/>
      <c r="AY77" s="47"/>
      <c r="AZ77" s="47"/>
      <c r="BA77" s="47"/>
      <c r="BB77" s="48"/>
      <c r="BC77" s="48"/>
    </row>
    <row r="78" spans="1:55" s="346" customFormat="1" ht="64.5" customHeight="1" x14ac:dyDescent="0.2">
      <c r="A78" s="363"/>
      <c r="B78" s="358"/>
      <c r="C78" s="358"/>
      <c r="D78" s="76"/>
      <c r="E78" s="76"/>
      <c r="F78" s="654"/>
      <c r="G78" s="351"/>
      <c r="H78" s="685"/>
      <c r="I78" s="685"/>
      <c r="J78" s="659"/>
      <c r="K78" s="725"/>
      <c r="L78" s="350"/>
      <c r="M78" s="725"/>
      <c r="N78" s="350"/>
      <c r="O78" s="350"/>
      <c r="P78" s="154" t="s">
        <v>320</v>
      </c>
      <c r="Q78" s="155">
        <f>IF(P78=$P$1048391,1,IF(P78=$P$1048387,5,IF(P78=$P$1048388,4,IF(P78=$P$1048389,3,IF(P78=$P$1048390,2,0)))))</f>
        <v>1</v>
      </c>
      <c r="R78" s="370"/>
      <c r="S78" s="370"/>
      <c r="T78" s="342" t="s">
        <v>817</v>
      </c>
      <c r="U78" s="368"/>
      <c r="V78" s="357"/>
      <c r="W78" s="340">
        <f>IF(X78=$X$1048389,1,IF(X78=$X$1048388,2,IF(X78=$X$1048387,4,IF(P78="No_existen",5,0))))</f>
        <v>1</v>
      </c>
      <c r="X78" s="342" t="s">
        <v>325</v>
      </c>
      <c r="Y78" s="342" t="s">
        <v>818</v>
      </c>
      <c r="Z78" s="357"/>
      <c r="AA78" s="370"/>
      <c r="AB78" s="338">
        <f>IF(AC78=$AD$1048388,1,IF(AC78=$AD$1048387,4,IF(P78="No_existen",5,0)))</f>
        <v>1</v>
      </c>
      <c r="AC78" s="342" t="s">
        <v>300</v>
      </c>
      <c r="AD78" s="342" t="s">
        <v>816</v>
      </c>
      <c r="AE78" s="357"/>
      <c r="AF78" s="370"/>
      <c r="AG78" s="338">
        <f>IF(AH78=$AH$1048387,1,IF(AH78=$AH$1048388,4,IF(P78="No_existen",5,0)))</f>
        <v>1</v>
      </c>
      <c r="AH78" s="342" t="s">
        <v>297</v>
      </c>
      <c r="AI78" s="342" t="s">
        <v>312</v>
      </c>
      <c r="AJ78" s="357"/>
      <c r="AK78" s="370"/>
      <c r="AL78" s="338">
        <f t="shared" ref="AL78:AL91" si="186">IF(AM78="Preventivo",1,IF(AM78="Detectivo",4, IF(P78="No_existen",5,0)))</f>
        <v>4</v>
      </c>
      <c r="AM78" s="342" t="s">
        <v>554</v>
      </c>
      <c r="AN78" s="370"/>
      <c r="AO78" s="381"/>
      <c r="AP78" s="375"/>
      <c r="AQ78" s="377"/>
      <c r="AR78" s="666"/>
      <c r="AS78" s="666"/>
      <c r="AT78" s="49" t="s">
        <v>87</v>
      </c>
      <c r="AU78" s="49"/>
      <c r="AV78" s="100"/>
      <c r="AW78" s="301"/>
      <c r="AX78" s="102"/>
      <c r="AY78" s="47"/>
      <c r="AZ78" s="47"/>
      <c r="BA78" s="47"/>
      <c r="BB78" s="48"/>
      <c r="BC78" s="48"/>
    </row>
    <row r="79" spans="1:55" s="346" customFormat="1" ht="64.5" customHeight="1" thickBot="1" x14ac:dyDescent="0.25">
      <c r="A79" s="363"/>
      <c r="B79" s="358"/>
      <c r="C79" s="358"/>
      <c r="D79" s="76"/>
      <c r="E79" s="76"/>
      <c r="F79" s="78"/>
      <c r="G79" s="351"/>
      <c r="H79" s="686"/>
      <c r="I79" s="686"/>
      <c r="J79" s="661"/>
      <c r="K79" s="392"/>
      <c r="L79" s="350"/>
      <c r="M79" s="392"/>
      <c r="N79" s="350"/>
      <c r="O79" s="350"/>
      <c r="P79" s="154" t="s">
        <v>320</v>
      </c>
      <c r="Q79" s="155">
        <f>IF(P79=$P$1048391,1,IF(P79=$P$1048387,5,IF(P79=$P$1048388,4,IF(P79=$P$1048389,3,IF(P79=$P$1048390,2,0)))))</f>
        <v>1</v>
      </c>
      <c r="R79" s="370"/>
      <c r="S79" s="370"/>
      <c r="T79" s="342" t="s">
        <v>819</v>
      </c>
      <c r="U79" s="368"/>
      <c r="V79" s="357"/>
      <c r="W79" s="340">
        <f>IF(X79=$X$1048389,1,IF(X79=$X$1048388,2,IF(X79=$X$1048387,4,IF(P79="No_existen",5,0))))</f>
        <v>4</v>
      </c>
      <c r="X79" s="342" t="s">
        <v>323</v>
      </c>
      <c r="Y79" s="342"/>
      <c r="Z79" s="357"/>
      <c r="AA79" s="370"/>
      <c r="AB79" s="338">
        <f>IF(AC79=$AD$1048388,1,IF(AC79=$AD$1048387,4,IF(P79="No_existen",5,0)))</f>
        <v>1</v>
      </c>
      <c r="AC79" s="342" t="s">
        <v>300</v>
      </c>
      <c r="AD79" s="342" t="s">
        <v>816</v>
      </c>
      <c r="AE79" s="357"/>
      <c r="AF79" s="370"/>
      <c r="AG79" s="338">
        <f>IF(AH79=$AH$1048387,1,IF(AH79=$AH$1048388,4,IF(P79="No_existen",5,0)))</f>
        <v>1</v>
      </c>
      <c r="AH79" s="342" t="s">
        <v>297</v>
      </c>
      <c r="AI79" s="342" t="s">
        <v>306</v>
      </c>
      <c r="AJ79" s="357"/>
      <c r="AK79" s="370"/>
      <c r="AL79" s="338">
        <f t="shared" si="186"/>
        <v>1</v>
      </c>
      <c r="AM79" s="342" t="s">
        <v>569</v>
      </c>
      <c r="AN79" s="370"/>
      <c r="AO79" s="381"/>
      <c r="AP79" s="375"/>
      <c r="AQ79" s="377"/>
      <c r="AR79" s="668"/>
      <c r="AS79" s="668"/>
      <c r="AT79" s="49" t="s">
        <v>87</v>
      </c>
      <c r="AU79" s="49"/>
      <c r="AV79" s="100"/>
      <c r="AW79" s="301"/>
      <c r="AX79" s="102"/>
      <c r="AY79" s="47"/>
      <c r="AZ79" s="47"/>
      <c r="BA79" s="47"/>
      <c r="BB79" s="48"/>
      <c r="BC79" s="48"/>
    </row>
    <row r="80" spans="1:55" s="346" customFormat="1" ht="64.5" customHeight="1" x14ac:dyDescent="0.2">
      <c r="A80" s="363">
        <v>24</v>
      </c>
      <c r="B80" s="358" t="s">
        <v>160</v>
      </c>
      <c r="C80" s="358"/>
      <c r="D80" s="76" t="s">
        <v>261</v>
      </c>
      <c r="E80" s="76" t="s">
        <v>35</v>
      </c>
      <c r="F80" s="78"/>
      <c r="G80" s="351" t="s">
        <v>103</v>
      </c>
      <c r="H80" s="352" t="s">
        <v>821</v>
      </c>
      <c r="I80" s="353" t="s">
        <v>822</v>
      </c>
      <c r="J80" s="345" t="s">
        <v>823</v>
      </c>
      <c r="K80" s="724" t="s">
        <v>146</v>
      </c>
      <c r="L80" s="350">
        <f>IF(K80="ALTA",5,IF(K80="MEDIO ALTA",4,IF(K80="MEDIA",3,IF(K80="MEDIO BAJA",2,IF(K80="BAJA",1,0)))))</f>
        <v>5</v>
      </c>
      <c r="M80" s="724" t="s">
        <v>138</v>
      </c>
      <c r="N80" s="350">
        <f>IF(M80="ALTO",5,IF(M80="MEDIO ALTO",4,IF(M80="MEDIO",3,IF(M80="MEDIO BAJO",2,IF(M80="BAJO",1,0)))))</f>
        <v>3</v>
      </c>
      <c r="O80" s="350">
        <f>N80*L80</f>
        <v>15</v>
      </c>
      <c r="P80" s="154" t="s">
        <v>319</v>
      </c>
      <c r="Q80" s="155">
        <f>IF(P80=$P$1048391,1,IF(P80=$P$1048387,5,IF(P80=$P$1048388,4,IF(P80=$P$1048389,3,IF(P80=$P$1048390,2,0)))))</f>
        <v>2</v>
      </c>
      <c r="R80" s="370">
        <f>ROUND(AVERAGEIF(Q80:Q82,"&gt;0"),0)</f>
        <v>1</v>
      </c>
      <c r="S80" s="370">
        <f>R80*0.6</f>
        <v>0.6</v>
      </c>
      <c r="T80" s="342" t="s">
        <v>827</v>
      </c>
      <c r="U80" s="367">
        <f>IF(P80="No_existen",5*$U$10,V80*$U$10)</f>
        <v>0.2</v>
      </c>
      <c r="V80" s="662">
        <f>ROUND(AVERAGEIF(W80:W82,"&gt;0"),0)</f>
        <v>4</v>
      </c>
      <c r="W80" s="340">
        <f>IF(X80=$X$1048389,1,IF(X80=$X$1048388,2,IF(X80=$X$1048387,4,IF(P80="No_existen",5,0))))</f>
        <v>4</v>
      </c>
      <c r="X80" s="342" t="s">
        <v>323</v>
      </c>
      <c r="Y80" s="342"/>
      <c r="Z80" s="357">
        <f>IF(P80="No_existen",5*$Z$10,AA80*$Z$10)</f>
        <v>0.15</v>
      </c>
      <c r="AA80" s="370">
        <f>ROUND(AVERAGEIF(AB80:AB82,"&gt;0"),0)</f>
        <v>1</v>
      </c>
      <c r="AB80" s="338">
        <f>IF(AC80=$AD$1048388,1,IF(AC80=$AD$1048387,4,IF(P80="No_existen",5,0)))</f>
        <v>1</v>
      </c>
      <c r="AC80" s="342" t="s">
        <v>300</v>
      </c>
      <c r="AD80" s="342" t="s">
        <v>828</v>
      </c>
      <c r="AE80" s="357">
        <f>IF(P80="No_existen",5*$AE$10,AF80*$AE$10)</f>
        <v>0.1</v>
      </c>
      <c r="AF80" s="370">
        <f>ROUND(AVERAGEIF(AG80:AG82,"&gt;0"),0)</f>
        <v>1</v>
      </c>
      <c r="AG80" s="338">
        <f>IF(AH80=$AH$1048387,1,IF(AH80=$AH$1048388,4,IF(P80="No_existen",5,0)))</f>
        <v>1</v>
      </c>
      <c r="AH80" s="342" t="s">
        <v>297</v>
      </c>
      <c r="AI80" s="342" t="s">
        <v>311</v>
      </c>
      <c r="AJ80" s="357">
        <f t="shared" ref="AJ80" si="187">IF(P80="No_existen",5*$AJ$10,AK80*$AJ$10)</f>
        <v>0.1</v>
      </c>
      <c r="AK80" s="370">
        <f>ROUND(AVERAGEIF(AL80:AL82,"&gt;0"),0)</f>
        <v>1</v>
      </c>
      <c r="AL80" s="338">
        <f t="shared" si="186"/>
        <v>1</v>
      </c>
      <c r="AM80" s="342" t="s">
        <v>569</v>
      </c>
      <c r="AN80" s="379">
        <f>ROUND(AVERAGE(R80,V80,AA80,AF80,AK80),0)</f>
        <v>2</v>
      </c>
      <c r="AO80" s="381" t="str">
        <f>IF(AN80&lt;1.5,"FUERTE",IF(AND(AN80&gt;=1.5,AN80&lt;2.5),"ACEPTABLE",IF(AN80&gt;=5,"INEXISTENTE","DÉBIL")))</f>
        <v>ACEPTABLE</v>
      </c>
      <c r="AP80" s="375">
        <f>IF(O80=0,0,ROUND((O80*AN80),0))</f>
        <v>30</v>
      </c>
      <c r="AQ80" s="376" t="str">
        <f>IF(AP80&gt;=36,"GRAVE", IF(AP80&lt;=10, "LEVE", "MODERADO"))</f>
        <v>MODERADO</v>
      </c>
      <c r="AR80" s="672" t="s">
        <v>831</v>
      </c>
      <c r="AS80" s="673">
        <v>0.15</v>
      </c>
      <c r="AT80" s="49" t="s">
        <v>90</v>
      </c>
      <c r="AU80" s="49" t="s">
        <v>832</v>
      </c>
      <c r="AV80" s="100">
        <v>45291</v>
      </c>
      <c r="AW80" s="301"/>
      <c r="AX80" s="690" t="s">
        <v>833</v>
      </c>
      <c r="AY80" s="47"/>
      <c r="AZ80" s="47"/>
      <c r="BA80" s="47"/>
      <c r="BB80" s="48"/>
      <c r="BC80" s="48"/>
    </row>
    <row r="81" spans="1:56" s="346" customFormat="1" ht="64.5" customHeight="1" x14ac:dyDescent="0.2">
      <c r="A81" s="363"/>
      <c r="B81" s="358"/>
      <c r="C81" s="358"/>
      <c r="D81" s="76" t="s">
        <v>261</v>
      </c>
      <c r="E81" s="76" t="s">
        <v>35</v>
      </c>
      <c r="F81" s="78" t="s">
        <v>824</v>
      </c>
      <c r="G81" s="351"/>
      <c r="H81" s="353"/>
      <c r="I81" s="353"/>
      <c r="J81" s="344" t="s">
        <v>825</v>
      </c>
      <c r="K81" s="725"/>
      <c r="L81" s="350"/>
      <c r="M81" s="725"/>
      <c r="N81" s="350"/>
      <c r="O81" s="350"/>
      <c r="P81" s="154" t="s">
        <v>320</v>
      </c>
      <c r="Q81" s="155">
        <f>IF(P81=$P$1048391,1,IF(P81=$P$1048387,5,IF(P81=$P$1048388,4,IF(P81=$P$1048389,3,IF(P81=$P$1048390,2,0)))))</f>
        <v>1</v>
      </c>
      <c r="R81" s="370"/>
      <c r="S81" s="370"/>
      <c r="T81" s="342" t="s">
        <v>829</v>
      </c>
      <c r="U81" s="368"/>
      <c r="V81" s="357"/>
      <c r="W81" s="340">
        <f>IF(X81=$X$1048389,1,IF(X81=$X$1048388,2,IF(X81=$X$1048387,4,IF(P81="No_existen",5,0))))</f>
        <v>4</v>
      </c>
      <c r="X81" s="342" t="s">
        <v>323</v>
      </c>
      <c r="Y81" s="342"/>
      <c r="Z81" s="357"/>
      <c r="AA81" s="370"/>
      <c r="AB81" s="338">
        <f>IF(AC81=$AD$1048388,1,IF(AC81=$AD$1048387,4,IF(P81="No_existen",5,0)))</f>
        <v>1</v>
      </c>
      <c r="AC81" s="342" t="s">
        <v>300</v>
      </c>
      <c r="AD81" s="342" t="s">
        <v>828</v>
      </c>
      <c r="AE81" s="357"/>
      <c r="AF81" s="370"/>
      <c r="AG81" s="338">
        <f>IF(AH81=$AH$1048387,1,IF(AH81=$AH$1048388,4,IF(P81="No_existen",5,0)))</f>
        <v>1</v>
      </c>
      <c r="AH81" s="342" t="s">
        <v>297</v>
      </c>
      <c r="AI81" s="342" t="s">
        <v>311</v>
      </c>
      <c r="AJ81" s="357"/>
      <c r="AK81" s="370"/>
      <c r="AL81" s="338">
        <f t="shared" si="186"/>
        <v>1</v>
      </c>
      <c r="AM81" s="342" t="s">
        <v>569</v>
      </c>
      <c r="AN81" s="370"/>
      <c r="AO81" s="381"/>
      <c r="AP81" s="375"/>
      <c r="AQ81" s="377"/>
      <c r="AR81" s="672"/>
      <c r="AS81" s="672"/>
      <c r="AT81" s="49"/>
      <c r="AU81" s="49"/>
      <c r="AV81" s="100"/>
      <c r="AW81" s="301"/>
      <c r="AX81" s="690"/>
      <c r="AY81" s="47"/>
      <c r="AZ81" s="47"/>
      <c r="BA81" s="47"/>
      <c r="BB81" s="48"/>
      <c r="BC81" s="48"/>
    </row>
    <row r="82" spans="1:56" s="346" customFormat="1" ht="64.5" customHeight="1" thickBot="1" x14ac:dyDescent="0.25">
      <c r="A82" s="363"/>
      <c r="B82" s="358"/>
      <c r="C82" s="358"/>
      <c r="D82" s="76"/>
      <c r="E82" s="76"/>
      <c r="F82" s="78"/>
      <c r="G82" s="351"/>
      <c r="H82" s="353"/>
      <c r="I82" s="353"/>
      <c r="J82" s="343" t="s">
        <v>826</v>
      </c>
      <c r="K82" s="392"/>
      <c r="L82" s="350"/>
      <c r="M82" s="392"/>
      <c r="N82" s="350"/>
      <c r="O82" s="350"/>
      <c r="P82" s="154" t="s">
        <v>320</v>
      </c>
      <c r="Q82" s="155">
        <f>IF(P82=$P$1048391,1,IF(P82=$P$1048387,5,IF(P82=$P$1048388,4,IF(P82=$P$1048389,3,IF(P82=$P$1048390,2,0)))))</f>
        <v>1</v>
      </c>
      <c r="R82" s="370"/>
      <c r="S82" s="370"/>
      <c r="T82" s="342" t="s">
        <v>830</v>
      </c>
      <c r="U82" s="368"/>
      <c r="V82" s="357"/>
      <c r="W82" s="340">
        <f>IF(X82=$X$1048389,1,IF(X82=$X$1048388,2,IF(X82=$X$1048387,4,IF(P82="No_existen",5,0))))</f>
        <v>4</v>
      </c>
      <c r="X82" s="342" t="s">
        <v>323</v>
      </c>
      <c r="Y82" s="342"/>
      <c r="Z82" s="357"/>
      <c r="AA82" s="370"/>
      <c r="AB82" s="338">
        <f>IF(AC82=$AD$1048388,1,IF(AC82=$AD$1048387,4,IF(P82="No_existen",5,0)))</f>
        <v>1</v>
      </c>
      <c r="AC82" s="342" t="s">
        <v>300</v>
      </c>
      <c r="AD82" s="342" t="s">
        <v>828</v>
      </c>
      <c r="AE82" s="357"/>
      <c r="AF82" s="370"/>
      <c r="AG82" s="338">
        <f>IF(AH82=$AH$1048387,1,IF(AH82=$AH$1048388,4,IF(P82="No_existen",5,0)))</f>
        <v>1</v>
      </c>
      <c r="AH82" s="342" t="s">
        <v>297</v>
      </c>
      <c r="AI82" s="342" t="s">
        <v>311</v>
      </c>
      <c r="AJ82" s="357"/>
      <c r="AK82" s="370"/>
      <c r="AL82" s="338">
        <f t="shared" si="186"/>
        <v>1</v>
      </c>
      <c r="AM82" s="342" t="s">
        <v>569</v>
      </c>
      <c r="AN82" s="370"/>
      <c r="AO82" s="381"/>
      <c r="AP82" s="375"/>
      <c r="AQ82" s="377"/>
      <c r="AR82" s="672"/>
      <c r="AS82" s="672"/>
      <c r="AT82" s="49"/>
      <c r="AU82" s="49"/>
      <c r="AV82" s="100"/>
      <c r="AW82" s="301"/>
      <c r="AX82" s="690"/>
      <c r="AY82" s="47"/>
      <c r="AZ82" s="47"/>
      <c r="BA82" s="47"/>
      <c r="BB82" s="48"/>
      <c r="BC82" s="48"/>
    </row>
    <row r="83" spans="1:56" s="346" customFormat="1" ht="64.5" customHeight="1" x14ac:dyDescent="0.2">
      <c r="A83" s="363">
        <v>25</v>
      </c>
      <c r="B83" s="358" t="s">
        <v>160</v>
      </c>
      <c r="C83" s="358"/>
      <c r="D83" s="76" t="s">
        <v>261</v>
      </c>
      <c r="E83" s="76" t="s">
        <v>35</v>
      </c>
      <c r="F83" s="78" t="s">
        <v>834</v>
      </c>
      <c r="G83" s="351" t="s">
        <v>103</v>
      </c>
      <c r="H83" s="715" t="s">
        <v>835</v>
      </c>
      <c r="I83" s="703" t="s">
        <v>836</v>
      </c>
      <c r="J83" s="345" t="s">
        <v>837</v>
      </c>
      <c r="K83" s="724" t="s">
        <v>146</v>
      </c>
      <c r="L83" s="350">
        <f>IF(K83="ALTA",5,IF(K83="MEDIO ALTA",4,IF(K83="MEDIA",3,IF(K83="MEDIO BAJA",2,IF(K83="BAJA",1,0)))))</f>
        <v>5</v>
      </c>
      <c r="M83" s="724" t="s">
        <v>141</v>
      </c>
      <c r="N83" s="350">
        <f>IF(M83="ALTO",5,IF(M83="MEDIO ALTO",4,IF(M83="MEDIO",3,IF(M83="MEDIO BAJO",2,IF(M83="BAJO",1,0)))))</f>
        <v>4</v>
      </c>
      <c r="O83" s="350">
        <f>N83*L83</f>
        <v>20</v>
      </c>
      <c r="P83" s="154" t="s">
        <v>320</v>
      </c>
      <c r="Q83" s="155">
        <f>IF(P83=$P$1048391,1,IF(P83=$P$1048387,5,IF(P83=$P$1048388,4,IF(P83=$P$1048389,3,IF(P83=$P$1048390,2,0)))))</f>
        <v>1</v>
      </c>
      <c r="R83" s="370">
        <f>ROUND(AVERAGEIF(Q83:Q85,"&gt;0"),0)</f>
        <v>1</v>
      </c>
      <c r="S83" s="370">
        <f>R83*0.6</f>
        <v>0.6</v>
      </c>
      <c r="T83" s="342" t="s">
        <v>847</v>
      </c>
      <c r="U83" s="367">
        <f>IF(P83="No_existen",5*$U$10,V83*$U$10)</f>
        <v>0.1</v>
      </c>
      <c r="V83" s="662">
        <f>ROUND(AVERAGEIF(W83:W85,"&gt;0"),0)</f>
        <v>2</v>
      </c>
      <c r="W83" s="340">
        <f>IF(X83=$X$1048389,1,IF(X83=$X$1048388,2,IF(X83=$X$1048387,4,IF(P83="No_existen",5,0))))</f>
        <v>2</v>
      </c>
      <c r="X83" s="342" t="s">
        <v>324</v>
      </c>
      <c r="Y83" s="342"/>
      <c r="Z83" s="357">
        <f>IF(P83="No_existen",5*$Z$10,AA83*$Z$10)</f>
        <v>0.15</v>
      </c>
      <c r="AA83" s="370">
        <f>ROUND(AVERAGEIF(AB83:AB85,"&gt;0"),0)</f>
        <v>1</v>
      </c>
      <c r="AB83" s="338">
        <f>IF(AC83=$AD$1048388,1,IF(AC83=$AD$1048387,4,IF(P83="No_existen",5,0)))</f>
        <v>1</v>
      </c>
      <c r="AC83" s="342" t="s">
        <v>300</v>
      </c>
      <c r="AD83" s="342" t="s">
        <v>848</v>
      </c>
      <c r="AE83" s="357">
        <f>IF(P83="No_existen",5*$AE$10,AF83*$AE$10)</f>
        <v>0.1</v>
      </c>
      <c r="AF83" s="370">
        <f>ROUND(AVERAGEIF(AG83:AG85,"&gt;0"),0)</f>
        <v>1</v>
      </c>
      <c r="AG83" s="338">
        <f>IF(AH83=$AH$1048387,1,IF(AH83=$AH$1048388,4,IF(P83="No_existen",5,0)))</f>
        <v>1</v>
      </c>
      <c r="AH83" s="342" t="s">
        <v>297</v>
      </c>
      <c r="AI83" s="342" t="s">
        <v>311</v>
      </c>
      <c r="AJ83" s="357">
        <f t="shared" ref="AJ83" si="188">IF(P83="No_existen",5*$AJ$10,AK83*$AJ$10)</f>
        <v>0.1</v>
      </c>
      <c r="AK83" s="370">
        <f>ROUND(AVERAGEIF(AL83:AL85,"&gt;0"),0)</f>
        <v>1</v>
      </c>
      <c r="AL83" s="338">
        <f t="shared" si="186"/>
        <v>1</v>
      </c>
      <c r="AM83" s="342" t="s">
        <v>569</v>
      </c>
      <c r="AN83" s="379">
        <f>ROUND(AVERAGE(R83,V83,AA83,AF83,AK83),0)</f>
        <v>1</v>
      </c>
      <c r="AO83" s="381" t="str">
        <f>IF(AN83&lt;1.5,"FUERTE",IF(AND(AN83&gt;=1.5,AN83&lt;2.5),"ACEPTABLE",IF(AN83&gt;=5,"INEXISTENTE","DÉBIL")))</f>
        <v>FUERTE</v>
      </c>
      <c r="AP83" s="375">
        <f>IF(O83=0,0,ROUND((O83*AN83),0))</f>
        <v>20</v>
      </c>
      <c r="AQ83" s="376" t="str">
        <f>IF(AP83&gt;=36,"GRAVE", IF(AP83&lt;=10, "LEVE", "MODERADO"))</f>
        <v>MODERADO</v>
      </c>
      <c r="AR83" s="672" t="s">
        <v>852</v>
      </c>
      <c r="AS83" s="672">
        <v>15</v>
      </c>
      <c r="AT83" s="49" t="s">
        <v>90</v>
      </c>
      <c r="AU83" s="49" t="s">
        <v>832</v>
      </c>
      <c r="AV83" s="100">
        <v>45291</v>
      </c>
      <c r="AW83" s="301"/>
      <c r="AX83" s="690" t="s">
        <v>833</v>
      </c>
      <c r="AY83" s="47"/>
      <c r="AZ83" s="47"/>
      <c r="BA83" s="47"/>
      <c r="BB83" s="48"/>
      <c r="BC83" s="48"/>
    </row>
    <row r="84" spans="1:56" s="346" customFormat="1" ht="64.5" customHeight="1" x14ac:dyDescent="0.2">
      <c r="A84" s="363"/>
      <c r="B84" s="358"/>
      <c r="C84" s="358"/>
      <c r="D84" s="76"/>
      <c r="E84" s="689"/>
      <c r="F84" s="78"/>
      <c r="G84" s="351"/>
      <c r="H84" s="716"/>
      <c r="I84" s="705"/>
      <c r="J84" s="344" t="s">
        <v>823</v>
      </c>
      <c r="K84" s="725"/>
      <c r="L84" s="350"/>
      <c r="M84" s="725"/>
      <c r="N84" s="350"/>
      <c r="O84" s="350"/>
      <c r="P84" s="154"/>
      <c r="Q84" s="155">
        <f>IF(P84=$P$1048391,1,IF(P84=$P$1048387,5,IF(P84=$P$1048388,4,IF(P84=$P$1048389,3,IF(P84=$P$1048390,2,0)))))</f>
        <v>0</v>
      </c>
      <c r="R84" s="370"/>
      <c r="S84" s="370"/>
      <c r="T84" s="342"/>
      <c r="U84" s="368"/>
      <c r="V84" s="357"/>
      <c r="W84" s="340">
        <f>IF(X84=$X$1048389,1,IF(X84=$X$1048388,2,IF(X84=$X$1048387,4,IF(P84="No_existen",5,0))))</f>
        <v>0</v>
      </c>
      <c r="X84" s="342"/>
      <c r="Y84" s="342"/>
      <c r="Z84" s="357"/>
      <c r="AA84" s="370"/>
      <c r="AB84" s="338">
        <f>IF(AC84=$AD$1048388,1,IF(AC84=$AD$1048387,4,IF(P84="No_existen",5,0)))</f>
        <v>0</v>
      </c>
      <c r="AC84" s="342"/>
      <c r="AD84" s="342"/>
      <c r="AE84" s="357"/>
      <c r="AF84" s="370"/>
      <c r="AG84" s="338">
        <f>IF(AH84=$AH$1048387,1,IF(AH84=$AH$1048388,4,IF(P84="No_existen",5,0)))</f>
        <v>0</v>
      </c>
      <c r="AH84" s="342"/>
      <c r="AI84" s="342"/>
      <c r="AJ84" s="357"/>
      <c r="AK84" s="370"/>
      <c r="AL84" s="338">
        <f t="shared" si="186"/>
        <v>0</v>
      </c>
      <c r="AM84" s="342"/>
      <c r="AN84" s="370"/>
      <c r="AO84" s="381"/>
      <c r="AP84" s="375"/>
      <c r="AQ84" s="377"/>
      <c r="AR84" s="672"/>
      <c r="AS84" s="672"/>
      <c r="AT84" s="49"/>
      <c r="AU84" s="49"/>
      <c r="AV84" s="100"/>
      <c r="AW84" s="301"/>
      <c r="AX84" s="690"/>
      <c r="AY84" s="47"/>
      <c r="AZ84" s="47"/>
      <c r="BA84" s="47"/>
      <c r="BB84" s="48"/>
      <c r="BC84" s="48"/>
    </row>
    <row r="85" spans="1:56" s="346" customFormat="1" ht="64.5" customHeight="1" thickBot="1" x14ac:dyDescent="0.25">
      <c r="A85" s="363"/>
      <c r="B85" s="358"/>
      <c r="C85" s="358"/>
      <c r="D85" s="76"/>
      <c r="E85" s="76"/>
      <c r="F85" s="78"/>
      <c r="G85" s="351"/>
      <c r="H85" s="717"/>
      <c r="I85" s="389"/>
      <c r="J85" s="343" t="s">
        <v>838</v>
      </c>
      <c r="K85" s="392"/>
      <c r="L85" s="350"/>
      <c r="M85" s="392"/>
      <c r="N85" s="350"/>
      <c r="O85" s="350"/>
      <c r="P85" s="154"/>
      <c r="Q85" s="155">
        <f>IF(P85=$P$1048391,1,IF(P85=$P$1048387,5,IF(P85=$P$1048388,4,IF(P85=$P$1048389,3,IF(P85=$P$1048390,2,0)))))</f>
        <v>0</v>
      </c>
      <c r="R85" s="370"/>
      <c r="S85" s="370"/>
      <c r="T85" s="342"/>
      <c r="U85" s="368"/>
      <c r="V85" s="357"/>
      <c r="W85" s="340">
        <f>IF(X85=$X$1048389,1,IF(X85=$X$1048388,2,IF(X85=$X$1048387,4,IF(P85="No_existen",5,0))))</f>
        <v>0</v>
      </c>
      <c r="X85" s="342"/>
      <c r="Y85" s="342"/>
      <c r="Z85" s="357"/>
      <c r="AA85" s="370"/>
      <c r="AB85" s="338">
        <f>IF(AC85=$AD$1048388,1,IF(AC85=$AD$1048387,4,IF(P85="No_existen",5,0)))</f>
        <v>0</v>
      </c>
      <c r="AC85" s="342"/>
      <c r="AD85" s="342"/>
      <c r="AE85" s="357"/>
      <c r="AF85" s="370"/>
      <c r="AG85" s="338">
        <f>IF(AH85=$AH$1048387,1,IF(AH85=$AH$1048388,4,IF(P85="No_existen",5,0)))</f>
        <v>0</v>
      </c>
      <c r="AH85" s="342"/>
      <c r="AI85" s="342"/>
      <c r="AJ85" s="357"/>
      <c r="AK85" s="370"/>
      <c r="AL85" s="338">
        <f t="shared" si="186"/>
        <v>0</v>
      </c>
      <c r="AM85" s="342"/>
      <c r="AN85" s="370"/>
      <c r="AO85" s="381"/>
      <c r="AP85" s="375"/>
      <c r="AQ85" s="377"/>
      <c r="AR85" s="672"/>
      <c r="AS85" s="672"/>
      <c r="AT85" s="49"/>
      <c r="AU85" s="49"/>
      <c r="AV85" s="100"/>
      <c r="AW85" s="301"/>
      <c r="AX85" s="690"/>
      <c r="AY85" s="47"/>
      <c r="AZ85" s="47"/>
      <c r="BA85" s="47"/>
      <c r="BB85" s="48"/>
      <c r="BC85" s="48"/>
    </row>
    <row r="86" spans="1:56" s="346" customFormat="1" ht="64.5" customHeight="1" x14ac:dyDescent="0.2">
      <c r="A86" s="363">
        <v>26</v>
      </c>
      <c r="B86" s="358" t="s">
        <v>160</v>
      </c>
      <c r="C86" s="358"/>
      <c r="D86" s="76" t="s">
        <v>261</v>
      </c>
      <c r="E86" s="76" t="s">
        <v>35</v>
      </c>
      <c r="F86" s="671" t="s">
        <v>839</v>
      </c>
      <c r="G86" s="351" t="s">
        <v>107</v>
      </c>
      <c r="H86" s="718" t="s">
        <v>840</v>
      </c>
      <c r="I86" s="719" t="s">
        <v>841</v>
      </c>
      <c r="J86" s="657" t="s">
        <v>842</v>
      </c>
      <c r="K86" s="724" t="s">
        <v>147</v>
      </c>
      <c r="L86" s="350">
        <f>IF(K86="ALTA",5,IF(K86="MEDIO ALTA",4,IF(K86="MEDIA",3,IF(K86="MEDIO BAJA",2,IF(K86="BAJA",1,0)))))</f>
        <v>4</v>
      </c>
      <c r="M86" s="724" t="s">
        <v>139</v>
      </c>
      <c r="N86" s="350">
        <f>IF(M86="ALTO",5,IF(M86="MEDIO ALTO",4,IF(M86="MEDIO",3,IF(M86="MEDIO BAJO",2,IF(M86="BAJO",1,0)))))</f>
        <v>1</v>
      </c>
      <c r="O86" s="350">
        <f>N86*L86</f>
        <v>4</v>
      </c>
      <c r="P86" s="154" t="s">
        <v>320</v>
      </c>
      <c r="Q86" s="155">
        <f>IF(P86=$P$1048391,1,IF(P86=$P$1048387,5,IF(P86=$P$1048388,4,IF(P86=$P$1048389,3,IF(P86=$P$1048390,2,0)))))</f>
        <v>1</v>
      </c>
      <c r="R86" s="370">
        <f>ROUND(AVERAGEIF(Q86:Q88,"&gt;0"),0)</f>
        <v>1</v>
      </c>
      <c r="S86" s="370">
        <f>R86*0.6</f>
        <v>0.6</v>
      </c>
      <c r="T86" s="342" t="s">
        <v>849</v>
      </c>
      <c r="U86" s="367">
        <f>IF(P86="No_existen",5*$U$10,V86*$U$10)</f>
        <v>0.2</v>
      </c>
      <c r="V86" s="662">
        <f>ROUND(AVERAGEIF(W86:W88,"&gt;0"),0)</f>
        <v>4</v>
      </c>
      <c r="W86" s="340">
        <f>IF(X86=$X$1048389,1,IF(X86=$X$1048388,2,IF(X86=$X$1048387,4,IF(P86="No_existen",5,0))))</f>
        <v>4</v>
      </c>
      <c r="X86" s="342" t="s">
        <v>323</v>
      </c>
      <c r="Y86" s="342"/>
      <c r="Z86" s="357">
        <f>IF(P86="No_existen",5*$Z$10,AA86*$Z$10)</f>
        <v>0.15</v>
      </c>
      <c r="AA86" s="370">
        <f>ROUND(AVERAGEIF(AB86:AB88,"&gt;0"),0)</f>
        <v>1</v>
      </c>
      <c r="AB86" s="338">
        <f>IF(AC86=$AD$1048388,1,IF(AC86=$AD$1048387,4,IF(P86="No_existen",5,0)))</f>
        <v>1</v>
      </c>
      <c r="AC86" s="342" t="s">
        <v>300</v>
      </c>
      <c r="AD86" s="342" t="s">
        <v>850</v>
      </c>
      <c r="AE86" s="357">
        <f>IF(P86="No_existen",5*$AE$10,AF86*$AE$10)</f>
        <v>0.1</v>
      </c>
      <c r="AF86" s="370">
        <f>ROUND(AVERAGEIF(AG86:AG88,"&gt;0"),0)</f>
        <v>1</v>
      </c>
      <c r="AG86" s="338">
        <f>IF(AH86=$AH$1048387,1,IF(AH86=$AH$1048388,4,IF(P86="No_existen",5,0)))</f>
        <v>1</v>
      </c>
      <c r="AH86" s="342" t="s">
        <v>297</v>
      </c>
      <c r="AI86" s="342" t="s">
        <v>312</v>
      </c>
      <c r="AJ86" s="357">
        <f t="shared" ref="AJ86" si="189">IF(P86="No_existen",5*$AJ$10,AK86*$AJ$10)</f>
        <v>0.1</v>
      </c>
      <c r="AK86" s="370">
        <f>ROUND(AVERAGEIF(AL86:AL88,"&gt;0"),0)</f>
        <v>1</v>
      </c>
      <c r="AL86" s="338">
        <f t="shared" si="186"/>
        <v>1</v>
      </c>
      <c r="AM86" s="342" t="s">
        <v>569</v>
      </c>
      <c r="AN86" s="379">
        <f>ROUND(AVERAGE(R86,V86,AA86,AF86,AK86),0)</f>
        <v>2</v>
      </c>
      <c r="AO86" s="381" t="str">
        <f>IF(AN86&lt;1.5,"FUERTE",IF(AND(AN86&gt;=1.5,AN86&lt;2.5),"ACEPTABLE",IF(AN86&gt;=5,"INEXISTENTE","DÉBIL")))</f>
        <v>ACEPTABLE</v>
      </c>
      <c r="AP86" s="375">
        <f>IF(O86=0,0,ROUND((O86*AN86),0))</f>
        <v>8</v>
      </c>
      <c r="AQ86" s="376" t="str">
        <f>IF(AP86&gt;=36,"GRAVE", IF(AP86&lt;=10, "LEVE", "MODERADO"))</f>
        <v>LEVE</v>
      </c>
      <c r="AR86" s="672" t="s">
        <v>853</v>
      </c>
      <c r="AS86" s="672">
        <v>0</v>
      </c>
      <c r="AT86" s="49" t="s">
        <v>87</v>
      </c>
      <c r="AU86" s="49"/>
      <c r="AV86" s="100"/>
      <c r="AW86" s="301"/>
      <c r="AX86" s="690"/>
      <c r="AY86" s="47"/>
      <c r="AZ86" s="47"/>
      <c r="BA86" s="47"/>
      <c r="BB86" s="48"/>
      <c r="BC86" s="48"/>
    </row>
    <row r="87" spans="1:56" s="346" customFormat="1" ht="64.5" customHeight="1" x14ac:dyDescent="0.2">
      <c r="A87" s="363"/>
      <c r="B87" s="358"/>
      <c r="C87" s="358"/>
      <c r="D87" s="76" t="s">
        <v>262</v>
      </c>
      <c r="E87" s="76" t="s">
        <v>39</v>
      </c>
      <c r="F87" s="671" t="s">
        <v>843</v>
      </c>
      <c r="G87" s="351"/>
      <c r="H87" s="720"/>
      <c r="I87" s="720"/>
      <c r="J87" s="659"/>
      <c r="K87" s="725"/>
      <c r="L87" s="350"/>
      <c r="M87" s="725"/>
      <c r="N87" s="350"/>
      <c r="O87" s="350"/>
      <c r="P87" s="154"/>
      <c r="Q87" s="155">
        <f>IF(P87=$P$1048391,1,IF(P87=$P$1048387,5,IF(P87=$P$1048388,4,IF(P87=$P$1048389,3,IF(P87=$P$1048390,2,0)))))</f>
        <v>0</v>
      </c>
      <c r="R87" s="370"/>
      <c r="S87" s="370"/>
      <c r="T87" s="342"/>
      <c r="U87" s="368"/>
      <c r="V87" s="357"/>
      <c r="W87" s="340">
        <f>IF(X87=$X$1048389,1,IF(X87=$X$1048388,2,IF(X87=$X$1048387,4,IF(P87="No_existen",5,0))))</f>
        <v>0</v>
      </c>
      <c r="X87" s="342"/>
      <c r="Y87" s="342"/>
      <c r="Z87" s="357"/>
      <c r="AA87" s="370"/>
      <c r="AB87" s="338">
        <f>IF(AC87=$AD$1048388,1,IF(AC87=$AD$1048387,4,IF(P87="No_existen",5,0)))</f>
        <v>0</v>
      </c>
      <c r="AC87" s="342"/>
      <c r="AD87" s="342"/>
      <c r="AE87" s="357"/>
      <c r="AF87" s="370"/>
      <c r="AG87" s="338">
        <f>IF(AH87=$AH$1048387,1,IF(AH87=$AH$1048388,4,IF(P87="No_existen",5,0)))</f>
        <v>0</v>
      </c>
      <c r="AH87" s="342"/>
      <c r="AI87" s="342"/>
      <c r="AJ87" s="357"/>
      <c r="AK87" s="370"/>
      <c r="AL87" s="338">
        <f t="shared" si="186"/>
        <v>0</v>
      </c>
      <c r="AM87" s="342"/>
      <c r="AN87" s="370"/>
      <c r="AO87" s="381"/>
      <c r="AP87" s="375"/>
      <c r="AQ87" s="377"/>
      <c r="AR87" s="672"/>
      <c r="AS87" s="672"/>
      <c r="AT87" s="49"/>
      <c r="AU87" s="49"/>
      <c r="AV87" s="100"/>
      <c r="AW87" s="301"/>
      <c r="AX87" s="690"/>
      <c r="AY87" s="47"/>
      <c r="AZ87" s="47"/>
      <c r="BA87" s="47"/>
      <c r="BB87" s="48"/>
      <c r="BC87" s="48"/>
    </row>
    <row r="88" spans="1:56" s="346" customFormat="1" ht="64.5" customHeight="1" thickBot="1" x14ac:dyDescent="0.25">
      <c r="A88" s="363"/>
      <c r="B88" s="358"/>
      <c r="C88" s="358"/>
      <c r="D88" s="76"/>
      <c r="E88" s="76"/>
      <c r="F88" s="76"/>
      <c r="G88" s="351"/>
      <c r="H88" s="721"/>
      <c r="I88" s="721"/>
      <c r="J88" s="661"/>
      <c r="K88" s="392"/>
      <c r="L88" s="350"/>
      <c r="M88" s="392"/>
      <c r="N88" s="350"/>
      <c r="O88" s="350"/>
      <c r="P88" s="154"/>
      <c r="Q88" s="155">
        <f>IF(P88=$P$1048391,1,IF(P88=$P$1048387,5,IF(P88=$P$1048388,4,IF(P88=$P$1048389,3,IF(P88=$P$1048390,2,0)))))</f>
        <v>0</v>
      </c>
      <c r="R88" s="370"/>
      <c r="S88" s="370"/>
      <c r="T88" s="342"/>
      <c r="U88" s="368"/>
      <c r="V88" s="357"/>
      <c r="W88" s="340">
        <f>IF(X88=$X$1048389,1,IF(X88=$X$1048388,2,IF(X88=$X$1048387,4,IF(P88="No_existen",5,0))))</f>
        <v>0</v>
      </c>
      <c r="X88" s="342"/>
      <c r="Y88" s="342"/>
      <c r="Z88" s="357"/>
      <c r="AA88" s="370"/>
      <c r="AB88" s="338">
        <f>IF(AC88=$AD$1048388,1,IF(AC88=$AD$1048387,4,IF(P88="No_existen",5,0)))</f>
        <v>0</v>
      </c>
      <c r="AC88" s="342"/>
      <c r="AD88" s="342"/>
      <c r="AE88" s="357"/>
      <c r="AF88" s="370"/>
      <c r="AG88" s="338">
        <f>IF(AH88=$AH$1048387,1,IF(AH88=$AH$1048388,4,IF(P88="No_existen",5,0)))</f>
        <v>0</v>
      </c>
      <c r="AH88" s="342"/>
      <c r="AI88" s="342"/>
      <c r="AJ88" s="357"/>
      <c r="AK88" s="370"/>
      <c r="AL88" s="338">
        <f t="shared" si="186"/>
        <v>0</v>
      </c>
      <c r="AM88" s="342"/>
      <c r="AN88" s="370"/>
      <c r="AO88" s="381"/>
      <c r="AP88" s="375"/>
      <c r="AQ88" s="377"/>
      <c r="AR88" s="672"/>
      <c r="AS88" s="672"/>
      <c r="AT88" s="49"/>
      <c r="AU88" s="49"/>
      <c r="AV88" s="100"/>
      <c r="AW88" s="301"/>
      <c r="AX88" s="690"/>
      <c r="AY88" s="47"/>
      <c r="AZ88" s="47"/>
      <c r="BA88" s="47"/>
      <c r="BB88" s="48"/>
      <c r="BC88" s="48"/>
    </row>
    <row r="89" spans="1:56" s="73" customFormat="1" ht="63.75" customHeight="1" x14ac:dyDescent="0.2">
      <c r="A89" s="363">
        <v>27</v>
      </c>
      <c r="B89" s="358" t="s">
        <v>160</v>
      </c>
      <c r="C89" s="358"/>
      <c r="D89" s="76" t="s">
        <v>261</v>
      </c>
      <c r="E89" s="76" t="s">
        <v>35</v>
      </c>
      <c r="F89" s="76" t="s">
        <v>844</v>
      </c>
      <c r="G89" s="351" t="s">
        <v>107</v>
      </c>
      <c r="H89" s="352" t="s">
        <v>845</v>
      </c>
      <c r="I89" s="351" t="s">
        <v>846</v>
      </c>
      <c r="J89" s="354" t="s">
        <v>842</v>
      </c>
      <c r="K89" s="724" t="s">
        <v>146</v>
      </c>
      <c r="L89" s="350">
        <f t="shared" ref="L89" si="190">IF(K89="ALTA",5,IF(K89="MEDIO ALTA",4,IF(K89="MEDIA",3,IF(K89="MEDIO BAJA",2,IF(K89="BAJA",1,0)))))</f>
        <v>5</v>
      </c>
      <c r="M89" s="724" t="s">
        <v>139</v>
      </c>
      <c r="N89" s="350">
        <f t="shared" si="8"/>
        <v>1</v>
      </c>
      <c r="O89" s="350">
        <f t="shared" ref="O89" si="191">N89*L89</f>
        <v>5</v>
      </c>
      <c r="P89" s="154" t="s">
        <v>320</v>
      </c>
      <c r="Q89" s="155">
        <f>IF(P89=$P$1048391,1,IF(P89=$P$1048387,5,IF(P89=$P$1048388,4,IF(P89=$P$1048389,3,IF(P89=$P$1048390,2,0)))))</f>
        <v>1</v>
      </c>
      <c r="R89" s="370">
        <f>ROUND(AVERAGEIF(Q89:Q91,"&gt;0"),0)</f>
        <v>1</v>
      </c>
      <c r="S89" s="370">
        <f>R89*0.6</f>
        <v>0.6</v>
      </c>
      <c r="T89" s="342" t="s">
        <v>851</v>
      </c>
      <c r="U89" s="367">
        <f>IF(P89="No_existen",5*$U$10,V89*$U$10)</f>
        <v>0.2</v>
      </c>
      <c r="V89" s="662">
        <f>ROUND(AVERAGEIF(W89:W91,"&gt;0"),0)</f>
        <v>4</v>
      </c>
      <c r="W89" s="340">
        <f>IF(X89=$X$1048389,1,IF(X89=$X$1048388,2,IF(X89=$X$1048387,4,IF(P89="No_existen",5,0))))</f>
        <v>4</v>
      </c>
      <c r="X89" s="342" t="s">
        <v>323</v>
      </c>
      <c r="Y89" s="342"/>
      <c r="Z89" s="357">
        <f t="shared" ref="Z89" si="192">IF(P89="No_existen",5*$Z$10,AA89*$Z$10)</f>
        <v>0.15</v>
      </c>
      <c r="AA89" s="370">
        <f>ROUND(AVERAGEIF(AB89:AB91,"&gt;0"),0)</f>
        <v>1</v>
      </c>
      <c r="AB89" s="338">
        <f>IF(AC89=$AD$1048388,1,IF(AC89=$AD$1048387,4,IF(P89="No_existen",5,0)))</f>
        <v>1</v>
      </c>
      <c r="AC89" s="342" t="s">
        <v>300</v>
      </c>
      <c r="AD89" s="342" t="s">
        <v>850</v>
      </c>
      <c r="AE89" s="357">
        <f t="shared" ref="AE89" si="193">IF(P89="No_existen",5*$AE$10,AF89*$AE$10)</f>
        <v>0.1</v>
      </c>
      <c r="AF89" s="370">
        <f t="shared" ref="AF89" si="194">ROUND(AVERAGEIF(AG89:AG91,"&gt;0"),0)</f>
        <v>1</v>
      </c>
      <c r="AG89" s="338">
        <f>IF(AH89=$AH$1048387,1,IF(AH89=$AH$1048388,4,IF(P89="No_existen",5,0)))</f>
        <v>1</v>
      </c>
      <c r="AH89" s="342" t="s">
        <v>297</v>
      </c>
      <c r="AI89" s="342" t="s">
        <v>312</v>
      </c>
      <c r="AJ89" s="357">
        <f t="shared" ref="AJ89" si="195">IF(P89="No_existen",5*$AJ$10,AK89*$AJ$10)</f>
        <v>0.1</v>
      </c>
      <c r="AK89" s="370">
        <f t="shared" ref="AK89" si="196">ROUND(AVERAGEIF(AL89:AL91,"&gt;0"),0)</f>
        <v>1</v>
      </c>
      <c r="AL89" s="338">
        <f t="shared" si="186"/>
        <v>1</v>
      </c>
      <c r="AM89" s="342" t="s">
        <v>569</v>
      </c>
      <c r="AN89" s="370">
        <f>ROUND(AVERAGE(R89,V89,AA89,AF89,AK89),0)</f>
        <v>2</v>
      </c>
      <c r="AO89" s="381" t="str">
        <f t="shared" ref="AO89" si="197">IF(AN89&lt;1.5,"FUERTE",IF(AND(AN89&gt;=1.5,AN89&lt;2.5),"ACEPTABLE",IF(AN89&gt;=5,"INEXISTENTE","DÉBIL")))</f>
        <v>ACEPTABLE</v>
      </c>
      <c r="AP89" s="375">
        <f t="shared" ref="AP89" si="198">IF(O89=0,0,ROUND((O89*AN89),0))</f>
        <v>10</v>
      </c>
      <c r="AQ89" s="377" t="str">
        <f t="shared" ref="AQ89" si="199">IF(AP89&gt;=36,"GRAVE", IF(AP89&lt;=10, "LEVE", "MODERADO"))</f>
        <v>LEVE</v>
      </c>
      <c r="AR89" s="672" t="s">
        <v>854</v>
      </c>
      <c r="AS89" s="672">
        <v>0</v>
      </c>
      <c r="AT89" s="49" t="s">
        <v>87</v>
      </c>
      <c r="AU89" s="49"/>
      <c r="AV89" s="100"/>
      <c r="AW89" s="301"/>
      <c r="AX89" s="690"/>
      <c r="AY89" s="47"/>
      <c r="AZ89" s="47"/>
      <c r="BA89" s="47"/>
      <c r="BB89" s="48"/>
      <c r="BC89" s="48"/>
    </row>
    <row r="90" spans="1:56" s="73" customFormat="1" ht="63.75" customHeight="1" x14ac:dyDescent="0.2">
      <c r="A90" s="363"/>
      <c r="B90" s="358"/>
      <c r="C90" s="358"/>
      <c r="D90" s="76" t="s">
        <v>262</v>
      </c>
      <c r="E90" s="76" t="s">
        <v>39</v>
      </c>
      <c r="F90" s="76" t="s">
        <v>843</v>
      </c>
      <c r="G90" s="351"/>
      <c r="H90" s="353"/>
      <c r="I90" s="351"/>
      <c r="J90" s="354"/>
      <c r="K90" s="725"/>
      <c r="L90" s="350"/>
      <c r="M90" s="725"/>
      <c r="N90" s="350"/>
      <c r="O90" s="350"/>
      <c r="P90" s="154" t="s">
        <v>320</v>
      </c>
      <c r="Q90" s="155">
        <f>IF(P90=$P$1048391,1,IF(P90=$P$1048387,5,IF(P90=$P$1048388,4,IF(P90=$P$1048389,3,IF(P90=$P$1048390,2,0)))))</f>
        <v>1</v>
      </c>
      <c r="R90" s="370"/>
      <c r="S90" s="370"/>
      <c r="T90" s="342" t="s">
        <v>849</v>
      </c>
      <c r="U90" s="368"/>
      <c r="V90" s="357"/>
      <c r="W90" s="340">
        <f>IF(X90=$X$1048389,1,IF(X90=$X$1048388,2,IF(X90=$X$1048387,4,IF(P90="No_existen",5,0))))</f>
        <v>4</v>
      </c>
      <c r="X90" s="342" t="s">
        <v>323</v>
      </c>
      <c r="Y90" s="342"/>
      <c r="Z90" s="357"/>
      <c r="AA90" s="370"/>
      <c r="AB90" s="338">
        <f>IF(AC90=$AD$1048388,1,IF(AC90=$AD$1048387,4,IF(P90="No_existen",5,0)))</f>
        <v>1</v>
      </c>
      <c r="AC90" s="342" t="s">
        <v>300</v>
      </c>
      <c r="AD90" s="342" t="s">
        <v>850</v>
      </c>
      <c r="AE90" s="357"/>
      <c r="AF90" s="370"/>
      <c r="AG90" s="338">
        <f>IF(AH90=$AH$1048387,1,IF(AH90=$AH$1048388,4,IF(P90="No_existen",5,0)))</f>
        <v>1</v>
      </c>
      <c r="AH90" s="342" t="s">
        <v>297</v>
      </c>
      <c r="AI90" s="342" t="s">
        <v>312</v>
      </c>
      <c r="AJ90" s="357"/>
      <c r="AK90" s="370"/>
      <c r="AL90" s="338">
        <f t="shared" si="186"/>
        <v>1</v>
      </c>
      <c r="AM90" s="342" t="s">
        <v>569</v>
      </c>
      <c r="AN90" s="370"/>
      <c r="AO90" s="381"/>
      <c r="AP90" s="375"/>
      <c r="AQ90" s="377"/>
      <c r="AR90" s="672"/>
      <c r="AS90" s="672"/>
      <c r="AT90" s="49"/>
      <c r="AU90" s="49"/>
      <c r="AV90" s="100"/>
      <c r="AW90" s="301"/>
      <c r="AX90" s="690"/>
      <c r="AY90" s="47"/>
      <c r="AZ90" s="47"/>
      <c r="BA90" s="47"/>
      <c r="BB90" s="48"/>
      <c r="BC90" s="48"/>
    </row>
    <row r="91" spans="1:56" s="73" customFormat="1" ht="63.75" customHeight="1" thickBot="1" x14ac:dyDescent="0.25">
      <c r="A91" s="363"/>
      <c r="B91" s="359"/>
      <c r="C91" s="359"/>
      <c r="D91" s="76"/>
      <c r="E91" s="76"/>
      <c r="F91" s="76"/>
      <c r="G91" s="351"/>
      <c r="H91" s="353"/>
      <c r="I91" s="351"/>
      <c r="J91" s="354"/>
      <c r="K91" s="392"/>
      <c r="L91" s="382"/>
      <c r="M91" s="392"/>
      <c r="N91" s="382"/>
      <c r="O91" s="382"/>
      <c r="P91" s="154"/>
      <c r="Q91" s="155">
        <f>IF(P91=$P$1048391,1,IF(P91=$P$1048387,5,IF(P91=$P$1048388,4,IF(P91=$P$1048389,3,IF(P91=$P$1048390,2,0)))))</f>
        <v>0</v>
      </c>
      <c r="R91" s="370"/>
      <c r="S91" s="370"/>
      <c r="T91" s="342"/>
      <c r="U91" s="368"/>
      <c r="V91" s="357"/>
      <c r="W91" s="340">
        <f>IF(X91=$X$1048389,1,IF(X91=$X$1048388,2,IF(X91=$X$1048387,4,IF(P91="No_existen",5,0))))</f>
        <v>0</v>
      </c>
      <c r="X91" s="342"/>
      <c r="Y91" s="342"/>
      <c r="Z91" s="357"/>
      <c r="AA91" s="370"/>
      <c r="AB91" s="338">
        <f>IF(AC91=$AD$1048388,1,IF(AC91=$AD$1048387,4,IF(P91="No_existen",5,0)))</f>
        <v>0</v>
      </c>
      <c r="AC91" s="342"/>
      <c r="AD91" s="342"/>
      <c r="AE91" s="357"/>
      <c r="AF91" s="370"/>
      <c r="AG91" s="338">
        <f>IF(AH91=$AH$1048387,1,IF(AH91=$AH$1048388,4,IF(P91="No_existen",5,0)))</f>
        <v>0</v>
      </c>
      <c r="AH91" s="342"/>
      <c r="AI91" s="342"/>
      <c r="AJ91" s="357"/>
      <c r="AK91" s="370"/>
      <c r="AL91" s="338">
        <f t="shared" si="186"/>
        <v>0</v>
      </c>
      <c r="AM91" s="342"/>
      <c r="AN91" s="371"/>
      <c r="AO91" s="429"/>
      <c r="AP91" s="383"/>
      <c r="AQ91" s="384"/>
      <c r="AR91" s="672"/>
      <c r="AS91" s="672"/>
      <c r="AT91" s="49"/>
      <c r="AU91" s="49"/>
      <c r="AV91" s="100"/>
      <c r="AW91" s="301"/>
      <c r="AX91" s="690"/>
      <c r="AY91" s="47"/>
      <c r="AZ91" s="47"/>
      <c r="BA91" s="47"/>
      <c r="BB91" s="48"/>
      <c r="BC91" s="48"/>
      <c r="BD91" s="99"/>
    </row>
    <row r="92" spans="1:56" x14ac:dyDescent="0.2">
      <c r="U92" s="369"/>
      <c r="Z92" s="366"/>
      <c r="AA92" s="410"/>
      <c r="AF92" s="410"/>
      <c r="AK92" s="410"/>
      <c r="AN92" s="410"/>
      <c r="AO92" s="160"/>
    </row>
    <row r="93" spans="1:56" x14ac:dyDescent="0.2">
      <c r="U93" s="369"/>
      <c r="Z93" s="366"/>
      <c r="AA93" s="410"/>
      <c r="AF93" s="410"/>
      <c r="AK93" s="410"/>
      <c r="AN93" s="410"/>
      <c r="AO93" s="160"/>
    </row>
    <row r="94" spans="1:56" x14ac:dyDescent="0.2">
      <c r="U94" s="369"/>
      <c r="Z94" s="366"/>
      <c r="AA94" s="410"/>
      <c r="AF94" s="410"/>
      <c r="AK94" s="410"/>
      <c r="AN94" s="410"/>
      <c r="AO94" s="160"/>
    </row>
    <row r="95" spans="1:56" x14ac:dyDescent="0.2">
      <c r="U95" s="369"/>
      <c r="Z95" s="366"/>
      <c r="AA95" s="410"/>
      <c r="AF95" s="410"/>
      <c r="AK95" s="410"/>
      <c r="AN95" s="410"/>
      <c r="AO95" s="160"/>
    </row>
    <row r="96" spans="1:56" x14ac:dyDescent="0.2">
      <c r="T96" s="17"/>
      <c r="U96" s="369"/>
      <c r="V96" s="196"/>
      <c r="W96" s="196"/>
      <c r="X96" s="17"/>
      <c r="Y96" s="17"/>
      <c r="Z96" s="366"/>
      <c r="AA96" s="410"/>
      <c r="AB96" s="196"/>
      <c r="AC96" s="17"/>
      <c r="AD96" s="17"/>
      <c r="AE96" s="196"/>
      <c r="AF96" s="410"/>
      <c r="AG96" s="196"/>
      <c r="AH96" s="17"/>
      <c r="AK96" s="410"/>
      <c r="AN96" s="410"/>
      <c r="AO96" s="160"/>
    </row>
    <row r="97" spans="21:41" x14ac:dyDescent="0.2">
      <c r="U97" s="369"/>
      <c r="Z97" s="366"/>
      <c r="AA97" s="410"/>
      <c r="AF97" s="410"/>
      <c r="AK97" s="410"/>
      <c r="AN97" s="410"/>
      <c r="AO97" s="160"/>
    </row>
    <row r="98" spans="21:41" x14ac:dyDescent="0.2">
      <c r="U98" s="369"/>
      <c r="Z98" s="366"/>
      <c r="AA98" s="410"/>
      <c r="AF98" s="410"/>
      <c r="AK98" s="410"/>
      <c r="AN98" s="410"/>
      <c r="AO98" s="160"/>
    </row>
    <row r="99" spans="21:41" x14ac:dyDescent="0.2">
      <c r="U99" s="369"/>
      <c r="Z99" s="366"/>
      <c r="AA99" s="410"/>
      <c r="AF99" s="410"/>
      <c r="AK99" s="410"/>
      <c r="AN99" s="410"/>
      <c r="AO99" s="160"/>
    </row>
    <row r="100" spans="21:41" x14ac:dyDescent="0.2">
      <c r="U100" s="369"/>
      <c r="Z100" s="366"/>
      <c r="AA100" s="410"/>
      <c r="AF100" s="410"/>
      <c r="AK100" s="410"/>
      <c r="AN100" s="410"/>
      <c r="AO100" s="160"/>
    </row>
    <row r="101" spans="21:41" x14ac:dyDescent="0.2">
      <c r="U101" s="369"/>
      <c r="Z101" s="366"/>
      <c r="AK101" s="410"/>
      <c r="AN101" s="410"/>
      <c r="AO101" s="160"/>
    </row>
    <row r="102" spans="21:41" x14ac:dyDescent="0.2">
      <c r="U102" s="369"/>
      <c r="Z102" s="366"/>
      <c r="AK102" s="410"/>
      <c r="AN102" s="410"/>
      <c r="AO102" s="160"/>
    </row>
    <row r="103" spans="21:41" x14ac:dyDescent="0.2">
      <c r="U103" s="369"/>
      <c r="Z103" s="366"/>
      <c r="AK103" s="410"/>
      <c r="AN103" s="410"/>
      <c r="AO103" s="160"/>
    </row>
    <row r="104" spans="21:41" x14ac:dyDescent="0.2">
      <c r="U104" s="369"/>
      <c r="AN104" s="19"/>
      <c r="AO104" s="160"/>
    </row>
    <row r="105" spans="21:41" x14ac:dyDescent="0.2">
      <c r="U105" s="369"/>
      <c r="AN105" s="19"/>
      <c r="AO105" s="160"/>
    </row>
    <row r="106" spans="21:41" x14ac:dyDescent="0.2">
      <c r="U106" s="369"/>
      <c r="AN106" s="19"/>
      <c r="AO106" s="160"/>
    </row>
    <row r="107" spans="21:41" x14ac:dyDescent="0.2">
      <c r="AN107" s="19"/>
      <c r="AO107" s="160"/>
    </row>
    <row r="108" spans="21:41" x14ac:dyDescent="0.2">
      <c r="AN108" s="19"/>
      <c r="AO108" s="160"/>
    </row>
    <row r="109" spans="21:41" x14ac:dyDescent="0.2">
      <c r="AN109" s="19"/>
      <c r="AO109" s="160"/>
    </row>
    <row r="110" spans="21:41" x14ac:dyDescent="0.2">
      <c r="AN110" s="19"/>
      <c r="AO110" s="160"/>
    </row>
    <row r="111" spans="21:41" x14ac:dyDescent="0.2">
      <c r="AN111" s="19"/>
      <c r="AO111" s="160"/>
    </row>
    <row r="112" spans="21:41" x14ac:dyDescent="0.2">
      <c r="AN112" s="19"/>
      <c r="AO112" s="160"/>
    </row>
    <row r="113" spans="40:41" x14ac:dyDescent="0.2">
      <c r="AN113" s="19"/>
      <c r="AO113" s="160"/>
    </row>
    <row r="114" spans="40:41" x14ac:dyDescent="0.2">
      <c r="AN114" s="19"/>
      <c r="AO114" s="160"/>
    </row>
    <row r="115" spans="40:41" x14ac:dyDescent="0.2">
      <c r="AN115" s="19"/>
      <c r="AO115" s="160"/>
    </row>
    <row r="116" spans="40:41" x14ac:dyDescent="0.2">
      <c r="AN116" s="19"/>
      <c r="AO116" s="160"/>
    </row>
    <row r="117" spans="40:41" x14ac:dyDescent="0.2">
      <c r="AN117" s="19"/>
      <c r="AO117" s="160"/>
    </row>
    <row r="118" spans="40:41" x14ac:dyDescent="0.2">
      <c r="AN118" s="19"/>
      <c r="AO118" s="160"/>
    </row>
    <row r="119" spans="40:41" x14ac:dyDescent="0.2">
      <c r="AN119" s="19"/>
      <c r="AO119" s="160"/>
    </row>
    <row r="120" spans="40:41" x14ac:dyDescent="0.2">
      <c r="AN120" s="19"/>
      <c r="AO120" s="160"/>
    </row>
    <row r="121" spans="40:41" x14ac:dyDescent="0.2">
      <c r="AN121" s="19"/>
      <c r="AO121" s="160"/>
    </row>
    <row r="122" spans="40:41" x14ac:dyDescent="0.2">
      <c r="AN122" s="19"/>
      <c r="AO122" s="160"/>
    </row>
    <row r="123" spans="40:41" x14ac:dyDescent="0.2">
      <c r="AN123" s="19"/>
    </row>
    <row r="124" spans="40:41" x14ac:dyDescent="0.2">
      <c r="AN124" s="19"/>
    </row>
    <row r="125" spans="40:41" x14ac:dyDescent="0.2">
      <c r="AN125" s="19"/>
    </row>
    <row r="126" spans="40:41" x14ac:dyDescent="0.2">
      <c r="AN126" s="19"/>
    </row>
    <row r="127" spans="40:41" x14ac:dyDescent="0.2">
      <c r="AN127" s="19"/>
    </row>
    <row r="128" spans="40:41" x14ac:dyDescent="0.2">
      <c r="AN128" s="19"/>
    </row>
    <row r="129" spans="40:40" x14ac:dyDescent="0.2">
      <c r="AN129" s="19"/>
    </row>
    <row r="130" spans="40:40" x14ac:dyDescent="0.2">
      <c r="AN130" s="19"/>
    </row>
    <row r="131" spans="40:40" x14ac:dyDescent="0.2">
      <c r="AN131" s="19"/>
    </row>
    <row r="132" spans="40:40" x14ac:dyDescent="0.2">
      <c r="AN132" s="19"/>
    </row>
    <row r="133" spans="40:40" x14ac:dyDescent="0.2">
      <c r="AN133" s="19"/>
    </row>
    <row r="134" spans="40:40" x14ac:dyDescent="0.2">
      <c r="AN134" s="19"/>
    </row>
    <row r="1048365" spans="41:56" x14ac:dyDescent="0.2">
      <c r="AT1048365" s="4"/>
      <c r="BD1048365" s="50"/>
    </row>
    <row r="1048366" spans="41:56" x14ac:dyDescent="0.2">
      <c r="AT1048366" s="4"/>
      <c r="BD1048366" s="50"/>
    </row>
    <row r="1048367" spans="41:56" x14ac:dyDescent="0.2">
      <c r="AT1048367" s="4"/>
      <c r="BD1048367" s="50"/>
    </row>
    <row r="1048368" spans="41:56" x14ac:dyDescent="0.2">
      <c r="AO1048368" s="161"/>
      <c r="AT1048368" s="4"/>
      <c r="BD1048368" s="50"/>
    </row>
    <row r="1048369" spans="7:56" x14ac:dyDescent="0.2">
      <c r="AO1048369" s="161"/>
      <c r="AT1048369" s="4"/>
      <c r="BD1048369" s="50"/>
    </row>
    <row r="1048370" spans="7:56" x14ac:dyDescent="0.2">
      <c r="AO1048370" s="161"/>
      <c r="AT1048370" s="4"/>
      <c r="BD1048370" s="50"/>
    </row>
    <row r="1048371" spans="7:56" x14ac:dyDescent="0.2">
      <c r="AO1048371" s="161"/>
      <c r="AT1048371" s="4"/>
      <c r="BD1048371" s="50"/>
    </row>
    <row r="1048372" spans="7:56" x14ac:dyDescent="0.2">
      <c r="AO1048372" s="161"/>
      <c r="AT1048372" s="4"/>
      <c r="BD1048372" s="50"/>
    </row>
    <row r="1048373" spans="7:56" x14ac:dyDescent="0.2">
      <c r="AO1048373" s="161"/>
      <c r="AT1048373" s="4"/>
      <c r="BD1048373" s="50"/>
    </row>
    <row r="1048374" spans="7:56" x14ac:dyDescent="0.2">
      <c r="AT1048374" s="4"/>
      <c r="BD1048374" s="50"/>
    </row>
    <row r="1048375" spans="7:56" x14ac:dyDescent="0.2">
      <c r="AT1048375" s="4"/>
      <c r="BD1048375" s="50"/>
    </row>
    <row r="1048376" spans="7:56" x14ac:dyDescent="0.2">
      <c r="AT1048376" s="4"/>
      <c r="BD1048376" s="50"/>
    </row>
    <row r="1048377" spans="7:56" x14ac:dyDescent="0.2">
      <c r="AT1048377" s="4"/>
      <c r="BD1048377" s="50"/>
    </row>
    <row r="1048378" spans="7:56" x14ac:dyDescent="0.2">
      <c r="AT1048378" s="4"/>
      <c r="BD1048378" s="50"/>
    </row>
    <row r="1048379" spans="7:56" x14ac:dyDescent="0.2">
      <c r="AT1048379" s="4"/>
      <c r="BD1048379" s="50"/>
    </row>
    <row r="1048380" spans="7:56" s="143" customFormat="1" x14ac:dyDescent="0.2">
      <c r="G1048380" s="144"/>
      <c r="H1048380" s="144"/>
      <c r="I1048380" s="144"/>
      <c r="J1048380" s="144"/>
      <c r="K1048380" s="144"/>
      <c r="L1048380" s="144"/>
      <c r="M1048380" s="144"/>
      <c r="N1048380" s="144"/>
      <c r="O1048380" s="144"/>
      <c r="P1048380" s="144"/>
      <c r="Q1048380" s="144"/>
      <c r="R1048380" s="144"/>
      <c r="S1048380" s="144"/>
      <c r="T1048380" s="144"/>
      <c r="U1048380" s="144"/>
      <c r="V1048380" s="197"/>
      <c r="W1048380" s="197"/>
      <c r="X1048380" s="144"/>
      <c r="Y1048380" s="144"/>
      <c r="Z1048380" s="197"/>
      <c r="AA1048380" s="197"/>
      <c r="AB1048380" s="197"/>
      <c r="AC1048380" s="144"/>
      <c r="AD1048380" s="144"/>
      <c r="AE1048380" s="197"/>
      <c r="AF1048380" s="197"/>
      <c r="AG1048380" s="197"/>
      <c r="AH1048380" s="144"/>
      <c r="AI1048380" s="144"/>
      <c r="AJ1048380" s="197"/>
      <c r="AK1048380" s="197"/>
      <c r="AL1048380" s="197"/>
      <c r="AM1048380" s="144"/>
      <c r="AN1048380" s="144"/>
      <c r="AO1048380" s="39"/>
      <c r="AP1048380" s="144"/>
      <c r="AQ1048380" s="144"/>
      <c r="AR1048380" s="144"/>
      <c r="AS1048380" s="144"/>
      <c r="AT1048380" s="144"/>
      <c r="AU1048380" s="145"/>
      <c r="AV1048380" s="145"/>
      <c r="AW1048380" s="145"/>
      <c r="AX1048380" s="145"/>
      <c r="AY1048380" s="145"/>
      <c r="AZ1048380" s="145"/>
      <c r="BA1048380" s="145"/>
      <c r="BB1048380" s="145"/>
      <c r="BC1048380" s="145"/>
      <c r="BD1048380" s="145"/>
    </row>
    <row r="1048381" spans="7:56" s="143" customFormat="1" x14ac:dyDescent="0.2">
      <c r="G1048381" s="144"/>
      <c r="H1048381" s="144"/>
      <c r="I1048381" s="144"/>
      <c r="J1048381" s="144"/>
      <c r="K1048381" s="144"/>
      <c r="L1048381" s="144"/>
      <c r="M1048381" s="144"/>
      <c r="N1048381" s="144"/>
      <c r="O1048381" s="144"/>
      <c r="P1048381" s="144"/>
      <c r="Q1048381" s="144"/>
      <c r="R1048381" s="144"/>
      <c r="S1048381" s="144"/>
      <c r="T1048381" s="144"/>
      <c r="U1048381" s="144"/>
      <c r="V1048381" s="197"/>
      <c r="W1048381" s="197"/>
      <c r="X1048381" s="144"/>
      <c r="Y1048381" s="144"/>
      <c r="Z1048381" s="197"/>
      <c r="AA1048381" s="197"/>
      <c r="AB1048381" s="197"/>
      <c r="AC1048381" s="144"/>
      <c r="AD1048381" s="144"/>
      <c r="AE1048381" s="197"/>
      <c r="AF1048381" s="197"/>
      <c r="AG1048381" s="197"/>
      <c r="AH1048381" s="144"/>
      <c r="AI1048381" s="144"/>
      <c r="AJ1048381" s="197"/>
      <c r="AK1048381" s="197"/>
      <c r="AL1048381" s="197"/>
      <c r="AM1048381" s="144"/>
      <c r="AN1048381" s="144"/>
      <c r="AO1048381" s="151"/>
      <c r="AP1048381" s="144"/>
      <c r="AQ1048381" s="144"/>
      <c r="AR1048381" s="144"/>
      <c r="AS1048381" s="144"/>
      <c r="AT1048381" s="144"/>
      <c r="AU1048381" s="145"/>
      <c r="AV1048381" s="145"/>
      <c r="AW1048381" s="145"/>
      <c r="AX1048381" s="145"/>
      <c r="AY1048381" s="145"/>
      <c r="AZ1048381" s="145"/>
      <c r="BA1048381" s="145"/>
      <c r="BB1048381" s="145"/>
      <c r="BC1048381" s="145"/>
      <c r="BD1048381" s="145"/>
    </row>
    <row r="1048382" spans="7:56" s="143" customFormat="1" x14ac:dyDescent="0.2">
      <c r="G1048382" s="144"/>
      <c r="H1048382" s="144"/>
      <c r="I1048382" s="144"/>
      <c r="J1048382" s="144"/>
      <c r="K1048382" s="144"/>
      <c r="L1048382" s="144"/>
      <c r="M1048382" s="144"/>
      <c r="N1048382" s="144"/>
      <c r="O1048382" s="144"/>
      <c r="P1048382" s="144"/>
      <c r="Q1048382" s="144"/>
      <c r="R1048382" s="144"/>
      <c r="S1048382" s="144"/>
      <c r="T1048382" s="144"/>
      <c r="U1048382" s="144"/>
      <c r="V1048382" s="197"/>
      <c r="W1048382" s="197"/>
      <c r="X1048382" s="144"/>
      <c r="Y1048382" s="144"/>
      <c r="Z1048382" s="197"/>
      <c r="AA1048382" s="197"/>
      <c r="AB1048382" s="197"/>
      <c r="AC1048382" s="144"/>
      <c r="AD1048382" s="144"/>
      <c r="AE1048382" s="197"/>
      <c r="AF1048382" s="197"/>
      <c r="AG1048382" s="197"/>
      <c r="AH1048382" s="144"/>
      <c r="AI1048382" s="144"/>
      <c r="AJ1048382" s="197"/>
      <c r="AK1048382" s="197"/>
      <c r="AL1048382" s="197"/>
      <c r="AM1048382" s="144"/>
      <c r="AN1048382" s="144"/>
      <c r="AO1048382" s="39"/>
      <c r="AP1048382" s="144"/>
      <c r="AQ1048382" s="144"/>
      <c r="AR1048382" s="144"/>
      <c r="AS1048382" s="144"/>
      <c r="AT1048382" s="144"/>
      <c r="AU1048382" s="145"/>
      <c r="AV1048382" s="145"/>
      <c r="AW1048382" s="145"/>
      <c r="AX1048382" s="145"/>
      <c r="AY1048382" s="145"/>
      <c r="AZ1048382" s="145"/>
      <c r="BA1048382" s="145"/>
      <c r="BB1048382" s="145"/>
      <c r="BC1048382" s="145"/>
      <c r="BD1048382" s="145"/>
    </row>
    <row r="1048383" spans="7:56" s="143" customFormat="1" x14ac:dyDescent="0.2">
      <c r="G1048383" s="144"/>
      <c r="H1048383" s="144"/>
      <c r="I1048383" s="144"/>
      <c r="J1048383" s="144"/>
      <c r="K1048383" s="144"/>
      <c r="L1048383" s="144"/>
      <c r="M1048383" s="144"/>
      <c r="N1048383" s="144"/>
      <c r="O1048383" s="144"/>
      <c r="P1048383" s="144"/>
      <c r="Q1048383" s="144"/>
      <c r="R1048383" s="144"/>
      <c r="S1048383" s="144"/>
      <c r="T1048383" s="144"/>
      <c r="U1048383" s="144"/>
      <c r="V1048383" s="197"/>
      <c r="W1048383" s="197"/>
      <c r="X1048383" s="144"/>
      <c r="Y1048383" s="144"/>
      <c r="Z1048383" s="197"/>
      <c r="AA1048383" s="197"/>
      <c r="AB1048383" s="197"/>
      <c r="AC1048383" s="144"/>
      <c r="AD1048383" s="144"/>
      <c r="AE1048383" s="197"/>
      <c r="AF1048383" s="197"/>
      <c r="AG1048383" s="197"/>
      <c r="AH1048383" s="144"/>
      <c r="AI1048383" s="144"/>
      <c r="AJ1048383" s="197"/>
      <c r="AK1048383" s="197"/>
      <c r="AL1048383" s="197"/>
      <c r="AM1048383" s="144"/>
      <c r="AN1048383" s="144"/>
      <c r="AO1048383" s="39"/>
      <c r="AP1048383" s="144"/>
      <c r="AQ1048383" s="144"/>
      <c r="AR1048383" s="144"/>
      <c r="AS1048383" s="144"/>
      <c r="AT1048383" s="144"/>
      <c r="AU1048383" s="145"/>
      <c r="AV1048383" s="145"/>
      <c r="AW1048383" s="145"/>
      <c r="AX1048383" s="145"/>
      <c r="AY1048383" s="145"/>
      <c r="AZ1048383" s="145"/>
      <c r="BA1048383" s="145"/>
      <c r="BB1048383" s="145"/>
      <c r="BC1048383" s="145"/>
      <c r="BD1048383" s="145"/>
    </row>
    <row r="1048384" spans="7:56" s="143" customFormat="1" x14ac:dyDescent="0.2">
      <c r="G1048384" s="144"/>
      <c r="H1048384" s="144"/>
      <c r="I1048384" s="144"/>
      <c r="J1048384" s="144"/>
      <c r="K1048384" s="144"/>
      <c r="L1048384" s="144"/>
      <c r="M1048384" s="144"/>
      <c r="N1048384" s="144"/>
      <c r="O1048384" s="144"/>
      <c r="P1048384" s="144"/>
      <c r="Q1048384" s="144"/>
      <c r="R1048384" s="144"/>
      <c r="S1048384" s="144"/>
      <c r="T1048384" s="144"/>
      <c r="U1048384" s="144"/>
      <c r="V1048384" s="197"/>
      <c r="W1048384" s="197"/>
      <c r="X1048384" s="144"/>
      <c r="Y1048384" s="144"/>
      <c r="Z1048384" s="197"/>
      <c r="AA1048384" s="197"/>
      <c r="AB1048384" s="197"/>
      <c r="AC1048384" s="144"/>
      <c r="AD1048384" s="144"/>
      <c r="AE1048384" s="197"/>
      <c r="AF1048384" s="197"/>
      <c r="AG1048384" s="197"/>
      <c r="AH1048384" s="144"/>
      <c r="AI1048384" s="144"/>
      <c r="AJ1048384" s="197"/>
      <c r="AK1048384" s="197"/>
      <c r="AL1048384" s="197"/>
      <c r="AM1048384" s="144"/>
      <c r="AN1048384" s="144"/>
      <c r="AO1048384" s="39"/>
      <c r="AP1048384" s="144"/>
      <c r="AQ1048384" s="144"/>
      <c r="AR1048384" s="144"/>
      <c r="AS1048384" s="144"/>
      <c r="AT1048384" s="144"/>
      <c r="AU1048384" s="145"/>
      <c r="AV1048384" s="145"/>
      <c r="AW1048384" s="145"/>
      <c r="AX1048384" s="145"/>
      <c r="AY1048384" s="145"/>
      <c r="AZ1048384" s="145"/>
      <c r="BA1048384" s="145"/>
      <c r="BB1048384" s="145"/>
      <c r="BC1048384" s="145"/>
      <c r="BD1048384" s="145"/>
    </row>
    <row r="1048385" spans="1:102" s="143" customFormat="1" ht="13.5" thickBot="1" x14ac:dyDescent="0.25">
      <c r="G1048385" s="144"/>
      <c r="H1048385" s="144"/>
      <c r="I1048385" s="144"/>
      <c r="J1048385" s="144"/>
      <c r="K1048385" s="144"/>
      <c r="L1048385" s="144"/>
      <c r="M1048385" s="144"/>
      <c r="N1048385" s="144"/>
      <c r="O1048385" s="144"/>
      <c r="P1048385" s="144"/>
      <c r="Q1048385" s="144"/>
      <c r="R1048385" s="144"/>
      <c r="S1048385" s="144"/>
      <c r="T1048385" s="144"/>
      <c r="U1048385" s="144"/>
      <c r="V1048385" s="197"/>
      <c r="W1048385" s="197"/>
      <c r="X1048385" s="144"/>
      <c r="Y1048385" s="144"/>
      <c r="Z1048385" s="197"/>
      <c r="AA1048385" s="197"/>
      <c r="AB1048385" s="197"/>
      <c r="AC1048385" s="144"/>
      <c r="AD1048385" s="144"/>
      <c r="AE1048385" s="197"/>
      <c r="AF1048385" s="197"/>
      <c r="AG1048385" s="197"/>
      <c r="AH1048385" s="144"/>
      <c r="AI1048385" s="144"/>
      <c r="AJ1048385" s="197"/>
      <c r="AK1048385" s="197"/>
      <c r="AL1048385" s="197"/>
      <c r="AM1048385" s="144"/>
      <c r="AN1048385" s="144"/>
      <c r="AO1048385" s="39"/>
      <c r="AP1048385" s="144"/>
      <c r="AQ1048385" s="144"/>
      <c r="AR1048385" s="144"/>
      <c r="AS1048385" s="144"/>
      <c r="AT1048385" s="144"/>
      <c r="AU1048385" s="145"/>
      <c r="AV1048385" s="145"/>
      <c r="AW1048385" s="145"/>
      <c r="AX1048385" s="145"/>
      <c r="AY1048385" s="145"/>
      <c r="AZ1048385" s="145"/>
      <c r="BA1048385" s="145"/>
      <c r="BB1048385" s="145"/>
      <c r="BC1048385" s="145"/>
      <c r="BD1048385" s="145"/>
    </row>
    <row r="1048386" spans="1:102" s="50" customFormat="1" ht="42" customHeight="1" thickBot="1" x14ac:dyDescent="0.25">
      <c r="A1048386" s="207" t="s">
        <v>154</v>
      </c>
      <c r="B1048386" s="211" t="s">
        <v>150</v>
      </c>
      <c r="C1048386" s="120" t="s">
        <v>289</v>
      </c>
      <c r="D1048386" s="121" t="s">
        <v>260</v>
      </c>
      <c r="E1048386" s="126" t="s">
        <v>261</v>
      </c>
      <c r="F1048386" s="126" t="s">
        <v>262</v>
      </c>
      <c r="G1048386" s="127" t="s">
        <v>291</v>
      </c>
      <c r="H1048386" s="4"/>
      <c r="I1048386" s="4"/>
      <c r="J1048386" s="4"/>
      <c r="K1048386" s="127" t="s">
        <v>23</v>
      </c>
      <c r="L1048386" s="4"/>
      <c r="M1048386" s="4"/>
      <c r="N1048386" s="4"/>
      <c r="O1048386" s="4"/>
      <c r="P1048386" s="127" t="s">
        <v>56</v>
      </c>
      <c r="Q1048386" s="4"/>
      <c r="R1048386" s="4"/>
      <c r="S1048386" s="4"/>
      <c r="T1048386" s="4"/>
      <c r="U1048386" s="4"/>
      <c r="V1048386" s="195"/>
      <c r="W1048386" s="195"/>
      <c r="X1048386" s="39" t="s">
        <v>322</v>
      </c>
      <c r="Y1048386" s="4"/>
      <c r="Z1048386" s="195"/>
      <c r="AA1048386" s="195"/>
      <c r="AB1048386" s="195"/>
      <c r="AC1048386" s="4"/>
      <c r="AD1048386" s="39" t="s">
        <v>298</v>
      </c>
      <c r="AE1048386" s="201"/>
      <c r="AF1048386" s="195"/>
      <c r="AG1048386" s="195"/>
      <c r="AH1048386" s="39" t="s">
        <v>303</v>
      </c>
      <c r="AI1048386" s="39" t="s">
        <v>302</v>
      </c>
      <c r="AJ1048386" s="201"/>
      <c r="AK1048386" s="195"/>
      <c r="AL1048386" s="195"/>
      <c r="AM1048386" s="4"/>
      <c r="AN1048386" s="4"/>
      <c r="AO1048386" s="39"/>
      <c r="AP1048386" s="4"/>
      <c r="AQ1048386" s="130" t="s">
        <v>293</v>
      </c>
      <c r="AS1048386" s="4"/>
      <c r="AT1048386" s="411" t="s">
        <v>292</v>
      </c>
      <c r="AU1048386" s="412"/>
      <c r="AV1048386" s="413"/>
      <c r="AW1048386" s="114"/>
      <c r="AX1048386" s="130" t="s">
        <v>158</v>
      </c>
      <c r="AY1048386" s="39"/>
      <c r="AZ1048386" s="240" t="s">
        <v>443</v>
      </c>
      <c r="BA1048386" s="241" t="s">
        <v>294</v>
      </c>
      <c r="BB1048386" s="242" t="s">
        <v>295</v>
      </c>
      <c r="BC1048386" s="243" t="s">
        <v>290</v>
      </c>
      <c r="BD1048386" s="3"/>
      <c r="BE1048386" s="3"/>
      <c r="BG1048386" s="3"/>
      <c r="BH1048386" s="3"/>
      <c r="BI1048386" s="417" t="s">
        <v>459</v>
      </c>
      <c r="BJ1048386" s="418"/>
      <c r="BK1048386" s="418"/>
      <c r="BL1048386" s="418"/>
      <c r="BM1048386" s="418"/>
      <c r="BN1048386" s="418"/>
      <c r="BO1048386" s="418"/>
      <c r="BP1048386" s="418"/>
      <c r="BQ1048386" s="418"/>
      <c r="BR1048386" s="419"/>
      <c r="BS1048386" s="3"/>
      <c r="BT1048386" s="3"/>
      <c r="BU1048386" s="3"/>
      <c r="BV1048386" s="3"/>
      <c r="BW1048386" s="3"/>
      <c r="BX1048386" s="3"/>
      <c r="BY1048386" s="3"/>
      <c r="BZ1048386" s="3"/>
      <c r="CA1048386" s="3"/>
      <c r="CB1048386" s="3"/>
      <c r="CC1048386" s="3"/>
      <c r="CE1048386" s="3"/>
      <c r="CF1048386" s="3"/>
      <c r="CG1048386" s="3"/>
      <c r="CH1048386" s="3"/>
      <c r="CI1048386" s="3"/>
      <c r="CJ1048386" s="3"/>
      <c r="CK1048386" s="3"/>
      <c r="CL1048386" s="3"/>
      <c r="CM1048386" s="3"/>
      <c r="CN1048386" s="3"/>
      <c r="CO1048386" s="3"/>
      <c r="CP1048386" s="3"/>
      <c r="CQ1048386" s="3"/>
      <c r="CR1048386" s="3"/>
      <c r="CS1048386" s="3"/>
      <c r="CT1048386" s="3"/>
      <c r="CU1048386" s="3"/>
      <c r="CV1048386" s="3"/>
      <c r="CW1048386" s="3"/>
      <c r="CX1048386" s="3"/>
    </row>
    <row r="1048387" spans="1:102" s="50" customFormat="1" ht="211.5" customHeight="1" x14ac:dyDescent="0.2">
      <c r="A1048387" s="208" t="s">
        <v>150</v>
      </c>
      <c r="B1048387" s="212" t="s">
        <v>164</v>
      </c>
      <c r="C1048387" s="210" t="s">
        <v>190</v>
      </c>
      <c r="D1048387" s="122" t="s">
        <v>261</v>
      </c>
      <c r="E1048387" s="124" t="s">
        <v>36</v>
      </c>
      <c r="F1048387" s="124" t="s">
        <v>263</v>
      </c>
      <c r="G1048387" s="164" t="s">
        <v>112</v>
      </c>
      <c r="H1048387" s="261" t="s">
        <v>376</v>
      </c>
      <c r="I1048387" s="4"/>
      <c r="J1048387" s="4"/>
      <c r="K1048387" s="128" t="s">
        <v>146</v>
      </c>
      <c r="L1048387" s="4"/>
      <c r="M1048387" s="4"/>
      <c r="N1048387" s="4"/>
      <c r="O1048387" s="4"/>
      <c r="P1048387" s="128" t="s">
        <v>285</v>
      </c>
      <c r="Q1048387" s="4"/>
      <c r="R1048387" s="4"/>
      <c r="S1048387" s="4"/>
      <c r="T1048387" s="4"/>
      <c r="U1048387" s="4"/>
      <c r="V1048387" s="195"/>
      <c r="W1048387" s="195"/>
      <c r="X1048387" s="4" t="s">
        <v>323</v>
      </c>
      <c r="Y1048387" s="4"/>
      <c r="Z1048387" s="195"/>
      <c r="AA1048387" s="195"/>
      <c r="AB1048387" s="195"/>
      <c r="AC1048387" s="4"/>
      <c r="AD1048387" s="128" t="s">
        <v>299</v>
      </c>
      <c r="AE1048387" s="199"/>
      <c r="AF1048387" s="195"/>
      <c r="AG1048387" s="195"/>
      <c r="AH1048387" s="152" t="s">
        <v>297</v>
      </c>
      <c r="AI1048387" s="152" t="s">
        <v>304</v>
      </c>
      <c r="AJ1048387" s="199"/>
      <c r="AK1048387" s="195"/>
      <c r="AL1048387" s="195"/>
      <c r="AM1048387" s="4"/>
      <c r="AN1048387" s="4"/>
      <c r="AO1048387" s="39"/>
      <c r="AP1048387" s="4"/>
      <c r="AQ1048387" s="131" t="s">
        <v>149</v>
      </c>
      <c r="AT1048387" s="139" t="s">
        <v>84</v>
      </c>
      <c r="AU1048387" s="114" t="s">
        <v>85</v>
      </c>
      <c r="AV1048387" s="137" t="s">
        <v>86</v>
      </c>
      <c r="AW1048387" s="114"/>
      <c r="AX1048387" s="302" t="s">
        <v>475</v>
      </c>
      <c r="AZ1048387" s="233" t="s">
        <v>444</v>
      </c>
      <c r="BA1048387" s="231" t="s">
        <v>454</v>
      </c>
      <c r="BB1048387" s="232" t="s">
        <v>257</v>
      </c>
      <c r="BC1048387" s="234" t="s">
        <v>445</v>
      </c>
      <c r="BD1048387" s="3"/>
      <c r="BG1048387" s="3"/>
      <c r="BH1048387" s="3"/>
      <c r="BI1048387" s="246" t="s">
        <v>164</v>
      </c>
      <c r="BJ1048387" s="247" t="s">
        <v>151</v>
      </c>
      <c r="BK1048387" s="247" t="s">
        <v>165</v>
      </c>
      <c r="BL1048387" s="247" t="s">
        <v>168</v>
      </c>
      <c r="BM1048387" s="247" t="s">
        <v>163</v>
      </c>
      <c r="BN1048387" s="247" t="s">
        <v>162</v>
      </c>
      <c r="BO1048387" s="247" t="s">
        <v>153</v>
      </c>
      <c r="BP1048387" s="247" t="s">
        <v>152</v>
      </c>
      <c r="BQ1048387" s="247" t="s">
        <v>166</v>
      </c>
      <c r="BR1048387" s="248" t="s">
        <v>167</v>
      </c>
      <c r="BS1048387" s="3"/>
      <c r="BT1048387" s="3"/>
      <c r="BU1048387" s="3"/>
      <c r="BV1048387" s="3"/>
      <c r="BW1048387" s="3"/>
      <c r="BX1048387" s="3"/>
      <c r="BY1048387" s="3"/>
      <c r="BZ1048387" s="3"/>
      <c r="CA1048387" s="3"/>
      <c r="CB1048387" s="3"/>
      <c r="CC1048387" s="3"/>
      <c r="CE1048387" s="3"/>
      <c r="CF1048387" s="3"/>
      <c r="CG1048387" s="3"/>
      <c r="CH1048387" s="3"/>
      <c r="CI1048387" s="3"/>
      <c r="CJ1048387" s="3"/>
      <c r="CK1048387" s="3"/>
      <c r="CL1048387" s="3"/>
      <c r="CM1048387" s="3"/>
      <c r="CN1048387" s="3"/>
      <c r="CO1048387" s="3"/>
      <c r="CP1048387" s="3"/>
      <c r="CQ1048387" s="3"/>
      <c r="CR1048387" s="3"/>
      <c r="CS1048387" s="3"/>
      <c r="CT1048387" s="3"/>
      <c r="CU1048387" s="3"/>
      <c r="CV1048387" s="3"/>
      <c r="CW1048387" s="3"/>
      <c r="CX1048387" s="3"/>
    </row>
    <row r="1048388" spans="1:102" s="50" customFormat="1" ht="167.25" customHeight="1" thickBot="1" x14ac:dyDescent="0.25">
      <c r="A1048388" s="260" t="s">
        <v>155</v>
      </c>
      <c r="B1048388" s="119" t="s">
        <v>151</v>
      </c>
      <c r="C1048388" s="222" t="s">
        <v>191</v>
      </c>
      <c r="D1048388" s="123" t="s">
        <v>262</v>
      </c>
      <c r="E1048388" s="124" t="s">
        <v>35</v>
      </c>
      <c r="F1048388" s="124" t="s">
        <v>39</v>
      </c>
      <c r="G1048388" s="214" t="s">
        <v>108</v>
      </c>
      <c r="H1048388" s="128" t="s">
        <v>462</v>
      </c>
      <c r="I1048388" s="96"/>
      <c r="J1048388" s="4"/>
      <c r="K1048388" s="128" t="s">
        <v>147</v>
      </c>
      <c r="L1048388" s="4"/>
      <c r="M1048388" s="4"/>
      <c r="N1048388" s="4"/>
      <c r="O1048388" s="4"/>
      <c r="P1048388" s="128" t="s">
        <v>389</v>
      </c>
      <c r="Q1048388" s="4"/>
      <c r="R1048388" s="4"/>
      <c r="S1048388" s="4"/>
      <c r="T1048388" s="4"/>
      <c r="U1048388" s="4"/>
      <c r="V1048388" s="195"/>
      <c r="W1048388" s="195"/>
      <c r="X1048388" s="4" t="s">
        <v>324</v>
      </c>
      <c r="Y1048388" s="4"/>
      <c r="Z1048388" s="195"/>
      <c r="AA1048388" s="195"/>
      <c r="AB1048388" s="195"/>
      <c r="AC1048388" s="4"/>
      <c r="AD1048388" s="128" t="s">
        <v>300</v>
      </c>
      <c r="AE1048388" s="199"/>
      <c r="AF1048388" s="195"/>
      <c r="AG1048388" s="195"/>
      <c r="AH1048388" s="132" t="s">
        <v>301</v>
      </c>
      <c r="AI1048388" s="131" t="s">
        <v>305</v>
      </c>
      <c r="AJ1048388" s="199"/>
      <c r="AK1048388" s="195"/>
      <c r="AL1048388" s="195"/>
      <c r="AM1048388" s="4"/>
      <c r="AN1048388" s="4"/>
      <c r="AO1048388" s="39"/>
      <c r="AP1048388" s="4"/>
      <c r="AQ1048388" s="131" t="s">
        <v>85</v>
      </c>
      <c r="AT1048388" s="140" t="s">
        <v>87</v>
      </c>
      <c r="AU1048388" s="96" t="s">
        <v>88</v>
      </c>
      <c r="AV1048388" s="135" t="s">
        <v>89</v>
      </c>
      <c r="AW1048388" s="96"/>
      <c r="AX1048388" s="146" t="s">
        <v>179</v>
      </c>
      <c r="AZ1048388" s="233" t="s">
        <v>446</v>
      </c>
      <c r="BA1048388" s="231" t="s">
        <v>455</v>
      </c>
      <c r="BB1048388" s="232" t="s">
        <v>470</v>
      </c>
      <c r="BC1048388" s="234" t="s">
        <v>447</v>
      </c>
      <c r="BD1048388" s="3"/>
      <c r="BG1048388" s="3"/>
      <c r="BH1048388" s="3"/>
      <c r="BI1048388" s="149" t="s">
        <v>175</v>
      </c>
      <c r="BJ1048388" s="249" t="s">
        <v>480</v>
      </c>
      <c r="BK1048388" s="249" t="s">
        <v>480</v>
      </c>
      <c r="BL1048388" s="232" t="s">
        <v>175</v>
      </c>
      <c r="BM1048388" s="232" t="s">
        <v>159</v>
      </c>
      <c r="BN1048388" s="249" t="s">
        <v>479</v>
      </c>
      <c r="BO1048388" s="232" t="s">
        <v>174</v>
      </c>
      <c r="BP1048388" s="232" t="s">
        <v>172</v>
      </c>
      <c r="BQ1048388" s="232" t="s">
        <v>171</v>
      </c>
      <c r="BR1048388" s="250" t="s">
        <v>480</v>
      </c>
      <c r="BS1048388" s="3"/>
      <c r="BT1048388" s="3"/>
      <c r="BU1048388" s="3"/>
      <c r="BV1048388" s="3"/>
      <c r="BW1048388" s="3"/>
      <c r="BX1048388" s="3"/>
      <c r="BY1048388" s="3"/>
      <c r="BZ1048388" s="3"/>
      <c r="CA1048388" s="3"/>
      <c r="CB1048388" s="3"/>
      <c r="CC1048388" s="3"/>
      <c r="CE1048388" s="3"/>
      <c r="CF1048388" s="3"/>
      <c r="CG1048388" s="3"/>
      <c r="CH1048388" s="3"/>
      <c r="CI1048388" s="3"/>
      <c r="CJ1048388" s="3"/>
      <c r="CK1048388" s="3"/>
      <c r="CL1048388" s="3"/>
      <c r="CM1048388" s="3"/>
      <c r="CN1048388" s="3"/>
      <c r="CO1048388" s="3"/>
      <c r="CP1048388" s="3"/>
      <c r="CQ1048388" s="3"/>
      <c r="CR1048388" s="3"/>
      <c r="CS1048388" s="3"/>
      <c r="CT1048388" s="3"/>
      <c r="CU1048388" s="3"/>
      <c r="CV1048388" s="3"/>
      <c r="CW1048388" s="3"/>
      <c r="CX1048388" s="3"/>
    </row>
    <row r="1048389" spans="1:102" ht="180" customHeight="1" thickBot="1" x14ac:dyDescent="0.25">
      <c r="A1048389" s="209" t="s">
        <v>375</v>
      </c>
      <c r="B1048389" s="213" t="s">
        <v>165</v>
      </c>
      <c r="C1048389" s="222" t="s">
        <v>192</v>
      </c>
      <c r="E1048389" s="124" t="s">
        <v>226</v>
      </c>
      <c r="F1048389" s="124" t="s">
        <v>225</v>
      </c>
      <c r="G1048389" s="213" t="s">
        <v>140</v>
      </c>
      <c r="H1048389" s="129"/>
      <c r="K1048389" s="128" t="s">
        <v>102</v>
      </c>
      <c r="P1048389" s="138" t="s">
        <v>326</v>
      </c>
      <c r="X1048389" s="4" t="s">
        <v>325</v>
      </c>
      <c r="AD1048389" s="96"/>
      <c r="AE1048389" s="199"/>
      <c r="AI1048389" s="131" t="s">
        <v>306</v>
      </c>
      <c r="AJ1048389" s="199"/>
      <c r="AQ1048389" s="132" t="s">
        <v>86</v>
      </c>
      <c r="AS1048389" s="50"/>
      <c r="AT1048389" s="140"/>
      <c r="AU1048389" s="96" t="s">
        <v>90</v>
      </c>
      <c r="AV1048389" s="135" t="s">
        <v>88</v>
      </c>
      <c r="AW1048389" s="96"/>
      <c r="AX1048389" s="146"/>
      <c r="AZ1048389" s="233" t="s">
        <v>448</v>
      </c>
      <c r="BA1048389" s="231" t="s">
        <v>456</v>
      </c>
      <c r="BB1048389" s="232" t="s">
        <v>258</v>
      </c>
      <c r="BC1048389" s="235" t="s">
        <v>449</v>
      </c>
      <c r="BI1048389" s="149" t="s">
        <v>174</v>
      </c>
      <c r="BJ1048389" s="232" t="s">
        <v>174</v>
      </c>
      <c r="BK1048389" s="249" t="s">
        <v>189</v>
      </c>
      <c r="BL1048389" s="249" t="s">
        <v>470</v>
      </c>
      <c r="BM1048389" s="232" t="s">
        <v>161</v>
      </c>
      <c r="BN1048389" s="232" t="s">
        <v>472</v>
      </c>
      <c r="BO1048389" s="251"/>
      <c r="BP1048389" s="251"/>
      <c r="BQ1048389" s="232" t="s">
        <v>175</v>
      </c>
      <c r="BR1048389" s="252" t="s">
        <v>174</v>
      </c>
    </row>
    <row r="1048390" spans="1:102" ht="162" customHeight="1" x14ac:dyDescent="0.2">
      <c r="B1048390" s="115" t="s">
        <v>168</v>
      </c>
      <c r="C1048390" s="223" t="s">
        <v>193</v>
      </c>
      <c r="E1048390" s="124" t="s">
        <v>34</v>
      </c>
      <c r="F1048390" s="124" t="s">
        <v>38</v>
      </c>
      <c r="G1048390" s="215" t="s">
        <v>109</v>
      </c>
      <c r="K1048390" s="128" t="s">
        <v>148</v>
      </c>
      <c r="P1048390" s="128" t="s">
        <v>319</v>
      </c>
      <c r="AD1048390" s="96"/>
      <c r="AE1048390" s="199"/>
      <c r="AI1048390" s="131" t="s">
        <v>468</v>
      </c>
      <c r="AJ1048390" s="199"/>
      <c r="AQ1048390" s="50"/>
      <c r="AS1048390" s="50"/>
      <c r="AT1048390" s="140"/>
      <c r="AU1048390" s="96" t="s">
        <v>91</v>
      </c>
      <c r="AV1048390" s="135" t="s">
        <v>90</v>
      </c>
      <c r="AW1048390" s="96"/>
      <c r="AX1048390" s="146" t="s">
        <v>178</v>
      </c>
      <c r="AZ1048390" s="233" t="s">
        <v>450</v>
      </c>
      <c r="BA1048390" s="231" t="s">
        <v>157</v>
      </c>
      <c r="BB1048390" s="232" t="s">
        <v>457</v>
      </c>
      <c r="BC1048390" s="234" t="s">
        <v>451</v>
      </c>
      <c r="BI1048390" s="149" t="s">
        <v>161</v>
      </c>
      <c r="BJ1048390" s="249" t="s">
        <v>479</v>
      </c>
      <c r="BK1048390" s="249" t="s">
        <v>188</v>
      </c>
      <c r="BL1048390" s="249" t="s">
        <v>189</v>
      </c>
      <c r="BM1048390" s="232" t="s">
        <v>175</v>
      </c>
      <c r="BN1048390" s="232" t="s">
        <v>174</v>
      </c>
      <c r="BO1048390" s="251"/>
      <c r="BP1048390" s="251"/>
      <c r="BQ1048390" s="232" t="s">
        <v>178</v>
      </c>
      <c r="BR1048390" s="252" t="s">
        <v>161</v>
      </c>
    </row>
    <row r="1048391" spans="1:102" ht="173.25" customHeight="1" thickBot="1" x14ac:dyDescent="0.25">
      <c r="B1048391" s="116" t="s">
        <v>163</v>
      </c>
      <c r="C1048391" s="118" t="s">
        <v>194</v>
      </c>
      <c r="E1048391" s="124" t="s">
        <v>33</v>
      </c>
      <c r="F1048391" s="124" t="s">
        <v>37</v>
      </c>
      <c r="G1048391" s="128" t="s">
        <v>143</v>
      </c>
      <c r="K1048391" s="129" t="s">
        <v>125</v>
      </c>
      <c r="P1048391" s="129" t="s">
        <v>320</v>
      </c>
      <c r="AI1048391" s="131" t="s">
        <v>307</v>
      </c>
      <c r="AJ1048391" s="199"/>
      <c r="AQ1048391" s="50"/>
      <c r="AS1048391" s="50"/>
      <c r="AT1048391" s="141"/>
      <c r="AU1048391" s="142"/>
      <c r="AV1048391" s="136" t="s">
        <v>91</v>
      </c>
      <c r="AW1048391" s="96"/>
      <c r="AX1048391" s="146" t="s">
        <v>171</v>
      </c>
      <c r="AZ1048391" s="236" t="s">
        <v>452</v>
      </c>
      <c r="BA1048391" s="237" t="s">
        <v>458</v>
      </c>
      <c r="BB1048391" s="238" t="s">
        <v>469</v>
      </c>
      <c r="BC1048391" s="239" t="s">
        <v>453</v>
      </c>
      <c r="BI1048391" s="253" t="s">
        <v>439</v>
      </c>
      <c r="BJ1048391" s="249" t="s">
        <v>474</v>
      </c>
      <c r="BK1048391" s="232" t="s">
        <v>184</v>
      </c>
      <c r="BL1048391" s="249" t="s">
        <v>188</v>
      </c>
      <c r="BM1048391" s="232" t="s">
        <v>160</v>
      </c>
      <c r="BN1048391" s="232" t="s">
        <v>175</v>
      </c>
      <c r="BO1048391" s="251"/>
      <c r="BP1048391" s="251"/>
      <c r="BQ1048391" s="232" t="s">
        <v>177</v>
      </c>
      <c r="BR1048391" s="252" t="s">
        <v>175</v>
      </c>
    </row>
    <row r="1048392" spans="1:102" ht="188.25" customHeight="1" thickBot="1" x14ac:dyDescent="0.25">
      <c r="B1048392" s="116" t="s">
        <v>166</v>
      </c>
      <c r="C1048392" s="118" t="s">
        <v>197</v>
      </c>
      <c r="E1048392" s="125" t="s">
        <v>32</v>
      </c>
      <c r="F1048392" s="125" t="s">
        <v>224</v>
      </c>
      <c r="G1048392" s="128" t="s">
        <v>105</v>
      </c>
      <c r="AI1048392" s="131" t="s">
        <v>308</v>
      </c>
      <c r="AJ1048392" s="199"/>
      <c r="AQ1048392" s="50"/>
      <c r="AS1048392" s="50"/>
      <c r="AX1048392" s="303" t="s">
        <v>189</v>
      </c>
      <c r="AZ1048392" s="47"/>
      <c r="BC1048392" s="3"/>
      <c r="BH1048392" s="50"/>
      <c r="BI1048392" s="254"/>
      <c r="BJ1048392" s="232" t="s">
        <v>399</v>
      </c>
      <c r="BK1048392" s="232" t="s">
        <v>185</v>
      </c>
      <c r="BL1048392" s="232" t="s">
        <v>184</v>
      </c>
      <c r="BM1048392" s="232" t="s">
        <v>173</v>
      </c>
      <c r="BN1048392" s="251"/>
      <c r="BO1048392" s="251"/>
      <c r="BP1048392" s="251"/>
      <c r="BQ1048392" s="251"/>
      <c r="BR1048392" s="148" t="s">
        <v>460</v>
      </c>
    </row>
    <row r="1048393" spans="1:102" ht="192.75" customHeight="1" thickBot="1" x14ac:dyDescent="0.25">
      <c r="B1048393" s="116" t="s">
        <v>167</v>
      </c>
      <c r="C1048393" s="118" t="s">
        <v>198</v>
      </c>
      <c r="E1048393" s="311" t="s">
        <v>110</v>
      </c>
      <c r="G1048393" s="128" t="s">
        <v>107</v>
      </c>
      <c r="H1048393" s="414" t="s">
        <v>24</v>
      </c>
      <c r="I1048393" s="415"/>
      <c r="J1048393" s="415"/>
      <c r="K1048393" s="415"/>
      <c r="L1048393" s="415"/>
      <c r="M1048393" s="415"/>
      <c r="N1048393" s="415"/>
      <c r="O1048393" s="415"/>
      <c r="P1048393" s="415"/>
      <c r="Q1048393" s="415"/>
      <c r="R1048393" s="415"/>
      <c r="S1048393" s="415"/>
      <c r="T1048393" s="415"/>
      <c r="U1048393" s="415"/>
      <c r="V1048393" s="415"/>
      <c r="W1048393" s="415"/>
      <c r="X1048393" s="415"/>
      <c r="Y1048393" s="415"/>
      <c r="Z1048393" s="415"/>
      <c r="AA1048393" s="415"/>
      <c r="AB1048393" s="415"/>
      <c r="AC1048393" s="415"/>
      <c r="AD1048393" s="416"/>
      <c r="AE1048393" s="202"/>
      <c r="AF1048393" s="203"/>
      <c r="AG1048393" s="203"/>
      <c r="AH1048393" s="151"/>
      <c r="AI1048393" s="131" t="s">
        <v>309</v>
      </c>
      <c r="AJ1048393" s="204"/>
      <c r="AK1048393" s="203"/>
      <c r="AL1048393" s="203"/>
      <c r="AM1048393" s="151"/>
      <c r="AN1048393" s="151"/>
      <c r="AP1048393" s="151"/>
      <c r="AQ1048393" s="151"/>
      <c r="AS1048393" s="50"/>
      <c r="AX1048393" s="303" t="s">
        <v>188</v>
      </c>
      <c r="AZ1048393" s="147"/>
      <c r="BC1048393" s="3"/>
      <c r="BD1048393" s="50"/>
      <c r="BH1048393" s="50"/>
      <c r="BI1048393" s="254"/>
      <c r="BJ1048393" s="232"/>
      <c r="BK1048393" s="232" t="s">
        <v>186</v>
      </c>
      <c r="BL1048393" s="232" t="s">
        <v>185</v>
      </c>
      <c r="BM1048393" s="232"/>
      <c r="BN1048393" s="251"/>
      <c r="BO1048393" s="251"/>
      <c r="BP1048393" s="251"/>
      <c r="BQ1048393" s="251"/>
      <c r="BR1048393" s="255"/>
    </row>
    <row r="1048394" spans="1:102" ht="210" customHeight="1" thickBot="1" x14ac:dyDescent="0.25">
      <c r="B1048394" s="116" t="s">
        <v>152</v>
      </c>
      <c r="C1048394" s="118" t="s">
        <v>196</v>
      </c>
      <c r="G1048394" s="128" t="s">
        <v>106</v>
      </c>
      <c r="H1048394" s="134" t="s">
        <v>112</v>
      </c>
      <c r="I1048394" s="134" t="s">
        <v>108</v>
      </c>
      <c r="J1048394" s="134" t="s">
        <v>140</v>
      </c>
      <c r="K1048394" s="134" t="s">
        <v>109</v>
      </c>
      <c r="L1048394" s="134" t="s">
        <v>143</v>
      </c>
      <c r="M1048394" s="137" t="s">
        <v>105</v>
      </c>
      <c r="N1048394" s="39"/>
      <c r="O1048394" s="134" t="s">
        <v>107</v>
      </c>
      <c r="P1048394" s="134" t="s">
        <v>106</v>
      </c>
      <c r="Q1048394" s="134" t="s">
        <v>111</v>
      </c>
      <c r="T1048394" s="134" t="s">
        <v>103</v>
      </c>
      <c r="U1048394" s="114"/>
      <c r="V1048394" s="198"/>
      <c r="W1048394" s="198"/>
      <c r="X1048394" s="114"/>
      <c r="Y1048394" s="114"/>
      <c r="Z1048394" s="198"/>
      <c r="AC1048394" s="134" t="s">
        <v>144</v>
      </c>
      <c r="AD1048394" s="134" t="s">
        <v>40</v>
      </c>
      <c r="AE1048394" s="198"/>
      <c r="AF1048394" s="200"/>
      <c r="AG1048394" s="200"/>
      <c r="AH1048394" s="50"/>
      <c r="AI1048394" s="153" t="s">
        <v>310</v>
      </c>
      <c r="AJ1048394" s="199"/>
      <c r="AS1048394" s="50"/>
      <c r="AU1048394" s="48"/>
      <c r="AV1048394" s="48"/>
      <c r="AW1048394" s="48"/>
      <c r="AX1048394" s="146" t="s">
        <v>184</v>
      </c>
      <c r="AY1048394" s="48"/>
      <c r="AZ1048394" s="48"/>
      <c r="BA1048394" s="48"/>
      <c r="BB1048394" s="48"/>
      <c r="BC1048394" s="48"/>
      <c r="BD1048394" s="50"/>
      <c r="BE1048394" s="50"/>
      <c r="BI1048394" s="254"/>
      <c r="BJ1048394" s="249" t="s">
        <v>189</v>
      </c>
      <c r="BK1048394" s="232" t="s">
        <v>180</v>
      </c>
      <c r="BL1048394" s="232" t="s">
        <v>186</v>
      </c>
      <c r="BM1048394" s="232" t="s">
        <v>176</v>
      </c>
      <c r="BN1048394" s="251"/>
      <c r="BO1048394" s="251"/>
      <c r="BP1048394" s="251"/>
      <c r="BQ1048394" s="251"/>
      <c r="BR1048394" s="255"/>
    </row>
    <row r="1048395" spans="1:102" ht="218.25" customHeight="1" thickBot="1" x14ac:dyDescent="0.25">
      <c r="B1048395" s="116" t="s">
        <v>153</v>
      </c>
      <c r="C1048395" s="118" t="s">
        <v>409</v>
      </c>
      <c r="G1048395" s="128" t="s">
        <v>111</v>
      </c>
      <c r="H1048395" s="133" t="s">
        <v>137</v>
      </c>
      <c r="I1048395" s="131" t="s">
        <v>137</v>
      </c>
      <c r="J1048395" s="131" t="s">
        <v>137</v>
      </c>
      <c r="K1048395" s="131" t="s">
        <v>137</v>
      </c>
      <c r="L1048395" s="133" t="s">
        <v>137</v>
      </c>
      <c r="M1048395" s="135" t="s">
        <v>137</v>
      </c>
      <c r="O1048395" s="131" t="s">
        <v>137</v>
      </c>
      <c r="P1048395" s="133" t="s">
        <v>137</v>
      </c>
      <c r="Q1048395" s="131" t="s">
        <v>137</v>
      </c>
      <c r="T1048395" s="131" t="s">
        <v>137</v>
      </c>
      <c r="U1048395" s="96"/>
      <c r="V1048395" s="199"/>
      <c r="W1048395" s="199"/>
      <c r="X1048395" s="96"/>
      <c r="Y1048395" s="96"/>
      <c r="Z1048395" s="199"/>
      <c r="AC1048395" s="133" t="s">
        <v>137</v>
      </c>
      <c r="AD1048395" s="131" t="s">
        <v>137</v>
      </c>
      <c r="AE1048395" s="199"/>
      <c r="AF1048395" s="200"/>
      <c r="AG1048395" s="200"/>
      <c r="AH1048395" s="50"/>
      <c r="AI1048395" s="131" t="s">
        <v>311</v>
      </c>
      <c r="AJ1048395" s="199"/>
      <c r="AS1048395" s="50"/>
      <c r="AU1048395" s="48"/>
      <c r="AX1048395" s="146" t="s">
        <v>185</v>
      </c>
      <c r="AZ1048395" s="372" t="s">
        <v>375</v>
      </c>
      <c r="BA1048395" s="373"/>
      <c r="BB1048395" s="50" t="s">
        <v>461</v>
      </c>
      <c r="BD1048395" s="50"/>
      <c r="BE1048395" s="50"/>
      <c r="BI1048395" s="254"/>
      <c r="BJ1048395" s="249" t="s">
        <v>188</v>
      </c>
      <c r="BK1048395" s="232" t="s">
        <v>430</v>
      </c>
      <c r="BL1048395" s="232" t="s">
        <v>180</v>
      </c>
      <c r="BM1048395" s="249" t="s">
        <v>473</v>
      </c>
      <c r="BN1048395" s="251"/>
      <c r="BO1048395" s="251"/>
      <c r="BP1048395" s="251"/>
      <c r="BQ1048395" s="251"/>
      <c r="BR1048395" s="255"/>
      <c r="CD1048395" s="50"/>
    </row>
    <row r="1048396" spans="1:102" ht="78" customHeight="1" thickBot="1" x14ac:dyDescent="0.25">
      <c r="B1048396" s="117" t="s">
        <v>162</v>
      </c>
      <c r="C1048396" s="119" t="s">
        <v>195</v>
      </c>
      <c r="G1048396" s="128" t="s">
        <v>103</v>
      </c>
      <c r="H1048396" s="131" t="s">
        <v>141</v>
      </c>
      <c r="I1048396" s="131" t="s">
        <v>141</v>
      </c>
      <c r="J1048396" s="131" t="s">
        <v>141</v>
      </c>
      <c r="K1048396" s="131" t="s">
        <v>141</v>
      </c>
      <c r="L1048396" s="131" t="s">
        <v>141</v>
      </c>
      <c r="M1048396" s="135" t="s">
        <v>141</v>
      </c>
      <c r="O1048396" s="131" t="s">
        <v>141</v>
      </c>
      <c r="P1048396" s="131" t="s">
        <v>141</v>
      </c>
      <c r="Q1048396" s="131" t="s">
        <v>138</v>
      </c>
      <c r="T1048396" s="131" t="s">
        <v>141</v>
      </c>
      <c r="U1048396" s="96"/>
      <c r="V1048396" s="199"/>
      <c r="W1048396" s="199"/>
      <c r="X1048396" s="96"/>
      <c r="Y1048396" s="96"/>
      <c r="Z1048396" s="199"/>
      <c r="AC1048396" s="131" t="s">
        <v>141</v>
      </c>
      <c r="AD1048396" s="131" t="s">
        <v>141</v>
      </c>
      <c r="AE1048396" s="199"/>
      <c r="AF1048396" s="200"/>
      <c r="AG1048396" s="200"/>
      <c r="AH1048396" s="50"/>
      <c r="AI1048396" s="132" t="s">
        <v>312</v>
      </c>
      <c r="AS1048396" s="50"/>
      <c r="AU1048396" s="48"/>
      <c r="AX1048396" s="146" t="s">
        <v>186</v>
      </c>
      <c r="AZ1048396" s="162" t="s">
        <v>256</v>
      </c>
      <c r="BA1048396" s="163" t="s">
        <v>254</v>
      </c>
      <c r="BD1048396" s="50"/>
      <c r="BE1048396" s="50"/>
      <c r="BI1048396" s="254"/>
      <c r="BJ1048396" s="232" t="s">
        <v>184</v>
      </c>
      <c r="BK1048396" s="232" t="s">
        <v>182</v>
      </c>
      <c r="BL1048396" s="232" t="s">
        <v>430</v>
      </c>
      <c r="BM1048396" s="232" t="s">
        <v>472</v>
      </c>
      <c r="BN1048396" s="251"/>
      <c r="BO1048396" s="251"/>
      <c r="BP1048396" s="251"/>
      <c r="BQ1048396" s="251"/>
      <c r="BR1048396" s="255"/>
    </row>
    <row r="1048397" spans="1:102" ht="111.75" customHeight="1" thickBot="1" x14ac:dyDescent="0.25">
      <c r="B1048397" s="96"/>
      <c r="C1048397" s="96"/>
      <c r="G1048397" s="129" t="s">
        <v>145</v>
      </c>
      <c r="H1048397" s="131" t="s">
        <v>138</v>
      </c>
      <c r="I1048397" s="131" t="s">
        <v>138</v>
      </c>
      <c r="J1048397" s="132" t="s">
        <v>138</v>
      </c>
      <c r="K1048397" s="131" t="s">
        <v>138</v>
      </c>
      <c r="L1048397" s="131" t="s">
        <v>138</v>
      </c>
      <c r="M1048397" s="135" t="s">
        <v>138</v>
      </c>
      <c r="O1048397" s="131" t="s">
        <v>138</v>
      </c>
      <c r="P1048397" s="131" t="s">
        <v>138</v>
      </c>
      <c r="Q1048397" s="132" t="s">
        <v>139</v>
      </c>
      <c r="T1048397" s="131" t="s">
        <v>138</v>
      </c>
      <c r="U1048397" s="96"/>
      <c r="V1048397" s="199"/>
      <c r="W1048397" s="199"/>
      <c r="X1048397" s="96"/>
      <c r="Y1048397" s="96"/>
      <c r="Z1048397" s="199"/>
      <c r="AC1048397" s="131" t="s">
        <v>138</v>
      </c>
      <c r="AD1048397" s="131" t="s">
        <v>138</v>
      </c>
      <c r="AE1048397" s="199"/>
      <c r="AF1048397" s="200"/>
      <c r="AG1048397" s="200"/>
      <c r="AH1048397" s="50"/>
      <c r="AS1048397" s="50"/>
      <c r="AU1048397" s="48"/>
      <c r="AX1048397" s="146" t="s">
        <v>180</v>
      </c>
      <c r="AZ1048397" s="149" t="s">
        <v>245</v>
      </c>
      <c r="BA1048397" s="148" t="s">
        <v>243</v>
      </c>
      <c r="BD1048397" s="50"/>
      <c r="BE1048397" s="50"/>
      <c r="BI1048397" s="256"/>
      <c r="BJ1048397" s="232" t="s">
        <v>185</v>
      </c>
      <c r="BK1048397" s="232" t="s">
        <v>181</v>
      </c>
      <c r="BL1048397" s="232" t="s">
        <v>182</v>
      </c>
      <c r="BM1048397" s="232" t="s">
        <v>177</v>
      </c>
      <c r="BN1048397" s="251"/>
      <c r="BO1048397" s="251"/>
      <c r="BP1048397" s="251"/>
      <c r="BQ1048397" s="251"/>
      <c r="BR1048397" s="255"/>
    </row>
    <row r="1048398" spans="1:102" ht="63" customHeight="1" thickBot="1" x14ac:dyDescent="0.25">
      <c r="B1048398" s="114"/>
      <c r="C1048398" s="114"/>
      <c r="G1048398" s="129"/>
      <c r="H1048398" s="131" t="s">
        <v>142</v>
      </c>
      <c r="I1048398" s="131" t="s">
        <v>142</v>
      </c>
      <c r="J1048398" s="50"/>
      <c r="K1048398" s="131" t="s">
        <v>142</v>
      </c>
      <c r="M1048398" s="135" t="s">
        <v>142</v>
      </c>
      <c r="O1048398" s="131" t="s">
        <v>142</v>
      </c>
      <c r="P1048398" s="131" t="s">
        <v>142</v>
      </c>
      <c r="T1048398" s="131" t="s">
        <v>142</v>
      </c>
      <c r="U1048398" s="96"/>
      <c r="V1048398" s="199"/>
      <c r="W1048398" s="199"/>
      <c r="X1048398" s="96"/>
      <c r="Y1048398" s="96"/>
      <c r="Z1048398" s="199"/>
      <c r="AC1048398" s="131" t="s">
        <v>142</v>
      </c>
      <c r="AD1048398" s="131" t="s">
        <v>142</v>
      </c>
      <c r="AE1048398" s="199"/>
      <c r="AF1048398" s="200"/>
      <c r="AG1048398" s="200"/>
      <c r="AH1048398" s="50"/>
      <c r="AS1048398" s="50"/>
      <c r="AU1048398" s="48"/>
      <c r="AX1048398" s="146" t="s">
        <v>430</v>
      </c>
      <c r="AZ1048398" s="149" t="s">
        <v>248</v>
      </c>
      <c r="BA1048398" s="148" t="s">
        <v>249</v>
      </c>
      <c r="BF1048398" s="50"/>
      <c r="BI1048398" s="254"/>
      <c r="BJ1048398" s="232" t="s">
        <v>186</v>
      </c>
      <c r="BK1048398" s="232" t="s">
        <v>183</v>
      </c>
      <c r="BL1048398" s="232" t="s">
        <v>181</v>
      </c>
      <c r="BM1048398" s="249" t="s">
        <v>471</v>
      </c>
      <c r="BN1048398" s="251"/>
      <c r="BO1048398" s="251"/>
      <c r="BP1048398" s="251"/>
      <c r="BQ1048398" s="251"/>
      <c r="BR1048398" s="255"/>
      <c r="CD1048398" s="50"/>
    </row>
    <row r="1048399" spans="1:102" ht="117.75" customHeight="1" thickBot="1" x14ac:dyDescent="0.25">
      <c r="B1048399" s="96"/>
      <c r="C1048399" s="244"/>
      <c r="H1048399" s="132" t="s">
        <v>139</v>
      </c>
      <c r="I1048399" s="132" t="s">
        <v>139</v>
      </c>
      <c r="J1048399" s="50"/>
      <c r="K1048399" s="132" t="s">
        <v>139</v>
      </c>
      <c r="M1048399" s="136" t="s">
        <v>139</v>
      </c>
      <c r="O1048399" s="132" t="s">
        <v>139</v>
      </c>
      <c r="P1048399" s="132" t="s">
        <v>139</v>
      </c>
      <c r="T1048399" s="132" t="s">
        <v>139</v>
      </c>
      <c r="U1048399" s="96"/>
      <c r="V1048399" s="199"/>
      <c r="W1048399" s="199"/>
      <c r="X1048399" s="96"/>
      <c r="Y1048399" s="96"/>
      <c r="Z1048399" s="199"/>
      <c r="AC1048399" s="132" t="s">
        <v>139</v>
      </c>
      <c r="AD1048399" s="132" t="s">
        <v>139</v>
      </c>
      <c r="AE1048399" s="199"/>
      <c r="AF1048399" s="200"/>
      <c r="AG1048399" s="200"/>
      <c r="AH1048399" s="50"/>
      <c r="AS1048399" s="50"/>
      <c r="AU1048399" s="48"/>
      <c r="AX1048399" s="146" t="s">
        <v>182</v>
      </c>
      <c r="AZ1048399" s="149" t="s">
        <v>246</v>
      </c>
      <c r="BA1048399" s="148" t="s">
        <v>250</v>
      </c>
      <c r="BI1048399" s="254"/>
      <c r="BJ1048399" s="232" t="s">
        <v>180</v>
      </c>
      <c r="BK1048399" s="251"/>
      <c r="BL1048399" s="232" t="s">
        <v>183</v>
      </c>
      <c r="BM1048399" s="249" t="s">
        <v>189</v>
      </c>
      <c r="BN1048399" s="251"/>
      <c r="BO1048399" s="251"/>
      <c r="BP1048399" s="251"/>
      <c r="BQ1048399" s="251"/>
      <c r="BR1048399" s="255"/>
    </row>
    <row r="1048400" spans="1:102" ht="138" customHeight="1" x14ac:dyDescent="0.25">
      <c r="B1048400" s="96"/>
      <c r="C1048400" s="245"/>
      <c r="AQ1048400" s="50"/>
      <c r="AS1048400" s="50"/>
      <c r="AU1048400" s="48"/>
      <c r="AX1048400" s="146" t="s">
        <v>181</v>
      </c>
      <c r="AZ1048400" s="149" t="s">
        <v>288</v>
      </c>
      <c r="BA1048400" s="148" t="s">
        <v>251</v>
      </c>
      <c r="BI1048400" s="254"/>
      <c r="BJ1048400" s="232" t="s">
        <v>430</v>
      </c>
      <c r="BK1048400" s="251"/>
      <c r="BL1048400" s="232" t="s">
        <v>288</v>
      </c>
      <c r="BM1048400" s="249" t="s">
        <v>188</v>
      </c>
      <c r="BN1048400" s="251"/>
      <c r="BO1048400" s="251"/>
      <c r="BP1048400" s="251"/>
      <c r="BQ1048400" s="251"/>
      <c r="BR1048400" s="255"/>
    </row>
    <row r="1048401" spans="2:102" ht="159" customHeight="1" x14ac:dyDescent="0.25">
      <c r="B1048401" s="96"/>
      <c r="C1048401" s="245"/>
      <c r="AQ1048401" s="50"/>
      <c r="AS1048401" s="50"/>
      <c r="AU1048401" s="48"/>
      <c r="AX1048401" s="146" t="s">
        <v>183</v>
      </c>
      <c r="AZ1048401" s="149" t="s">
        <v>244</v>
      </c>
      <c r="BA1048401" s="148" t="s">
        <v>169</v>
      </c>
      <c r="BI1048401" s="254"/>
      <c r="BJ1048401" s="232" t="s">
        <v>182</v>
      </c>
      <c r="BK1048401" s="251"/>
      <c r="BL1048401" s="232" t="s">
        <v>245</v>
      </c>
      <c r="BM1048401" s="232" t="s">
        <v>184</v>
      </c>
      <c r="BN1048401" s="251"/>
      <c r="BO1048401" s="251"/>
      <c r="BP1048401" s="251"/>
      <c r="BQ1048401" s="251"/>
      <c r="BR1048401" s="255"/>
    </row>
    <row r="1048402" spans="2:102" ht="135" customHeight="1" x14ac:dyDescent="0.2">
      <c r="B1048402" s="96"/>
      <c r="C1048402" s="244"/>
      <c r="AQ1048402" s="50"/>
      <c r="AS1048402" s="50"/>
      <c r="AU1048402" s="48"/>
      <c r="AX1048402" s="146"/>
      <c r="AZ1048402" s="149" t="s">
        <v>255</v>
      </c>
      <c r="BA1048402" s="148" t="s">
        <v>252</v>
      </c>
      <c r="BI1048402" s="254"/>
      <c r="BJ1048402" s="232" t="s">
        <v>181</v>
      </c>
      <c r="BK1048402" s="251"/>
      <c r="BL1048402" s="232" t="s">
        <v>248</v>
      </c>
      <c r="BM1048402" s="232" t="s">
        <v>185</v>
      </c>
      <c r="BN1048402" s="251"/>
      <c r="BO1048402" s="251"/>
      <c r="BP1048402" s="251"/>
      <c r="BQ1048402" s="251"/>
      <c r="BR1048402" s="255"/>
    </row>
    <row r="1048403" spans="2:102" ht="148.5" customHeight="1" x14ac:dyDescent="0.2">
      <c r="B1048403" s="96"/>
      <c r="C1048403" s="244"/>
      <c r="AQ1048403" s="50"/>
      <c r="AS1048403" s="50"/>
      <c r="AU1048403" s="48"/>
      <c r="AX1048403" s="146" t="s">
        <v>177</v>
      </c>
      <c r="AZ1048403" s="149" t="s">
        <v>287</v>
      </c>
      <c r="BA1048403" s="148" t="s">
        <v>406</v>
      </c>
      <c r="BI1048403" s="254"/>
      <c r="BJ1048403" s="232" t="s">
        <v>183</v>
      </c>
      <c r="BK1048403" s="251"/>
      <c r="BL1048403" s="232" t="s">
        <v>246</v>
      </c>
      <c r="BM1048403" s="232" t="s">
        <v>186</v>
      </c>
      <c r="BN1048403" s="251"/>
      <c r="BO1048403" s="251"/>
      <c r="BP1048403" s="251"/>
      <c r="BQ1048403" s="251"/>
      <c r="BR1048403" s="255"/>
    </row>
    <row r="1048404" spans="2:102" ht="148.5" customHeight="1" x14ac:dyDescent="0.2">
      <c r="B1048404" s="96"/>
      <c r="C1048404" s="244"/>
      <c r="AQ1048404" s="50"/>
      <c r="AS1048404" s="50"/>
      <c r="AU1048404" s="48"/>
      <c r="AX1048404" s="304" t="s">
        <v>476</v>
      </c>
      <c r="AZ1048404" s="149" t="s">
        <v>466</v>
      </c>
      <c r="BA1048404" s="148" t="s">
        <v>467</v>
      </c>
      <c r="BI1048404" s="254"/>
      <c r="BJ1048404" s="232"/>
      <c r="BK1048404" s="251"/>
      <c r="BL1048404" s="232" t="s">
        <v>466</v>
      </c>
      <c r="BM1048404" s="232" t="s">
        <v>180</v>
      </c>
      <c r="BN1048404" s="251"/>
      <c r="BO1048404" s="251"/>
      <c r="BP1048404" s="251"/>
      <c r="BQ1048404" s="251"/>
      <c r="BR1048404" s="255"/>
    </row>
    <row r="1048405" spans="2:102" ht="78.75" customHeight="1" x14ac:dyDescent="0.2">
      <c r="B1048405" s="96"/>
      <c r="C1048405" s="244"/>
      <c r="AQ1048405" s="50"/>
      <c r="AS1048405" s="50"/>
      <c r="AU1048405" s="48"/>
      <c r="AX1048405" s="304" t="s">
        <v>477</v>
      </c>
      <c r="AZ1048405" s="149" t="s">
        <v>253</v>
      </c>
      <c r="BA1048405" s="148" t="s">
        <v>170</v>
      </c>
      <c r="BI1048405" s="254"/>
      <c r="BJ1048405" s="251"/>
      <c r="BK1048405" s="251"/>
      <c r="BL1048405" s="232" t="s">
        <v>244</v>
      </c>
      <c r="BM1048405" s="232" t="s">
        <v>430</v>
      </c>
      <c r="BN1048405" s="251"/>
      <c r="BO1048405" s="251"/>
      <c r="BP1048405" s="251"/>
      <c r="BQ1048405" s="251"/>
      <c r="BR1048405" s="255"/>
    </row>
    <row r="1048406" spans="2:102" ht="114" customHeight="1" x14ac:dyDescent="0.2">
      <c r="B1048406" s="96"/>
      <c r="C1048406" s="96"/>
      <c r="AQ1048406" s="50"/>
      <c r="AS1048406" s="50"/>
      <c r="AU1048406" s="48"/>
      <c r="AX1048406" s="146" t="s">
        <v>176</v>
      </c>
      <c r="BI1048406" s="254"/>
      <c r="BJ1048406" s="251"/>
      <c r="BK1048406" s="251"/>
      <c r="BL1048406" s="232" t="s">
        <v>255</v>
      </c>
      <c r="BM1048406" s="232" t="s">
        <v>182</v>
      </c>
      <c r="BN1048406" s="251"/>
      <c r="BO1048406" s="251"/>
      <c r="BP1048406" s="251"/>
      <c r="BQ1048406" s="251"/>
      <c r="BR1048406" s="255"/>
    </row>
    <row r="1048407" spans="2:102" ht="47.25" customHeight="1" x14ac:dyDescent="0.2">
      <c r="AQ1048407" s="50"/>
      <c r="AS1048407" s="50"/>
      <c r="AU1048407" s="48"/>
      <c r="AX1048407" s="146" t="s">
        <v>256</v>
      </c>
      <c r="BI1048407" s="254"/>
      <c r="BJ1048407" s="251"/>
      <c r="BK1048407" s="251"/>
      <c r="BL1048407" s="232" t="s">
        <v>253</v>
      </c>
      <c r="BM1048407" s="232" t="s">
        <v>181</v>
      </c>
      <c r="BN1048407" s="251"/>
      <c r="BO1048407" s="251"/>
      <c r="BP1048407" s="251"/>
      <c r="BQ1048407" s="251"/>
      <c r="BR1048407" s="255"/>
    </row>
    <row r="1048408" spans="2:102" ht="47.25" customHeight="1" thickBot="1" x14ac:dyDescent="0.25">
      <c r="AQ1048408" s="50"/>
      <c r="AS1048408" s="50"/>
      <c r="AX1048408" s="146" t="s">
        <v>187</v>
      </c>
      <c r="BI1048408" s="254"/>
      <c r="BJ1048408" s="251"/>
      <c r="BK1048408" s="251"/>
      <c r="BL1048408" s="232" t="s">
        <v>256</v>
      </c>
      <c r="BM1048408" s="238" t="s">
        <v>183</v>
      </c>
      <c r="BN1048408" s="251"/>
      <c r="BO1048408" s="251"/>
      <c r="BP1048408" s="251"/>
      <c r="BQ1048408" s="251"/>
      <c r="BR1048408" s="255"/>
    </row>
    <row r="1048409" spans="2:102" ht="23.25" thickBot="1" x14ac:dyDescent="0.25">
      <c r="AQ1048409" s="50"/>
      <c r="AS1048409" s="50"/>
      <c r="AX1048409" s="146" t="s">
        <v>160</v>
      </c>
      <c r="BF1048409" s="50"/>
      <c r="BI1048409" s="257"/>
      <c r="BJ1048409" s="258"/>
      <c r="BK1048409" s="258"/>
      <c r="BL1048409" s="238" t="s">
        <v>287</v>
      </c>
      <c r="BN1048409" s="258"/>
      <c r="BO1048409" s="258"/>
      <c r="BP1048409" s="258"/>
      <c r="BQ1048409" s="258"/>
      <c r="BR1048409" s="259"/>
    </row>
    <row r="1048410" spans="2:102" x14ac:dyDescent="0.2">
      <c r="G1048410" s="50"/>
      <c r="AQ1048410" s="50"/>
      <c r="AS1048410" s="50"/>
      <c r="AX1048410" s="146" t="s">
        <v>245</v>
      </c>
    </row>
    <row r="1048411" spans="2:102" ht="22.5" x14ac:dyDescent="0.2">
      <c r="G1048411" s="50"/>
      <c r="L1048411" s="39"/>
      <c r="AQ1048411" s="50"/>
      <c r="AS1048411" s="50"/>
      <c r="AX1048411" s="146" t="s">
        <v>248</v>
      </c>
    </row>
    <row r="1048412" spans="2:102" ht="22.5" x14ac:dyDescent="0.2">
      <c r="G1048412" s="50"/>
      <c r="H1048412" s="52"/>
      <c r="AQ1048412" s="50"/>
      <c r="AS1048412" s="50"/>
      <c r="AX1048412" s="146" t="s">
        <v>246</v>
      </c>
    </row>
    <row r="1048413" spans="2:102" ht="27.75" customHeight="1" x14ac:dyDescent="0.2">
      <c r="G1048413" s="50"/>
      <c r="H1048413" s="51"/>
      <c r="AS1048413" s="50"/>
      <c r="AX1048413" s="146" t="s">
        <v>247</v>
      </c>
    </row>
    <row r="1048414" spans="2:102" ht="15" x14ac:dyDescent="0.2">
      <c r="G1048414" s="50"/>
      <c r="H1048414" s="51"/>
      <c r="AO1048414" s="48"/>
      <c r="AS1048414" s="50"/>
      <c r="AX1048414" s="146" t="s">
        <v>244</v>
      </c>
    </row>
    <row r="1048415" spans="2:102" ht="15" x14ac:dyDescent="0.2">
      <c r="G1048415" s="50"/>
      <c r="H1048415" s="51"/>
      <c r="AO1048415" s="48"/>
      <c r="AS1048415" s="50"/>
      <c r="AX1048415" s="146" t="s">
        <v>255</v>
      </c>
      <c r="BF1048415" s="50"/>
      <c r="BG1048415" s="50"/>
      <c r="BH1048415" s="50"/>
      <c r="BS1048415" s="50"/>
      <c r="BT1048415" s="50"/>
      <c r="BU1048415" s="50"/>
      <c r="BV1048415" s="50"/>
      <c r="BW1048415" s="50"/>
      <c r="BX1048415" s="50"/>
      <c r="BY1048415" s="50"/>
      <c r="BZ1048415" s="50"/>
      <c r="CA1048415" s="50"/>
      <c r="CB1048415" s="50"/>
      <c r="CC1048415" s="50"/>
      <c r="CD1048415" s="50"/>
    </row>
    <row r="1048416" spans="2:102" ht="22.5" x14ac:dyDescent="0.2">
      <c r="G1048416" s="50"/>
      <c r="H1048416" s="52"/>
      <c r="AO1048416" s="48"/>
      <c r="AS1048416" s="50"/>
      <c r="AX1048416" s="146" t="s">
        <v>287</v>
      </c>
      <c r="BF1048416" s="50"/>
      <c r="BG1048416" s="50"/>
      <c r="BH1048416" s="50"/>
      <c r="BS1048416" s="50"/>
      <c r="BT1048416" s="50"/>
      <c r="BU1048416" s="50"/>
      <c r="BV1048416" s="50"/>
      <c r="BW1048416" s="50"/>
      <c r="BX1048416" s="50"/>
      <c r="BY1048416" s="50"/>
      <c r="BZ1048416" s="50"/>
      <c r="CA1048416" s="50"/>
      <c r="CB1048416" s="50"/>
      <c r="CC1048416" s="50"/>
      <c r="CD1048416" s="50"/>
      <c r="CE1048416" s="50"/>
      <c r="CF1048416" s="50"/>
      <c r="CG1048416" s="50"/>
      <c r="CH1048416" s="50"/>
      <c r="CI1048416" s="50"/>
      <c r="CJ1048416" s="50"/>
      <c r="CK1048416" s="50"/>
      <c r="CL1048416" s="50"/>
      <c r="CM1048416" s="50"/>
      <c r="CN1048416" s="50"/>
      <c r="CO1048416" s="50"/>
      <c r="CP1048416" s="50"/>
      <c r="CQ1048416" s="50"/>
      <c r="CR1048416" s="50"/>
      <c r="CS1048416" s="50"/>
      <c r="CT1048416" s="50"/>
      <c r="CU1048416" s="50"/>
      <c r="CV1048416" s="50"/>
      <c r="CW1048416" s="50"/>
      <c r="CX1048416" s="50"/>
    </row>
    <row r="1048417" spans="1:102" ht="22.5" x14ac:dyDescent="0.2">
      <c r="G1048417" s="50"/>
      <c r="H1048417" s="52"/>
      <c r="AO1048417" s="48"/>
      <c r="AQ1048417" s="50"/>
      <c r="AS1048417" s="50"/>
      <c r="AX1048417" s="146" t="s">
        <v>253</v>
      </c>
      <c r="BF1048417" s="50"/>
      <c r="BG1048417" s="50"/>
      <c r="BH1048417" s="50"/>
      <c r="BS1048417" s="50"/>
      <c r="BT1048417" s="50"/>
      <c r="BU1048417" s="50"/>
      <c r="BV1048417" s="50"/>
      <c r="BW1048417" s="50"/>
      <c r="BX1048417" s="50"/>
      <c r="BY1048417" s="50"/>
      <c r="BZ1048417" s="50"/>
      <c r="CA1048417" s="50"/>
      <c r="CB1048417" s="50"/>
      <c r="CC1048417" s="50"/>
      <c r="CD1048417" s="50"/>
      <c r="CE1048417" s="50"/>
      <c r="CF1048417" s="50"/>
      <c r="CG1048417" s="50"/>
      <c r="CH1048417" s="50"/>
      <c r="CI1048417" s="50"/>
      <c r="CJ1048417" s="50"/>
      <c r="CK1048417" s="50"/>
      <c r="CL1048417" s="50"/>
      <c r="CM1048417" s="50"/>
      <c r="CN1048417" s="50"/>
      <c r="CO1048417" s="50"/>
      <c r="CP1048417" s="50"/>
      <c r="CQ1048417" s="50"/>
      <c r="CR1048417" s="50"/>
      <c r="CS1048417" s="50"/>
      <c r="CT1048417" s="50"/>
      <c r="CU1048417" s="50"/>
      <c r="CV1048417" s="50"/>
      <c r="CW1048417" s="50"/>
      <c r="CX1048417" s="50"/>
    </row>
    <row r="1048418" spans="1:102" x14ac:dyDescent="0.2">
      <c r="G1048418" s="50"/>
      <c r="H1048418" s="52"/>
      <c r="AO1048418" s="48"/>
      <c r="AQ1048418" s="50"/>
      <c r="AS1048418" s="50"/>
      <c r="AX1048418" s="146" t="s">
        <v>161</v>
      </c>
      <c r="BF1048418" s="50"/>
      <c r="BG1048418" s="50"/>
      <c r="BH1048418" s="50"/>
      <c r="BS1048418" s="50"/>
      <c r="BT1048418" s="50"/>
      <c r="BU1048418" s="50"/>
      <c r="BV1048418" s="50"/>
      <c r="BW1048418" s="50"/>
      <c r="BX1048418" s="50"/>
      <c r="BY1048418" s="50"/>
      <c r="BZ1048418" s="50"/>
      <c r="CA1048418" s="50"/>
      <c r="CB1048418" s="50"/>
      <c r="CC1048418" s="50"/>
      <c r="CD1048418" s="50"/>
      <c r="CE1048418" s="50"/>
      <c r="CF1048418" s="50"/>
      <c r="CG1048418" s="50"/>
      <c r="CH1048418" s="50"/>
      <c r="CI1048418" s="50"/>
      <c r="CJ1048418" s="50"/>
      <c r="CK1048418" s="50"/>
      <c r="CL1048418" s="50"/>
      <c r="CM1048418" s="50"/>
      <c r="CN1048418" s="50"/>
      <c r="CO1048418" s="50"/>
      <c r="CP1048418" s="50"/>
      <c r="CQ1048418" s="50"/>
      <c r="CR1048418" s="50"/>
      <c r="CS1048418" s="50"/>
      <c r="CT1048418" s="50"/>
      <c r="CU1048418" s="50"/>
      <c r="CV1048418" s="50"/>
      <c r="CW1048418" s="50"/>
      <c r="CX1048418" s="50"/>
    </row>
    <row r="1048419" spans="1:102" x14ac:dyDescent="0.2">
      <c r="G1048419" s="50"/>
      <c r="H1048419" s="52"/>
      <c r="L1048419" s="39"/>
      <c r="AO1048419" s="48"/>
      <c r="AQ1048419" s="50"/>
      <c r="AS1048419" s="50"/>
      <c r="AX1048419" s="146" t="s">
        <v>159</v>
      </c>
      <c r="BF1048419" s="50"/>
      <c r="BG1048419" s="50"/>
      <c r="BH1048419" s="50"/>
      <c r="BS1048419" s="50"/>
      <c r="BT1048419" s="50"/>
      <c r="BU1048419" s="50"/>
      <c r="BV1048419" s="50"/>
      <c r="BW1048419" s="50"/>
      <c r="BX1048419" s="50"/>
      <c r="BY1048419" s="50"/>
      <c r="BZ1048419" s="50"/>
      <c r="CA1048419" s="50"/>
      <c r="CB1048419" s="50"/>
      <c r="CC1048419" s="50"/>
      <c r="CD1048419" s="50"/>
      <c r="CE1048419" s="50"/>
      <c r="CF1048419" s="50"/>
      <c r="CG1048419" s="50"/>
      <c r="CH1048419" s="50"/>
      <c r="CI1048419" s="50"/>
      <c r="CJ1048419" s="50"/>
      <c r="CK1048419" s="50"/>
      <c r="CL1048419" s="50"/>
      <c r="CM1048419" s="50"/>
      <c r="CN1048419" s="50"/>
      <c r="CO1048419" s="50"/>
      <c r="CP1048419" s="50"/>
      <c r="CQ1048419" s="50"/>
      <c r="CR1048419" s="50"/>
      <c r="CS1048419" s="50"/>
      <c r="CT1048419" s="50"/>
      <c r="CU1048419" s="50"/>
      <c r="CV1048419" s="50"/>
      <c r="CW1048419" s="50"/>
      <c r="CX1048419" s="50"/>
    </row>
    <row r="1048420" spans="1:102" ht="22.5" x14ac:dyDescent="0.2">
      <c r="G1048420" s="50"/>
      <c r="H1048420" s="52"/>
      <c r="K1048420" s="96"/>
      <c r="AO1048420" s="48"/>
      <c r="AQ1048420" s="50"/>
      <c r="AS1048420" s="50"/>
      <c r="AX1048420" s="304" t="s">
        <v>478</v>
      </c>
      <c r="BF1048420" s="50"/>
      <c r="BG1048420" s="50"/>
      <c r="BH1048420" s="50"/>
      <c r="BS1048420" s="50"/>
      <c r="BT1048420" s="50"/>
      <c r="BU1048420" s="50"/>
      <c r="BV1048420" s="50"/>
      <c r="BW1048420" s="50"/>
      <c r="BX1048420" s="50"/>
      <c r="BY1048420" s="50"/>
      <c r="BZ1048420" s="50"/>
      <c r="CA1048420" s="50"/>
      <c r="CB1048420" s="50"/>
      <c r="CC1048420" s="50"/>
      <c r="CD1048420" s="50"/>
      <c r="CE1048420" s="50"/>
      <c r="CF1048420" s="50"/>
      <c r="CG1048420" s="50"/>
      <c r="CH1048420" s="50"/>
      <c r="CI1048420" s="50"/>
      <c r="CJ1048420" s="50"/>
      <c r="CK1048420" s="50"/>
      <c r="CL1048420" s="50"/>
      <c r="CM1048420" s="50"/>
      <c r="CN1048420" s="50"/>
      <c r="CO1048420" s="50"/>
      <c r="CP1048420" s="50"/>
      <c r="CQ1048420" s="50"/>
      <c r="CR1048420" s="50"/>
      <c r="CS1048420" s="50"/>
      <c r="CT1048420" s="50"/>
      <c r="CU1048420" s="50"/>
      <c r="CV1048420" s="50"/>
      <c r="CW1048420" s="50"/>
      <c r="CX1048420" s="50"/>
    </row>
    <row r="1048421" spans="1:102" x14ac:dyDescent="0.2">
      <c r="H1048421" s="52"/>
      <c r="Q1048421" s="50"/>
      <c r="AQ1048421" s="50"/>
      <c r="AS1048421" s="50"/>
      <c r="AX1048421" s="146" t="s">
        <v>172</v>
      </c>
      <c r="BF1048421" s="50"/>
      <c r="BG1048421" s="50"/>
      <c r="BH1048421" s="50"/>
      <c r="BS1048421" s="50"/>
      <c r="BT1048421" s="50"/>
      <c r="BU1048421" s="50"/>
      <c r="BV1048421" s="50"/>
      <c r="BW1048421" s="50"/>
      <c r="BX1048421" s="50"/>
      <c r="BY1048421" s="50"/>
      <c r="BZ1048421" s="50"/>
      <c r="CA1048421" s="50"/>
      <c r="CB1048421" s="50"/>
      <c r="CC1048421" s="50"/>
      <c r="CD1048421" s="50"/>
      <c r="CE1048421" s="50"/>
      <c r="CF1048421" s="50"/>
      <c r="CG1048421" s="50"/>
      <c r="CH1048421" s="50"/>
      <c r="CI1048421" s="50"/>
      <c r="CJ1048421" s="50"/>
      <c r="CK1048421" s="50"/>
      <c r="CL1048421" s="50"/>
      <c r="CM1048421" s="50"/>
      <c r="CN1048421" s="50"/>
      <c r="CO1048421" s="50"/>
      <c r="CP1048421" s="50"/>
      <c r="CQ1048421" s="50"/>
      <c r="CR1048421" s="50"/>
      <c r="CS1048421" s="50"/>
      <c r="CT1048421" s="50"/>
      <c r="CU1048421" s="50"/>
      <c r="CV1048421" s="50"/>
      <c r="CW1048421" s="50"/>
      <c r="CX1048421" s="50"/>
    </row>
    <row r="1048422" spans="1:102" x14ac:dyDescent="0.2">
      <c r="H1048422" s="52"/>
      <c r="Q1048422" s="50"/>
      <c r="AQ1048422" s="50"/>
      <c r="AS1048422" s="50"/>
      <c r="AX1048422" s="146" t="s">
        <v>173</v>
      </c>
      <c r="BF1048422" s="50"/>
      <c r="BG1048422" s="40"/>
      <c r="BH1048422" s="50"/>
      <c r="BS1048422" s="50"/>
      <c r="BT1048422" s="50"/>
      <c r="BU1048422" s="50"/>
      <c r="BV1048422" s="50"/>
      <c r="BW1048422" s="50"/>
      <c r="BX1048422" s="50"/>
      <c r="BY1048422" s="50"/>
      <c r="BZ1048422" s="50"/>
      <c r="CA1048422" s="50"/>
      <c r="CB1048422" s="50"/>
      <c r="CC1048422" s="50"/>
      <c r="CD1048422" s="50"/>
      <c r="CE1048422" s="50"/>
      <c r="CF1048422" s="50"/>
      <c r="CG1048422" s="50"/>
      <c r="CH1048422" s="50"/>
      <c r="CI1048422" s="50"/>
      <c r="CJ1048422" s="50"/>
      <c r="CK1048422" s="50"/>
      <c r="CL1048422" s="50"/>
      <c r="CM1048422" s="50"/>
      <c r="CN1048422" s="50"/>
      <c r="CO1048422" s="50"/>
      <c r="CP1048422" s="50"/>
      <c r="CQ1048422" s="50"/>
      <c r="CR1048422" s="50"/>
      <c r="CS1048422" s="50"/>
      <c r="CT1048422" s="50"/>
      <c r="CU1048422" s="50"/>
      <c r="CV1048422" s="50"/>
      <c r="CW1048422" s="50"/>
      <c r="CX1048422" s="50"/>
    </row>
    <row r="1048423" spans="1:102" s="50" customFormat="1" x14ac:dyDescent="0.2">
      <c r="A1048423" s="3"/>
      <c r="E1048423" s="3"/>
      <c r="F1048423" s="3"/>
      <c r="G1048423" s="4"/>
      <c r="H1048423" s="4"/>
      <c r="I1048423" s="4"/>
      <c r="L1048423" s="4"/>
      <c r="R1048423" s="4"/>
      <c r="S1048423" s="4"/>
      <c r="V1048423" s="200"/>
      <c r="W1048423" s="200"/>
      <c r="Z1048423" s="200"/>
      <c r="AA1048423" s="200"/>
      <c r="AB1048423" s="200"/>
      <c r="AE1048423" s="200"/>
      <c r="AF1048423" s="200"/>
      <c r="AG1048423" s="200"/>
      <c r="AI1048423" s="4"/>
      <c r="AJ1048423" s="195"/>
      <c r="AK1048423" s="195"/>
      <c r="AL1048423" s="195"/>
      <c r="AM1048423" s="4"/>
      <c r="AN1048423" s="4"/>
      <c r="AO1048423" s="39"/>
      <c r="AP1048423" s="4"/>
      <c r="AX1048423" s="146"/>
      <c r="BD1048423" s="3"/>
      <c r="BE1048423" s="3"/>
      <c r="BI1048423" s="3"/>
      <c r="BJ1048423" s="3"/>
      <c r="BK1048423" s="3"/>
      <c r="BL1048423" s="3"/>
      <c r="BM1048423" s="3"/>
      <c r="BN1048423" s="3"/>
      <c r="BO1048423" s="3"/>
      <c r="BP1048423" s="3"/>
      <c r="BQ1048423" s="3"/>
      <c r="BR1048423" s="3"/>
    </row>
    <row r="1048424" spans="1:102" s="50" customFormat="1" x14ac:dyDescent="0.2">
      <c r="A1048424" s="3"/>
      <c r="E1048424" s="3"/>
      <c r="F1048424" s="3"/>
      <c r="G1048424" s="4"/>
      <c r="H1048424" s="39"/>
      <c r="I1048424" s="4"/>
      <c r="L1048424" s="4"/>
      <c r="R1048424" s="4"/>
      <c r="S1048424" s="4"/>
      <c r="V1048424" s="200"/>
      <c r="W1048424" s="200"/>
      <c r="Z1048424" s="200"/>
      <c r="AA1048424" s="200"/>
      <c r="AB1048424" s="200"/>
      <c r="AE1048424" s="200"/>
      <c r="AF1048424" s="200"/>
      <c r="AG1048424" s="200"/>
      <c r="AI1048424" s="4"/>
      <c r="AJ1048424" s="195"/>
      <c r="AK1048424" s="195"/>
      <c r="AL1048424" s="195"/>
      <c r="AM1048424" s="4"/>
      <c r="AN1048424" s="4"/>
      <c r="AO1048424" s="39"/>
      <c r="AP1048424" s="4"/>
      <c r="AX1048424" s="146"/>
      <c r="BD1048424" s="3"/>
      <c r="BE1048424" s="3"/>
      <c r="BI1048424" s="3"/>
      <c r="BJ1048424" s="3"/>
      <c r="BK1048424" s="3"/>
      <c r="BL1048424" s="3"/>
      <c r="BM1048424" s="3"/>
      <c r="BN1048424" s="3"/>
      <c r="BO1048424" s="3"/>
      <c r="BP1048424" s="3"/>
      <c r="BQ1048424" s="3"/>
      <c r="BR1048424" s="3"/>
    </row>
    <row r="1048425" spans="1:102" s="50" customFormat="1" x14ac:dyDescent="0.2">
      <c r="A1048425" s="3"/>
      <c r="E1048425" s="3"/>
      <c r="F1048425" s="3"/>
      <c r="G1048425" s="4"/>
      <c r="I1048425" s="96"/>
      <c r="R1048425" s="4"/>
      <c r="S1048425" s="4"/>
      <c r="V1048425" s="200"/>
      <c r="W1048425" s="200"/>
      <c r="Z1048425" s="200"/>
      <c r="AA1048425" s="200"/>
      <c r="AB1048425" s="200"/>
      <c r="AE1048425" s="200"/>
      <c r="AF1048425" s="200"/>
      <c r="AG1048425" s="200"/>
      <c r="AI1048425" s="4"/>
      <c r="AJ1048425" s="195"/>
      <c r="AK1048425" s="195"/>
      <c r="AL1048425" s="195"/>
      <c r="AM1048425" s="4"/>
      <c r="AN1048425" s="4"/>
      <c r="AO1048425" s="39"/>
      <c r="AP1048425" s="4"/>
      <c r="AX1048425" s="146" t="s">
        <v>174</v>
      </c>
      <c r="BD1048425" s="3"/>
      <c r="BE1048425" s="3"/>
      <c r="BI1048425" s="3"/>
      <c r="BJ1048425" s="3"/>
      <c r="BK1048425" s="3"/>
      <c r="BL1048425" s="3"/>
      <c r="BM1048425" s="3"/>
      <c r="BN1048425" s="3"/>
      <c r="BO1048425" s="3"/>
      <c r="BP1048425" s="3"/>
      <c r="BQ1048425" s="3"/>
      <c r="BR1048425" s="3"/>
    </row>
    <row r="1048426" spans="1:102" s="50" customFormat="1" ht="22.5" x14ac:dyDescent="0.2">
      <c r="A1048426" s="3"/>
      <c r="E1048426" s="77"/>
      <c r="F1048426" s="77"/>
      <c r="G1048426" s="4"/>
      <c r="I1048426" s="96"/>
      <c r="R1048426" s="4"/>
      <c r="S1048426" s="4"/>
      <c r="V1048426" s="200"/>
      <c r="W1048426" s="200"/>
      <c r="Z1048426" s="200"/>
      <c r="AA1048426" s="200"/>
      <c r="AB1048426" s="200"/>
      <c r="AE1048426" s="200"/>
      <c r="AF1048426" s="200"/>
      <c r="AG1048426" s="200"/>
      <c r="AI1048426" s="4"/>
      <c r="AJ1048426" s="195"/>
      <c r="AK1048426" s="195"/>
      <c r="AL1048426" s="195"/>
      <c r="AM1048426" s="4"/>
      <c r="AN1048426" s="4"/>
      <c r="AO1048426" s="39"/>
      <c r="AP1048426" s="4"/>
      <c r="AX1048426" s="146" t="s">
        <v>175</v>
      </c>
      <c r="BD1048426" s="3"/>
      <c r="BE1048426" s="3"/>
      <c r="BG1048426" s="3"/>
      <c r="BH1048426" s="3"/>
      <c r="BI1048426" s="3"/>
      <c r="BJ1048426" s="3"/>
      <c r="BK1048426" s="3"/>
      <c r="BL1048426" s="3"/>
      <c r="BM1048426" s="3"/>
      <c r="BN1048426" s="3"/>
      <c r="BO1048426" s="3"/>
      <c r="BP1048426" s="3"/>
      <c r="BQ1048426" s="3"/>
      <c r="BR1048426" s="3"/>
      <c r="BS1048426" s="3"/>
      <c r="BT1048426" s="3"/>
      <c r="BU1048426" s="3"/>
      <c r="BV1048426" s="3"/>
      <c r="BW1048426" s="3"/>
      <c r="BX1048426" s="3"/>
      <c r="BY1048426" s="3"/>
      <c r="BZ1048426" s="3"/>
      <c r="CA1048426" s="3"/>
      <c r="CB1048426" s="3"/>
      <c r="CC1048426" s="3"/>
    </row>
    <row r="1048427" spans="1:102" s="50" customFormat="1" ht="23.25" thickBot="1" x14ac:dyDescent="0.25">
      <c r="A1048427" s="3"/>
      <c r="D1048427" s="77"/>
      <c r="E1048427" s="77"/>
      <c r="G1048427" s="4"/>
      <c r="V1048427" s="200"/>
      <c r="W1048427" s="200"/>
      <c r="Z1048427" s="200"/>
      <c r="AA1048427" s="200"/>
      <c r="AB1048427" s="200"/>
      <c r="AE1048427" s="200"/>
      <c r="AF1048427" s="200"/>
      <c r="AG1048427" s="200"/>
      <c r="AI1048427" s="4"/>
      <c r="AJ1048427" s="200"/>
      <c r="AK1048427" s="200"/>
      <c r="AL1048427" s="200"/>
      <c r="AO1048427" s="39"/>
      <c r="AP1048427" s="4"/>
      <c r="AX1048427" s="305" t="s">
        <v>479</v>
      </c>
      <c r="BD1048427" s="3"/>
      <c r="BE1048427" s="3"/>
      <c r="BF1048427" s="3"/>
      <c r="BG1048427" s="3"/>
      <c r="BH1048427" s="3"/>
      <c r="BI1048427" s="3"/>
      <c r="BJ1048427" s="3"/>
      <c r="BK1048427" s="3"/>
      <c r="BL1048427" s="3"/>
      <c r="BM1048427" s="3"/>
      <c r="BN1048427" s="3"/>
      <c r="BO1048427" s="3"/>
      <c r="BP1048427" s="3"/>
      <c r="BQ1048427" s="3"/>
      <c r="BR1048427" s="3"/>
      <c r="BS1048427" s="3"/>
      <c r="BT1048427" s="3"/>
      <c r="BU1048427" s="3"/>
      <c r="BV1048427" s="3"/>
      <c r="BW1048427" s="3"/>
      <c r="BX1048427" s="3"/>
      <c r="BY1048427" s="3"/>
      <c r="BZ1048427" s="3"/>
      <c r="CA1048427" s="3"/>
      <c r="CB1048427" s="3"/>
      <c r="CC1048427" s="3"/>
      <c r="CD1048427" s="3"/>
      <c r="CE1048427" s="3"/>
      <c r="CF1048427" s="3"/>
      <c r="CG1048427" s="3"/>
      <c r="CH1048427" s="3"/>
      <c r="CI1048427" s="3"/>
      <c r="CJ1048427" s="3"/>
      <c r="CK1048427" s="3"/>
      <c r="CL1048427" s="3"/>
      <c r="CM1048427" s="3"/>
      <c r="CN1048427" s="3"/>
      <c r="CO1048427" s="3"/>
      <c r="CP1048427" s="3"/>
      <c r="CQ1048427" s="3"/>
      <c r="CR1048427" s="3"/>
      <c r="CS1048427" s="3"/>
      <c r="CT1048427" s="3"/>
      <c r="CU1048427" s="3"/>
      <c r="CV1048427" s="3"/>
      <c r="CW1048427" s="3"/>
      <c r="CX1048427" s="3"/>
    </row>
    <row r="1048428" spans="1:102" s="50" customFormat="1" ht="25.15" customHeight="1" thickBot="1" x14ac:dyDescent="0.25">
      <c r="A1048428" s="3"/>
      <c r="D1048428" s="77"/>
      <c r="E1048428" s="77"/>
      <c r="G1048428" s="4"/>
      <c r="V1048428" s="200"/>
      <c r="W1048428" s="200"/>
      <c r="Z1048428" s="200"/>
      <c r="AA1048428" s="200"/>
      <c r="AB1048428" s="200"/>
      <c r="AE1048428" s="200"/>
      <c r="AF1048428" s="200"/>
      <c r="AG1048428" s="200"/>
      <c r="AJ1048428" s="200"/>
      <c r="AK1048428" s="200"/>
      <c r="AL1048428" s="200"/>
      <c r="AO1048428" s="39"/>
      <c r="AP1048428" s="4"/>
      <c r="AS1048428" s="4"/>
      <c r="AX1048428" s="306" t="s">
        <v>480</v>
      </c>
      <c r="BD1048428" s="3"/>
      <c r="BE1048428" s="3"/>
      <c r="BF1048428" s="3"/>
      <c r="BG1048428" s="3"/>
      <c r="BH1048428" s="3"/>
      <c r="BI1048428" s="3"/>
      <c r="BJ1048428" s="3"/>
      <c r="BK1048428" s="3"/>
      <c r="BL1048428" s="3"/>
      <c r="BM1048428" s="3"/>
      <c r="BN1048428" s="3"/>
      <c r="BO1048428" s="3"/>
      <c r="BP1048428" s="3"/>
      <c r="BQ1048428" s="3"/>
      <c r="BR1048428" s="3"/>
      <c r="BS1048428" s="3"/>
      <c r="BT1048428" s="3"/>
      <c r="BU1048428" s="3"/>
      <c r="BV1048428" s="3"/>
      <c r="BW1048428" s="3"/>
      <c r="BX1048428" s="3"/>
      <c r="BY1048428" s="3"/>
      <c r="BZ1048428" s="3"/>
      <c r="CA1048428" s="3"/>
      <c r="CB1048428" s="3"/>
      <c r="CC1048428" s="3"/>
      <c r="CD1048428" s="3"/>
      <c r="CE1048428" s="3"/>
      <c r="CF1048428" s="3"/>
      <c r="CG1048428" s="3"/>
      <c r="CH1048428" s="3"/>
      <c r="CI1048428" s="3"/>
      <c r="CJ1048428" s="3"/>
      <c r="CK1048428" s="3"/>
      <c r="CL1048428" s="3"/>
      <c r="CM1048428" s="3"/>
      <c r="CN1048428" s="3"/>
      <c r="CO1048428" s="3"/>
      <c r="CP1048428" s="3"/>
      <c r="CQ1048428" s="3"/>
      <c r="CR1048428" s="3"/>
      <c r="CS1048428" s="3"/>
      <c r="CT1048428" s="3"/>
      <c r="CU1048428" s="3"/>
      <c r="CV1048428" s="3"/>
      <c r="CW1048428" s="3"/>
      <c r="CX1048428" s="3"/>
    </row>
    <row r="1048429" spans="1:102" s="50" customFormat="1" ht="33" customHeight="1" x14ac:dyDescent="0.2">
      <c r="A1048429" s="3"/>
      <c r="D1048429" s="77"/>
      <c r="E1048429" s="77"/>
      <c r="G1048429" s="4"/>
      <c r="V1048429" s="200"/>
      <c r="W1048429" s="200"/>
      <c r="Z1048429" s="200"/>
      <c r="AA1048429" s="200"/>
      <c r="AB1048429" s="200"/>
      <c r="AE1048429" s="200"/>
      <c r="AF1048429" s="200"/>
      <c r="AG1048429" s="200"/>
      <c r="AJ1048429" s="200"/>
      <c r="AK1048429" s="200"/>
      <c r="AL1048429" s="200"/>
      <c r="AO1048429" s="39"/>
      <c r="AP1048429" s="4"/>
      <c r="AS1048429" s="4"/>
      <c r="BD1048429" s="3"/>
      <c r="BE1048429" s="3"/>
      <c r="BF1048429" s="3"/>
      <c r="BG1048429" s="3"/>
      <c r="BH1048429" s="3"/>
      <c r="BI1048429" s="3"/>
      <c r="BJ1048429" s="3"/>
      <c r="BK1048429" s="3"/>
      <c r="BL1048429" s="3"/>
      <c r="BM1048429" s="3"/>
      <c r="BN1048429" s="3"/>
      <c r="BO1048429" s="3"/>
      <c r="BP1048429" s="3"/>
      <c r="BQ1048429" s="3"/>
      <c r="BR1048429" s="3"/>
      <c r="BS1048429" s="3"/>
      <c r="BT1048429" s="3"/>
      <c r="BU1048429" s="3"/>
      <c r="BV1048429" s="3"/>
      <c r="BW1048429" s="3"/>
      <c r="BX1048429" s="3"/>
      <c r="BY1048429" s="3"/>
      <c r="BZ1048429" s="3"/>
      <c r="CA1048429" s="3"/>
      <c r="CB1048429" s="3"/>
      <c r="CC1048429" s="3"/>
      <c r="CD1048429" s="3"/>
      <c r="CE1048429" s="3"/>
      <c r="CF1048429" s="3"/>
      <c r="CG1048429" s="3"/>
      <c r="CH1048429" s="3"/>
      <c r="CI1048429" s="3"/>
      <c r="CJ1048429" s="3"/>
      <c r="CK1048429" s="3"/>
      <c r="CL1048429" s="3"/>
      <c r="CM1048429" s="3"/>
      <c r="CN1048429" s="3"/>
      <c r="CO1048429" s="3"/>
      <c r="CP1048429" s="3"/>
      <c r="CQ1048429" s="3"/>
      <c r="CR1048429" s="3"/>
      <c r="CS1048429" s="3"/>
      <c r="CT1048429" s="3"/>
      <c r="CU1048429" s="3"/>
      <c r="CV1048429" s="3"/>
      <c r="CW1048429" s="3"/>
      <c r="CX1048429" s="3"/>
    </row>
    <row r="1048430" spans="1:102" s="50" customFormat="1" x14ac:dyDescent="0.2">
      <c r="A1048430" s="3"/>
      <c r="D1048430" s="77"/>
      <c r="E1048430" s="77"/>
      <c r="G1048430" s="4"/>
      <c r="H1048430" s="4"/>
      <c r="V1048430" s="200"/>
      <c r="W1048430" s="200"/>
      <c r="Z1048430" s="200"/>
      <c r="AA1048430" s="200"/>
      <c r="AB1048430" s="200"/>
      <c r="AE1048430" s="200"/>
      <c r="AF1048430" s="200"/>
      <c r="AG1048430" s="200"/>
      <c r="AJ1048430" s="200"/>
      <c r="AK1048430" s="200"/>
      <c r="AL1048430" s="200"/>
      <c r="AO1048430" s="39"/>
      <c r="AP1048430" s="4"/>
      <c r="AS1048430" s="4"/>
      <c r="BD1048430" s="3"/>
      <c r="BE1048430" s="3"/>
      <c r="BF1048430" s="3"/>
      <c r="BG1048430" s="3"/>
      <c r="BH1048430" s="3"/>
      <c r="BI1048430" s="3"/>
      <c r="BJ1048430" s="3"/>
      <c r="BK1048430" s="3"/>
      <c r="BL1048430" s="3"/>
      <c r="BM1048430" s="3"/>
      <c r="BN1048430" s="3"/>
      <c r="BO1048430" s="3"/>
      <c r="BP1048430" s="3"/>
      <c r="BQ1048430" s="3"/>
      <c r="BR1048430" s="3"/>
      <c r="BS1048430" s="3"/>
      <c r="BT1048430" s="3"/>
      <c r="BU1048430" s="3"/>
      <c r="BV1048430" s="3"/>
      <c r="BW1048430" s="3"/>
      <c r="BX1048430" s="3"/>
      <c r="BY1048430" s="3"/>
      <c r="BZ1048430" s="3"/>
      <c r="CA1048430" s="3"/>
      <c r="CB1048430" s="3"/>
      <c r="CC1048430" s="3"/>
      <c r="CD1048430" s="3"/>
      <c r="CE1048430" s="3"/>
      <c r="CF1048430" s="3"/>
      <c r="CG1048430" s="3"/>
      <c r="CH1048430" s="3"/>
      <c r="CI1048430" s="3"/>
      <c r="CJ1048430" s="3"/>
      <c r="CK1048430" s="3"/>
      <c r="CL1048430" s="3"/>
      <c r="CM1048430" s="3"/>
      <c r="CN1048430" s="3"/>
      <c r="CO1048430" s="3"/>
      <c r="CP1048430" s="3"/>
      <c r="CQ1048430" s="3"/>
      <c r="CR1048430" s="3"/>
      <c r="CS1048430" s="3"/>
      <c r="CT1048430" s="3"/>
      <c r="CU1048430" s="3"/>
      <c r="CV1048430" s="3"/>
      <c r="CW1048430" s="3"/>
      <c r="CX1048430" s="3"/>
    </row>
    <row r="1048431" spans="1:102" s="50" customFormat="1" x14ac:dyDescent="0.2">
      <c r="A1048431" s="3"/>
      <c r="D1048431" s="77"/>
      <c r="E1048431" s="77"/>
      <c r="G1048431" s="4"/>
      <c r="H1048431" s="4"/>
      <c r="L1048431" s="4"/>
      <c r="Q1048431" s="4"/>
      <c r="V1048431" s="200"/>
      <c r="W1048431" s="200"/>
      <c r="Z1048431" s="200"/>
      <c r="AA1048431" s="200"/>
      <c r="AB1048431" s="200"/>
      <c r="AE1048431" s="200"/>
      <c r="AF1048431" s="200"/>
      <c r="AG1048431" s="200"/>
      <c r="AJ1048431" s="200"/>
      <c r="AK1048431" s="200"/>
      <c r="AL1048431" s="200"/>
      <c r="AO1048431" s="39"/>
      <c r="AP1048431" s="4"/>
      <c r="AQ1048431" s="4"/>
      <c r="AR1048431" s="4"/>
      <c r="AS1048431" s="4"/>
      <c r="BD1048431" s="3"/>
      <c r="BE1048431" s="3"/>
      <c r="BF1048431" s="3"/>
      <c r="BG1048431" s="3"/>
      <c r="BH1048431" s="3"/>
      <c r="BI1048431" s="3"/>
      <c r="BJ1048431" s="3"/>
      <c r="BK1048431" s="3"/>
      <c r="BL1048431" s="3"/>
      <c r="BM1048431" s="3"/>
      <c r="BN1048431" s="3"/>
      <c r="BO1048431" s="3"/>
      <c r="BP1048431" s="3"/>
      <c r="BQ1048431" s="3"/>
      <c r="BR1048431" s="3"/>
      <c r="BS1048431" s="3"/>
      <c r="BT1048431" s="3"/>
      <c r="BU1048431" s="3"/>
      <c r="BV1048431" s="3"/>
      <c r="BW1048431" s="3"/>
      <c r="BX1048431" s="3"/>
      <c r="BY1048431" s="3"/>
      <c r="BZ1048431" s="3"/>
      <c r="CA1048431" s="3"/>
      <c r="CB1048431" s="3"/>
      <c r="CC1048431" s="3"/>
      <c r="CD1048431" s="3"/>
      <c r="CE1048431" s="3"/>
      <c r="CF1048431" s="3"/>
      <c r="CG1048431" s="3"/>
      <c r="CH1048431" s="3"/>
      <c r="CI1048431" s="3"/>
      <c r="CJ1048431" s="3"/>
      <c r="CK1048431" s="3"/>
      <c r="CL1048431" s="3"/>
      <c r="CM1048431" s="3"/>
      <c r="CN1048431" s="3"/>
      <c r="CO1048431" s="3"/>
      <c r="CP1048431" s="3"/>
      <c r="CQ1048431" s="3"/>
      <c r="CR1048431" s="3"/>
      <c r="CS1048431" s="3"/>
      <c r="CT1048431" s="3"/>
      <c r="CU1048431" s="3"/>
      <c r="CV1048431" s="3"/>
      <c r="CW1048431" s="3"/>
      <c r="CX1048431" s="3"/>
    </row>
    <row r="1048432" spans="1:102" s="50" customFormat="1" x14ac:dyDescent="0.2">
      <c r="A1048432" s="3"/>
      <c r="B1048432" s="3"/>
      <c r="C1048432" s="3"/>
      <c r="D1048432" s="3"/>
      <c r="E1048432" s="3"/>
      <c r="G1048432" s="4"/>
      <c r="H1048432" s="4"/>
      <c r="L1048432" s="4"/>
      <c r="Q1048432" s="4"/>
      <c r="V1048432" s="200"/>
      <c r="W1048432" s="200"/>
      <c r="Z1048432" s="200"/>
      <c r="AA1048432" s="200"/>
      <c r="AB1048432" s="200"/>
      <c r="AE1048432" s="200"/>
      <c r="AF1048432" s="200"/>
      <c r="AG1048432" s="200"/>
      <c r="AJ1048432" s="200"/>
      <c r="AK1048432" s="200"/>
      <c r="AL1048432" s="200"/>
      <c r="AO1048432" s="39"/>
      <c r="AP1048432" s="4"/>
      <c r="AQ1048432" s="4"/>
      <c r="AR1048432" s="4"/>
      <c r="AS1048432" s="4"/>
      <c r="AT1048432" s="40"/>
      <c r="BD1048432" s="3"/>
      <c r="BE1048432" s="3"/>
      <c r="BF1048432" s="3"/>
      <c r="BG1048432" s="3"/>
      <c r="BH1048432" s="3"/>
      <c r="BI1048432" s="3"/>
      <c r="BJ1048432" s="3"/>
      <c r="BK1048432" s="3"/>
      <c r="BL1048432" s="3"/>
      <c r="BM1048432" s="3"/>
      <c r="BN1048432" s="3"/>
      <c r="BO1048432" s="3"/>
      <c r="BP1048432" s="3"/>
      <c r="BQ1048432" s="3"/>
      <c r="BR1048432" s="3"/>
      <c r="BS1048432" s="3"/>
      <c r="BT1048432" s="3"/>
      <c r="BU1048432" s="3"/>
      <c r="BV1048432" s="3"/>
      <c r="BW1048432" s="3"/>
      <c r="BX1048432" s="3"/>
      <c r="BY1048432" s="3"/>
      <c r="BZ1048432" s="3"/>
      <c r="CA1048432" s="3"/>
      <c r="CB1048432" s="3"/>
      <c r="CC1048432" s="3"/>
      <c r="CD1048432" s="3"/>
      <c r="CE1048432" s="3"/>
      <c r="CF1048432" s="3"/>
      <c r="CG1048432" s="3"/>
      <c r="CH1048432" s="3"/>
      <c r="CI1048432" s="3"/>
      <c r="CJ1048432" s="3"/>
      <c r="CK1048432" s="3"/>
      <c r="CL1048432" s="3"/>
      <c r="CM1048432" s="3"/>
      <c r="CN1048432" s="3"/>
      <c r="CO1048432" s="3"/>
      <c r="CP1048432" s="3"/>
      <c r="CQ1048432" s="3"/>
      <c r="CR1048432" s="3"/>
      <c r="CS1048432" s="3"/>
      <c r="CT1048432" s="3"/>
      <c r="CU1048432" s="3"/>
      <c r="CV1048432" s="3"/>
      <c r="CW1048432" s="3"/>
      <c r="CX1048432" s="3"/>
    </row>
    <row r="1048433" spans="35:35" x14ac:dyDescent="0.2">
      <c r="AI1048433" s="50"/>
    </row>
  </sheetData>
  <sheetProtection algorithmName="SHA-512" hashValue="RKxXimk2IJH4i4o9N/VvDXrZApxN9xPlRaewcuoGfY7n/zkQz+wYMJDItx6V0zkxVpTw+nfdbl3gpUqsKYR0Tg==" saltValue="I5mPU2ve6mdF1EDihznWBQ==" spinCount="100000" sheet="1" formatRows="0" deleteRows="0" selectLockedCells="1"/>
  <sortState ref="J1048539:J1048550">
    <sortCondition ref="J1048539"/>
  </sortState>
  <dataConsolidate/>
  <mergeCells count="788">
    <mergeCell ref="AS83:AS85"/>
    <mergeCell ref="AR86:AR88"/>
    <mergeCell ref="AS86:AS88"/>
    <mergeCell ref="AN83:AN85"/>
    <mergeCell ref="AN86:AN88"/>
    <mergeCell ref="AO83:AO85"/>
    <mergeCell ref="AO86:AO88"/>
    <mergeCell ref="AP83:AP85"/>
    <mergeCell ref="AP86:AP88"/>
    <mergeCell ref="AQ83:AQ85"/>
    <mergeCell ref="AQ86:AQ88"/>
    <mergeCell ref="AR83:AR85"/>
    <mergeCell ref="AE83:AE85"/>
    <mergeCell ref="AF83:AF85"/>
    <mergeCell ref="AJ83:AJ85"/>
    <mergeCell ref="AK83:AK85"/>
    <mergeCell ref="R86:R88"/>
    <mergeCell ref="S86:S88"/>
    <mergeCell ref="U86:U88"/>
    <mergeCell ref="V86:V88"/>
    <mergeCell ref="Z86:Z88"/>
    <mergeCell ref="AA86:AA88"/>
    <mergeCell ref="AE86:AE88"/>
    <mergeCell ref="AF86:AF88"/>
    <mergeCell ref="AJ86:AJ88"/>
    <mergeCell ref="AK86:AK88"/>
    <mergeCell ref="AO80:AO82"/>
    <mergeCell ref="AP80:AP82"/>
    <mergeCell ref="AQ80:AQ82"/>
    <mergeCell ref="AR80:AR82"/>
    <mergeCell ref="AS80:AS82"/>
    <mergeCell ref="G83:G85"/>
    <mergeCell ref="H83:H85"/>
    <mergeCell ref="I83:I85"/>
    <mergeCell ref="G86:G88"/>
    <mergeCell ref="H86:H88"/>
    <mergeCell ref="I86:I88"/>
    <mergeCell ref="J86:J88"/>
    <mergeCell ref="K83:K85"/>
    <mergeCell ref="K86:K88"/>
    <mergeCell ref="M83:M85"/>
    <mergeCell ref="M86:M88"/>
    <mergeCell ref="O83:O85"/>
    <mergeCell ref="O86:O88"/>
    <mergeCell ref="R83:R85"/>
    <mergeCell ref="S83:S85"/>
    <mergeCell ref="U83:U85"/>
    <mergeCell ref="V83:V85"/>
    <mergeCell ref="Z83:Z85"/>
    <mergeCell ref="AA83:AA85"/>
    <mergeCell ref="AN77:AN79"/>
    <mergeCell ref="AO77:AO79"/>
    <mergeCell ref="AQ77:AQ79"/>
    <mergeCell ref="AP77:AP79"/>
    <mergeCell ref="AR77:AR79"/>
    <mergeCell ref="AS77:AS79"/>
    <mergeCell ref="O77:O79"/>
    <mergeCell ref="G80:G82"/>
    <mergeCell ref="H80:H82"/>
    <mergeCell ref="I80:I82"/>
    <mergeCell ref="K80:K82"/>
    <mergeCell ref="M80:M82"/>
    <mergeCell ref="O80:O82"/>
    <mergeCell ref="R80:R82"/>
    <mergeCell ref="S80:S82"/>
    <mergeCell ref="U80:U82"/>
    <mergeCell ref="V80:V82"/>
    <mergeCell ref="Z80:Z82"/>
    <mergeCell ref="AA80:AA82"/>
    <mergeCell ref="AE80:AE82"/>
    <mergeCell ref="AF80:AF82"/>
    <mergeCell ref="AJ80:AJ82"/>
    <mergeCell ref="AK80:AK82"/>
    <mergeCell ref="AN80:AN82"/>
    <mergeCell ref="S77:S79"/>
    <mergeCell ref="V77:V79"/>
    <mergeCell ref="U77:U79"/>
    <mergeCell ref="AA77:AA79"/>
    <mergeCell ref="Z77:Z79"/>
    <mergeCell ref="AF77:AF79"/>
    <mergeCell ref="AE77:AE79"/>
    <mergeCell ref="AK77:AK79"/>
    <mergeCell ref="AJ77:AJ79"/>
    <mergeCell ref="L86:L88"/>
    <mergeCell ref="N86:N88"/>
    <mergeCell ref="G77:G79"/>
    <mergeCell ref="H77:H79"/>
    <mergeCell ref="I77:I79"/>
    <mergeCell ref="J77:J79"/>
    <mergeCell ref="K77:K79"/>
    <mergeCell ref="M77:M79"/>
    <mergeCell ref="R77:R79"/>
    <mergeCell ref="O74:O76"/>
    <mergeCell ref="L74:L76"/>
    <mergeCell ref="N74:N76"/>
    <mergeCell ref="L77:L79"/>
    <mergeCell ref="N77:N79"/>
    <mergeCell ref="L80:L82"/>
    <mergeCell ref="N80:N82"/>
    <mergeCell ref="L83:L85"/>
    <mergeCell ref="N83:N85"/>
    <mergeCell ref="AE74:AE76"/>
    <mergeCell ref="AF74:AF76"/>
    <mergeCell ref="AJ74:AJ76"/>
    <mergeCell ref="AK74:AK76"/>
    <mergeCell ref="AR74:AR76"/>
    <mergeCell ref="AS74:AS76"/>
    <mergeCell ref="AO74:AO76"/>
    <mergeCell ref="AQ74:AQ76"/>
    <mergeCell ref="AP74:AP76"/>
    <mergeCell ref="AN74:AN76"/>
    <mergeCell ref="Y33:Y34"/>
    <mergeCell ref="AT32:AT34"/>
    <mergeCell ref="B86:C88"/>
    <mergeCell ref="B83:C85"/>
    <mergeCell ref="B80:C82"/>
    <mergeCell ref="B77:C79"/>
    <mergeCell ref="B74:C76"/>
    <mergeCell ref="A74:A76"/>
    <mergeCell ref="A77:A79"/>
    <mergeCell ref="A80:A82"/>
    <mergeCell ref="A83:A85"/>
    <mergeCell ref="A86:A88"/>
    <mergeCell ref="G74:G76"/>
    <mergeCell ref="H74:H76"/>
    <mergeCell ref="I74:I76"/>
    <mergeCell ref="J74:J76"/>
    <mergeCell ref="K74:K76"/>
    <mergeCell ref="M74:M76"/>
    <mergeCell ref="R74:R76"/>
    <mergeCell ref="S74:S76"/>
    <mergeCell ref="U74:U76"/>
    <mergeCell ref="V74:V76"/>
    <mergeCell ref="Z74:Z76"/>
    <mergeCell ref="AA74:AA76"/>
    <mergeCell ref="BI1048386:BR1048386"/>
    <mergeCell ref="D6:F6"/>
    <mergeCell ref="A6:B6"/>
    <mergeCell ref="G6:I6"/>
    <mergeCell ref="AR6:AU6"/>
    <mergeCell ref="AP6:AQ6"/>
    <mergeCell ref="J6:K6"/>
    <mergeCell ref="M6:AO6"/>
    <mergeCell ref="AN92:AN94"/>
    <mergeCell ref="AN95:AN97"/>
    <mergeCell ref="AN98:AN100"/>
    <mergeCell ref="AN101:AN103"/>
    <mergeCell ref="AO62:AO64"/>
    <mergeCell ref="AN65:AN67"/>
    <mergeCell ref="AO65:AO67"/>
    <mergeCell ref="AN68:AN70"/>
    <mergeCell ref="AO68:AO70"/>
    <mergeCell ref="AN71:AN73"/>
    <mergeCell ref="AO71:AO73"/>
    <mergeCell ref="AN89:AN91"/>
    <mergeCell ref="AO89:AO91"/>
    <mergeCell ref="AN56:AN58"/>
    <mergeCell ref="AN26:AN28"/>
    <mergeCell ref="AO26:AO2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AK62:AK64"/>
    <mergeCell ref="AK65:AK67"/>
    <mergeCell ref="AK68:AK70"/>
    <mergeCell ref="AK71:AK73"/>
    <mergeCell ref="AK89:AK91"/>
    <mergeCell ref="AK92:AK94"/>
    <mergeCell ref="AK95:AK97"/>
    <mergeCell ref="AK98:AK100"/>
    <mergeCell ref="AK101:AK103"/>
    <mergeCell ref="AK26:AK28"/>
    <mergeCell ref="AK29:AK31"/>
    <mergeCell ref="AK32:AK34"/>
    <mergeCell ref="AK35:AK37"/>
    <mergeCell ref="AK38:AK40"/>
    <mergeCell ref="AK50:AK52"/>
    <mergeCell ref="AK53:AK55"/>
    <mergeCell ref="AK56:AK58"/>
    <mergeCell ref="AK59:AK61"/>
    <mergeCell ref="AK41:AK43"/>
    <mergeCell ref="AK44:AK46"/>
    <mergeCell ref="AK47:AK49"/>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50:A52"/>
    <mergeCell ref="A53:A55"/>
    <mergeCell ref="H1048393:AD1048393"/>
    <mergeCell ref="AA35:AA37"/>
    <mergeCell ref="AA38:AA40"/>
    <mergeCell ref="AA41:AA43"/>
    <mergeCell ref="AA44:AA46"/>
    <mergeCell ref="J89:J91"/>
    <mergeCell ref="K89:K91"/>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AE89:AE91"/>
    <mergeCell ref="AF71:AF73"/>
    <mergeCell ref="AF68:AF70"/>
    <mergeCell ref="AA92:AA94"/>
    <mergeCell ref="I29:I31"/>
    <mergeCell ref="AT1048386:AV1048386"/>
    <mergeCell ref="AA26:AA28"/>
    <mergeCell ref="AA29:AA31"/>
    <mergeCell ref="AA32:AA34"/>
    <mergeCell ref="J29:J31"/>
    <mergeCell ref="AA95:AA97"/>
    <mergeCell ref="AA98:AA100"/>
    <mergeCell ref="AF41:AF43"/>
    <mergeCell ref="AF44:AF46"/>
    <mergeCell ref="AF47:AF49"/>
    <mergeCell ref="AF50:AF52"/>
    <mergeCell ref="AF53:AF55"/>
    <mergeCell ref="AF56:AF58"/>
    <mergeCell ref="AF59:AF61"/>
    <mergeCell ref="AF62:AF64"/>
    <mergeCell ref="AF89:AF91"/>
    <mergeCell ref="AF92:AF94"/>
    <mergeCell ref="AF95:AF97"/>
    <mergeCell ref="AF98:AF100"/>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Q14:Q16"/>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N89:N91"/>
    <mergeCell ref="O89:O91"/>
    <mergeCell ref="R89:R91"/>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AP89:AP91"/>
    <mergeCell ref="K68:K70"/>
    <mergeCell ref="AP56:AP58"/>
    <mergeCell ref="AQ56:AQ58"/>
    <mergeCell ref="AP59:AP61"/>
    <mergeCell ref="AQ59:AQ61"/>
    <mergeCell ref="AP62:AP64"/>
    <mergeCell ref="AQ62:AQ64"/>
    <mergeCell ref="AP65:AP67"/>
    <mergeCell ref="AQ65:AQ67"/>
    <mergeCell ref="AP68:AP70"/>
    <mergeCell ref="AQ68:AQ70"/>
    <mergeCell ref="AP71:AP73"/>
    <mergeCell ref="AQ89:AQ91"/>
    <mergeCell ref="K56:K58"/>
    <mergeCell ref="L56:L58"/>
    <mergeCell ref="AQ71:AQ73"/>
    <mergeCell ref="AA89:AA91"/>
    <mergeCell ref="AN59:AN61"/>
    <mergeCell ref="AO59:AO61"/>
    <mergeCell ref="AN62:AN64"/>
    <mergeCell ref="K62:K64"/>
    <mergeCell ref="K71:K73"/>
    <mergeCell ref="M59:M61"/>
    <mergeCell ref="AR89:AR91"/>
    <mergeCell ref="AS89:AS91"/>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89:L91"/>
    <mergeCell ref="M89:M91"/>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G89:G91"/>
    <mergeCell ref="H89:H91"/>
    <mergeCell ref="I89:I91"/>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Z1048395:BA1048395"/>
    <mergeCell ref="P10:R10"/>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71:AS73"/>
    <mergeCell ref="AR53:AR55"/>
    <mergeCell ref="AS53:AS55"/>
    <mergeCell ref="S68:S70"/>
    <mergeCell ref="S71:S73"/>
    <mergeCell ref="S89:S91"/>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U89:U91"/>
    <mergeCell ref="U92:U94"/>
    <mergeCell ref="U95:U97"/>
    <mergeCell ref="U98:U100"/>
    <mergeCell ref="U101:U103"/>
    <mergeCell ref="U104:U106"/>
    <mergeCell ref="V56:V58"/>
    <mergeCell ref="V59:V61"/>
    <mergeCell ref="V62:V64"/>
    <mergeCell ref="V65:V67"/>
    <mergeCell ref="V68:V70"/>
    <mergeCell ref="V23:V25"/>
    <mergeCell ref="V26:V28"/>
    <mergeCell ref="V29:V31"/>
    <mergeCell ref="V32:V34"/>
    <mergeCell ref="V35:V37"/>
    <mergeCell ref="V38:V40"/>
    <mergeCell ref="V41:V43"/>
    <mergeCell ref="V47:V49"/>
    <mergeCell ref="V50:V52"/>
    <mergeCell ref="V44:V46"/>
    <mergeCell ref="V53:V55"/>
    <mergeCell ref="V71:V73"/>
    <mergeCell ref="V89:V91"/>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89:Z91"/>
    <mergeCell ref="Z92:Z94"/>
    <mergeCell ref="Z95:Z97"/>
    <mergeCell ref="Z98:Z100"/>
    <mergeCell ref="Z101:Z103"/>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AJ71:AJ73"/>
    <mergeCell ref="AJ89:AJ91"/>
    <mergeCell ref="AJ23:AJ25"/>
    <mergeCell ref="AJ26:AJ28"/>
    <mergeCell ref="AJ29:AJ31"/>
    <mergeCell ref="AJ32:AJ34"/>
    <mergeCell ref="AJ35:AJ37"/>
    <mergeCell ref="AJ38:AJ40"/>
    <mergeCell ref="AJ41:AJ43"/>
    <mergeCell ref="AJ44:AJ46"/>
    <mergeCell ref="AJ47:AJ49"/>
    <mergeCell ref="AJ50:AJ52"/>
    <mergeCell ref="AJ53:AJ55"/>
    <mergeCell ref="B71:C73"/>
    <mergeCell ref="B89:C91"/>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89:A91"/>
    <mergeCell ref="A11:A13"/>
    <mergeCell ref="A35:A37"/>
    <mergeCell ref="A38:A40"/>
    <mergeCell ref="A71:A73"/>
    <mergeCell ref="A47:A49"/>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N38:N40"/>
    <mergeCell ref="G32:G34"/>
    <mergeCell ref="H32:H34"/>
    <mergeCell ref="I32:I34"/>
    <mergeCell ref="G26:G28"/>
    <mergeCell ref="H26:H28"/>
    <mergeCell ref="I26:I28"/>
    <mergeCell ref="J26:J28"/>
    <mergeCell ref="G29:G31"/>
    <mergeCell ref="H29:H31"/>
  </mergeCells>
  <conditionalFormatting sqref="L17 L20 L23 L11 L14 L26 L29 L32 L35 L38 L41 L44 L47 L50 L53 L56 L59 L62 L65 L68 L71 K11:K74 L74 K77:L77 K80:L80 K83:L83 K86:L86 K89:L89">
    <cfRule type="containsText" dxfId="1089" priority="1002" operator="containsText" text="MEDIA">
      <formula>NOT(ISERROR(SEARCH("MEDIA",K11)))</formula>
    </cfRule>
    <cfRule type="containsText" dxfId="1088" priority="1003" operator="containsText" text="ALTA">
      <formula>NOT(ISERROR(SEARCH("ALTA",K11)))</formula>
    </cfRule>
    <cfRule type="containsText" dxfId="1087" priority="1004" operator="containsText" text="BAJA">
      <formula>NOT(ISERROR(SEARCH("BAJA",K11)))</formula>
    </cfRule>
  </conditionalFormatting>
  <conditionalFormatting sqref="N11 N14 N17 N20 N23 N26 N29 N32 N35 N38 N41 N44 N47 N50 N53 N56 N59 N62 N65 N68 N71 M11:M74 N74 M77:N77 M80:N80 M83:N83 M86:N86 M89:N89">
    <cfRule type="containsText" dxfId="1086" priority="999" operator="containsText" text="MEDIO">
      <formula>NOT(ISERROR(SEARCH("MEDIO",M11)))</formula>
    </cfRule>
    <cfRule type="containsText" dxfId="1085" priority="1000" operator="containsText" text="ALTO">
      <formula>NOT(ISERROR(SEARCH("ALTO",M11)))</formula>
    </cfRule>
    <cfRule type="containsText" dxfId="1084" priority="1001" operator="containsText" text="BAJO">
      <formula>NOT(ISERROR(SEARCH("BAJO",M11)))</formula>
    </cfRule>
  </conditionalFormatting>
  <conditionalFormatting sqref="P69:P70">
    <cfRule type="cellIs" dxfId="1083" priority="998" operator="between">
      <formula>2</formula>
      <formula>3</formula>
    </cfRule>
  </conditionalFormatting>
  <conditionalFormatting sqref="O11:O91">
    <cfRule type="cellIs" dxfId="1082" priority="995" operator="lessThanOrEqual">
      <formula>3</formula>
    </cfRule>
    <cfRule type="cellIs" dxfId="1081" priority="996" stopIfTrue="1" operator="between">
      <formula>4</formula>
      <formula>9</formula>
    </cfRule>
    <cfRule type="cellIs" dxfId="1080" priority="997" operator="greaterThanOrEqual">
      <formula>10</formula>
    </cfRule>
  </conditionalFormatting>
  <conditionalFormatting sqref="AP11:AP91">
    <cfRule type="cellIs" dxfId="1079" priority="992" operator="lessThanOrEqual">
      <formula>10</formula>
    </cfRule>
    <cfRule type="cellIs" dxfId="1078" priority="993" stopIfTrue="1" operator="between">
      <formula>11</formula>
      <formula>32</formula>
    </cfRule>
    <cfRule type="cellIs" dxfId="1077" priority="994" operator="greaterThanOrEqual">
      <formula>36</formula>
    </cfRule>
  </conditionalFormatting>
  <conditionalFormatting sqref="AQ11 AQ14 AQ17 AQ20 AQ23 AQ26 AQ29 AQ32 AQ35 AQ38 AQ41 AQ44 AQ47 AQ50 AQ53 AQ56 AQ59 AQ62 AQ65 AQ68 AQ71 AQ89 AQ74 AQ77 AQ80 AQ83 AQ86">
    <cfRule type="cellIs" dxfId="1076" priority="989" operator="equal">
      <formula>"LEVE"</formula>
    </cfRule>
    <cfRule type="cellIs" dxfId="1075" priority="990" operator="equal">
      <formula>"MODERADO"</formula>
    </cfRule>
    <cfRule type="cellIs" dxfId="1074" priority="991" operator="equal">
      <formula>"GRAVE"</formula>
    </cfRule>
  </conditionalFormatting>
  <conditionalFormatting sqref="K11:K74 K77 K80 K83 K86 K89">
    <cfRule type="containsText" dxfId="1073" priority="987" operator="containsText" text="MEDIO BAJA">
      <formula>NOT(ISERROR(SEARCH("MEDIO BAJA",K11)))</formula>
    </cfRule>
    <cfRule type="containsText" dxfId="1072" priority="988" operator="containsText" text="MEDIO ALTA">
      <formula>NOT(ISERROR(SEARCH("MEDIO ALTA",K11)))</formula>
    </cfRule>
  </conditionalFormatting>
  <conditionalFormatting sqref="M11:M74 M77 M80 M83 M86 M89">
    <cfRule type="containsText" dxfId="1071" priority="985" operator="containsText" text="MEDIO BAJO">
      <formula>NOT(ISERROR(SEARCH("MEDIO BAJO",M11)))</formula>
    </cfRule>
    <cfRule type="containsText" dxfId="1070" priority="986" operator="containsText" text="MEDIO ALTO">
      <formula>NOT(ISERROR(SEARCH("MEDIO ALTO",M11)))</formula>
    </cfRule>
  </conditionalFormatting>
  <conditionalFormatting sqref="AI62:AI64 AJ62 AJ68 AI68:AI70">
    <cfRule type="expression" dxfId="1069" priority="980">
      <formula>P62="No_existen"</formula>
    </cfRule>
  </conditionalFormatting>
  <conditionalFormatting sqref="AN11 AM62:AM64 AN92 AN95 AN98 AN101 AN14 AN17 AN20 AN23 AN26 AN29 AN32 AN35 AN38 AN41 AN44 AN47 AN50 AN53 AN56 AN59 AN62 AN65 AN68 AN89 AM68:AM70 AN71 AN74 AN77 AN80 AN83 AN86">
    <cfRule type="expression" dxfId="1068" priority="979">
      <formula>P11="No_existen"</formula>
    </cfRule>
  </conditionalFormatting>
  <conditionalFormatting sqref="AX14:AX25 AX29:AX61 AX65:AX79">
    <cfRule type="expression" dxfId="1067" priority="970">
      <formula>AT14&lt;&gt;"COMPARTIR"</formula>
    </cfRule>
    <cfRule type="expression" dxfId="1066" priority="976">
      <formula>AT14="ASUMIR"</formula>
    </cfRule>
  </conditionalFormatting>
  <conditionalFormatting sqref="AU20:AU22 AU29:AU40 AU44:AU58 AU65:AU67 AU74:AU79">
    <cfRule type="expression" dxfId="1064" priority="963">
      <formula>AT20="ASUMIR"</formula>
    </cfRule>
  </conditionalFormatting>
  <conditionalFormatting sqref="AV20:AW22 AW14:AW19 AV29:AW40 AW23:AW25 AV44:AW58 AW41:AW43 AV65:AW67 AW59:AW61 AV74:AW79 AW68:AW73">
    <cfRule type="expression" dxfId="1063" priority="962">
      <formula>AT14="ASUMIR"</formula>
    </cfRule>
  </conditionalFormatting>
  <conditionalFormatting sqref="AL62:AL70">
    <cfRule type="expression" dxfId="1062" priority="1068">
      <formula>Q62="No_existen"</formula>
    </cfRule>
  </conditionalFormatting>
  <conditionalFormatting sqref="AH62:AH64 AH68:AH70">
    <cfRule type="expression" dxfId="1061" priority="1072">
      <formula>P62="No_existen"</formula>
    </cfRule>
  </conditionalFormatting>
  <conditionalFormatting sqref="AG62:AG91">
    <cfRule type="expression" dxfId="1060" priority="1076">
      <formula>Q62="No_existen"</formula>
    </cfRule>
  </conditionalFormatting>
  <conditionalFormatting sqref="AF92 AF95 AF98 AF62 AF68">
    <cfRule type="expression" dxfId="1059" priority="1080">
      <formula>Q62="No_existen"</formula>
    </cfRule>
  </conditionalFormatting>
  <conditionalFormatting sqref="AC62:AC64 AC68:AC70">
    <cfRule type="expression" dxfId="1058" priority="1088">
      <formula>P62="No_existen"</formula>
    </cfRule>
  </conditionalFormatting>
  <conditionalFormatting sqref="AB62:AB91">
    <cfRule type="expression" dxfId="1057" priority="1092">
      <formula>Q62="No_existen"</formula>
    </cfRule>
  </conditionalFormatting>
  <conditionalFormatting sqref="AO11:AO91">
    <cfRule type="containsText" dxfId="1056" priority="939" operator="containsText" text="DÉBIL">
      <formula>NOT(ISERROR(SEARCH("DÉBIL",AO11)))</formula>
    </cfRule>
    <cfRule type="containsText" dxfId="1055" priority="940" operator="containsText" text="ACEPTABLE">
      <formula>NOT(ISERROR(SEARCH("ACEPTABLE",AO11)))</formula>
    </cfRule>
    <cfRule type="containsText" dxfId="1054" priority="941" operator="containsText" text="FUERTE">
      <formula>NOT(ISERROR(SEARCH("FUERTE",AO11)))</formula>
    </cfRule>
  </conditionalFormatting>
  <conditionalFormatting sqref="AA92 AA95 AA98 AA62 AA68">
    <cfRule type="expression" dxfId="1053" priority="1146">
      <formula>Q62="No_existen"</formula>
    </cfRule>
  </conditionalFormatting>
  <conditionalFormatting sqref="AK92 AK95 AK98 AK101 AK62 AK68">
    <cfRule type="expression" dxfId="1052" priority="1148">
      <formula>Q62="No_existen"</formula>
    </cfRule>
  </conditionalFormatting>
  <conditionalFormatting sqref="Y62:Y64 Y68:Y70">
    <cfRule type="expression" dxfId="1051" priority="756">
      <formula>X62="Semiautomatico"</formula>
    </cfRule>
    <cfRule type="expression" dxfId="1050" priority="762">
      <formula>X62="Manual"</formula>
    </cfRule>
    <cfRule type="expression" dxfId="1049" priority="936">
      <formula>P62="No_existen"</formula>
    </cfRule>
  </conditionalFormatting>
  <conditionalFormatting sqref="Y62:Y64 Y68:Y70">
    <cfRule type="expression" dxfId="1047" priority="934">
      <formula>P62="No_existen"</formula>
    </cfRule>
  </conditionalFormatting>
  <conditionalFormatting sqref="AO11:AO91">
    <cfRule type="containsText" dxfId="1046" priority="933" operator="containsText" text="INEXISTENTE">
      <formula>NOT(ISERROR(SEARCH("INEXISTENTE",AO11)))</formula>
    </cfRule>
  </conditionalFormatting>
  <conditionalFormatting sqref="T42">
    <cfRule type="expression" dxfId="1037" priority="386">
      <formula>P42="No_existen"</formula>
    </cfRule>
  </conditionalFormatting>
  <conditionalFormatting sqref="AD41">
    <cfRule type="expression" dxfId="1035" priority="384">
      <formula>P41="No_existen"</formula>
    </cfRule>
  </conditionalFormatting>
  <conditionalFormatting sqref="AD41">
    <cfRule type="expression" dxfId="1032" priority="381">
      <formula>P41="No_existen"</formula>
    </cfRule>
  </conditionalFormatting>
  <conditionalFormatting sqref="T38">
    <cfRule type="expression" dxfId="1031" priority="421">
      <formula>P38="No_existen"</formula>
    </cfRule>
  </conditionalFormatting>
  <conditionalFormatting sqref="AD38">
    <cfRule type="expression" dxfId="1028" priority="418">
      <formula>P38="No_existen"</formula>
    </cfRule>
  </conditionalFormatting>
  <conditionalFormatting sqref="AD39">
    <cfRule type="expression" dxfId="1023" priority="413">
      <formula>P39="No_existen"</formula>
    </cfRule>
  </conditionalFormatting>
  <conditionalFormatting sqref="T33">
    <cfRule type="expression" dxfId="1003" priority="490">
      <formula>P33="No_existen"</formula>
    </cfRule>
  </conditionalFormatting>
  <conditionalFormatting sqref="AD26">
    <cfRule type="expression" dxfId="978" priority="549">
      <formula>P26="No_existen"</formula>
    </cfRule>
  </conditionalFormatting>
  <conditionalFormatting sqref="T22">
    <cfRule type="expression" dxfId="970" priority="616">
      <formula>P22="No_existen"</formula>
    </cfRule>
  </conditionalFormatting>
  <conditionalFormatting sqref="AD20">
    <cfRule type="expression" dxfId="966" priority="612">
      <formula>P20="No_existen"</formula>
    </cfRule>
  </conditionalFormatting>
  <conditionalFormatting sqref="AD15">
    <cfRule type="expression" dxfId="949" priority="678">
      <formula>P15="No_existen"</formula>
    </cfRule>
  </conditionalFormatting>
  <conditionalFormatting sqref="AD62">
    <cfRule type="expression" dxfId="921" priority="797">
      <formula>P62="No_existen"</formula>
    </cfRule>
  </conditionalFormatting>
  <conditionalFormatting sqref="AD63">
    <cfRule type="expression" dxfId="920" priority="796">
      <formula>P63="No_existen"</formula>
    </cfRule>
  </conditionalFormatting>
  <conditionalFormatting sqref="AD64">
    <cfRule type="expression" dxfId="919" priority="795">
      <formula>P64="No_existen"</formula>
    </cfRule>
  </conditionalFormatting>
  <conditionalFormatting sqref="X62">
    <cfRule type="expression" dxfId="918" priority="794">
      <formula>$P$62="No_existen"</formula>
    </cfRule>
  </conditionalFormatting>
  <conditionalFormatting sqref="X63">
    <cfRule type="expression" dxfId="917" priority="793">
      <formula>$P$63="No_existen"</formula>
    </cfRule>
  </conditionalFormatting>
  <conditionalFormatting sqref="X64">
    <cfRule type="expression" dxfId="916" priority="792">
      <formula>$P$64="No_existen"</formula>
    </cfRule>
  </conditionalFormatting>
  <conditionalFormatting sqref="T62:T64">
    <cfRule type="expression" dxfId="915" priority="791">
      <formula>P62="No_existen"</formula>
    </cfRule>
  </conditionalFormatting>
  <conditionalFormatting sqref="AD69">
    <cfRule type="expression" dxfId="906" priority="782">
      <formula>P69="No_existen"</formula>
    </cfRule>
  </conditionalFormatting>
  <conditionalFormatting sqref="AD70">
    <cfRule type="expression" dxfId="905" priority="781">
      <formula>P70="No_existen"</formula>
    </cfRule>
  </conditionalFormatting>
  <conditionalFormatting sqref="X69">
    <cfRule type="expression" dxfId="903" priority="779">
      <formula>$P$69="No_existen"</formula>
    </cfRule>
  </conditionalFormatting>
  <conditionalFormatting sqref="X70">
    <cfRule type="expression" dxfId="902" priority="778">
      <formula>$P$70="No_existen"</formula>
    </cfRule>
  </conditionalFormatting>
  <conditionalFormatting sqref="T69:T70">
    <cfRule type="expression" dxfId="901" priority="777">
      <formula>P69="No_existen"</formula>
    </cfRule>
  </conditionalFormatting>
  <conditionalFormatting sqref="AD62:AD64 AD69:AD70">
    <cfRule type="expression" dxfId="883" priority="761">
      <formula>AC62="No asignado"</formula>
    </cfRule>
  </conditionalFormatting>
  <conditionalFormatting sqref="P11:P13">
    <cfRule type="cellIs" dxfId="880" priority="745" operator="between">
      <formula>2</formula>
      <formula>3</formula>
    </cfRule>
  </conditionalFormatting>
  <conditionalFormatting sqref="AI11:AI13 AJ11">
    <cfRule type="expression" dxfId="879" priority="744">
      <formula>P11="No_existen"</formula>
    </cfRule>
  </conditionalFormatting>
  <conditionalFormatting sqref="AM11:AM13">
    <cfRule type="expression" dxfId="878" priority="743">
      <formula>P11="No_existen"</formula>
    </cfRule>
  </conditionalFormatting>
  <conditionalFormatting sqref="AL11:AL13">
    <cfRule type="expression" dxfId="877" priority="746">
      <formula>Q11="No_existen"</formula>
    </cfRule>
  </conditionalFormatting>
  <conditionalFormatting sqref="AH11:AH13">
    <cfRule type="expression" dxfId="876" priority="747">
      <formula>P11="No_existen"</formula>
    </cfRule>
  </conditionalFormatting>
  <conditionalFormatting sqref="AG11:AG13">
    <cfRule type="expression" dxfId="875" priority="748">
      <formula>Q11="No_existen"</formula>
    </cfRule>
  </conditionalFormatting>
  <conditionalFormatting sqref="AF11">
    <cfRule type="expression" dxfId="874" priority="749">
      <formula>Q11="No_existen"</formula>
    </cfRule>
  </conditionalFormatting>
  <conditionalFormatting sqref="AC11:AC13">
    <cfRule type="expression" dxfId="873" priority="750">
      <formula>P11="No_existen"</formula>
    </cfRule>
  </conditionalFormatting>
  <conditionalFormatting sqref="AB11:AB13">
    <cfRule type="expression" dxfId="872" priority="751">
      <formula>Q11="No_existen"</formula>
    </cfRule>
  </conditionalFormatting>
  <conditionalFormatting sqref="AA11">
    <cfRule type="expression" dxfId="871" priority="752">
      <formula>Q11="No_existen"</formula>
    </cfRule>
  </conditionalFormatting>
  <conditionalFormatting sqref="AK11">
    <cfRule type="expression" dxfId="870" priority="753">
      <formula>Q11="No_existen"</formula>
    </cfRule>
  </conditionalFormatting>
  <conditionalFormatting sqref="Y11:Y13">
    <cfRule type="expression" dxfId="869" priority="730">
      <formula>X11="Semiautomatico"</formula>
    </cfRule>
    <cfRule type="expression" dxfId="868" priority="733">
      <formula>X11="Manual"</formula>
    </cfRule>
    <cfRule type="expression" dxfId="867" priority="742">
      <formula>P11="No_existen"</formula>
    </cfRule>
  </conditionalFormatting>
  <conditionalFormatting sqref="Y11:Y13">
    <cfRule type="expression" dxfId="866" priority="741">
      <formula>P11="No_existen"</formula>
    </cfRule>
  </conditionalFormatting>
  <conditionalFormatting sqref="X11">
    <cfRule type="expression" dxfId="865" priority="740">
      <formula>$P$17="No_existen"</formula>
    </cfRule>
  </conditionalFormatting>
  <conditionalFormatting sqref="AD12">
    <cfRule type="expression" dxfId="864" priority="739">
      <formula>P12="No_existen"</formula>
    </cfRule>
  </conditionalFormatting>
  <conditionalFormatting sqref="X12">
    <cfRule type="expression" dxfId="863" priority="738">
      <formula>$P$18="No_existen"</formula>
    </cfRule>
  </conditionalFormatting>
  <conditionalFormatting sqref="T12">
    <cfRule type="expression" dxfId="862" priority="737">
      <formula>P12="No_existen"</formula>
    </cfRule>
  </conditionalFormatting>
  <conditionalFormatting sqref="T13">
    <cfRule type="expression" dxfId="861" priority="736">
      <formula>P13="No_existen"</formula>
    </cfRule>
  </conditionalFormatting>
  <conditionalFormatting sqref="X13">
    <cfRule type="expression" dxfId="860" priority="735">
      <formula>$P$19="No_existen"</formula>
    </cfRule>
  </conditionalFormatting>
  <conditionalFormatting sqref="AD13">
    <cfRule type="expression" dxfId="859" priority="734">
      <formula>P13="No_existen"</formula>
    </cfRule>
  </conditionalFormatting>
  <conditionalFormatting sqref="AD12:AD13">
    <cfRule type="expression" dxfId="858" priority="731">
      <formula>AC12="No asignado"</formula>
    </cfRule>
  </conditionalFormatting>
  <conditionalFormatting sqref="AD12:AD13">
    <cfRule type="expression" dxfId="857" priority="732">
      <formula>AC12="No asignado"</formula>
    </cfRule>
  </conditionalFormatting>
  <conditionalFormatting sqref="T11">
    <cfRule type="expression" dxfId="856" priority="729">
      <formula>P11="No_existen"</formula>
    </cfRule>
  </conditionalFormatting>
  <conditionalFormatting sqref="AD11">
    <cfRule type="expression" dxfId="855" priority="728">
      <formula>$P$11="No_existen"</formula>
    </cfRule>
  </conditionalFormatting>
  <conditionalFormatting sqref="AD11">
    <cfRule type="expression" dxfId="854" priority="727">
      <formula>AC11="No asignado"</formula>
    </cfRule>
  </conditionalFormatting>
  <conditionalFormatting sqref="AD11">
    <cfRule type="expression" dxfId="853" priority="726">
      <formula>P11="No_existen"</formula>
    </cfRule>
  </conditionalFormatting>
  <conditionalFormatting sqref="AD11">
    <cfRule type="expression" dxfId="852" priority="725">
      <formula>AC11="No asignado"</formula>
    </cfRule>
  </conditionalFormatting>
  <conditionalFormatting sqref="AU11 AU13">
    <cfRule type="expression" dxfId="851" priority="722">
      <formula>AT11="ASUMIR"</formula>
    </cfRule>
  </conditionalFormatting>
  <conditionalFormatting sqref="AV11:AW11 AV13:AW13">
    <cfRule type="expression" dxfId="850" priority="721">
      <formula>AT11="ASUMIR"</formula>
    </cfRule>
  </conditionalFormatting>
  <conditionalFormatting sqref="AX11">
    <cfRule type="expression" dxfId="849" priority="719">
      <formula>AT11&lt;&gt;"COMPARTIR"</formula>
    </cfRule>
    <cfRule type="expression" dxfId="848" priority="720">
      <formula>AT11="ASUMIR"</formula>
    </cfRule>
  </conditionalFormatting>
  <conditionalFormatting sqref="AR11:AS11">
    <cfRule type="cellIs" dxfId="847" priority="716" operator="equal">
      <formula>"LEVE"</formula>
    </cfRule>
    <cfRule type="cellIs" dxfId="846" priority="717" operator="equal">
      <formula>"MODERADO"</formula>
    </cfRule>
    <cfRule type="cellIs" dxfId="845" priority="718" operator="equal">
      <formula>"GRAVE"</formula>
    </cfRule>
  </conditionalFormatting>
  <conditionalFormatting sqref="AX13">
    <cfRule type="expression" dxfId="844" priority="723">
      <formula>AT14&lt;&gt;"COMPARTIR"</formula>
    </cfRule>
    <cfRule type="expression" dxfId="843" priority="724">
      <formula>AT14="ASUMIR"</formula>
    </cfRule>
  </conditionalFormatting>
  <conditionalFormatting sqref="AU12">
    <cfRule type="expression" dxfId="842" priority="715">
      <formula>AT12="ASUMIR"</formula>
    </cfRule>
  </conditionalFormatting>
  <conditionalFormatting sqref="AV12:AW12">
    <cfRule type="expression" dxfId="841" priority="714">
      <formula>AT12="ASUMIR"</formula>
    </cfRule>
  </conditionalFormatting>
  <conditionalFormatting sqref="AX12">
    <cfRule type="expression" dxfId="840" priority="712">
      <formula>AT12&lt;&gt;"COMPARTIR"</formula>
    </cfRule>
    <cfRule type="expression" dxfId="839" priority="713">
      <formula>AT12="ASUMIR"</formula>
    </cfRule>
  </conditionalFormatting>
  <conditionalFormatting sqref="AI14:AI16 AJ14">
    <cfRule type="expression" dxfId="838" priority="703">
      <formula>P14="No_existen"</formula>
    </cfRule>
  </conditionalFormatting>
  <conditionalFormatting sqref="AM14:AM16">
    <cfRule type="expression" dxfId="837" priority="702">
      <formula>P14="No_existen"</formula>
    </cfRule>
  </conditionalFormatting>
  <conditionalFormatting sqref="AL14:AL16">
    <cfRule type="expression" dxfId="836" priority="704">
      <formula>Q14="No_existen"</formula>
    </cfRule>
  </conditionalFormatting>
  <conditionalFormatting sqref="AH14:AH16">
    <cfRule type="expression" dxfId="835" priority="705">
      <formula>P14="No_existen"</formula>
    </cfRule>
  </conditionalFormatting>
  <conditionalFormatting sqref="AG14:AG16">
    <cfRule type="expression" dxfId="834" priority="706">
      <formula>Q14="No_existen"</formula>
    </cfRule>
  </conditionalFormatting>
  <conditionalFormatting sqref="AF14">
    <cfRule type="expression" dxfId="833" priority="707">
      <formula>Q14="No_existen"</formula>
    </cfRule>
  </conditionalFormatting>
  <conditionalFormatting sqref="AC14:AC16">
    <cfRule type="expression" dxfId="832" priority="708">
      <formula>P14="No_existen"</formula>
    </cfRule>
  </conditionalFormatting>
  <conditionalFormatting sqref="AB14:AB16">
    <cfRule type="expression" dxfId="831" priority="709">
      <formula>Q14="No_existen"</formula>
    </cfRule>
  </conditionalFormatting>
  <conditionalFormatting sqref="AA14">
    <cfRule type="expression" dxfId="830" priority="710">
      <formula>Q14="No_existen"</formula>
    </cfRule>
  </conditionalFormatting>
  <conditionalFormatting sqref="AK14">
    <cfRule type="expression" dxfId="829" priority="711">
      <formula>Q14="No_existen"</formula>
    </cfRule>
  </conditionalFormatting>
  <conditionalFormatting sqref="Y16">
    <cfRule type="expression" dxfId="828" priority="694">
      <formula>X16="Semiautomatico"</formula>
    </cfRule>
    <cfRule type="expression" dxfId="827" priority="697">
      <formula>X16="Manual"</formula>
    </cfRule>
    <cfRule type="expression" dxfId="826" priority="701">
      <formula>P16="No_existen"</formula>
    </cfRule>
  </conditionalFormatting>
  <conditionalFormatting sqref="Y16">
    <cfRule type="expression" dxfId="825" priority="700">
      <formula>P16="No_existen"</formula>
    </cfRule>
  </conditionalFormatting>
  <conditionalFormatting sqref="AD16">
    <cfRule type="expression" dxfId="824" priority="695">
      <formula>AC16="No asignado"</formula>
    </cfRule>
    <cfRule type="expression" dxfId="823" priority="699">
      <formula>P16="No_existen"</formula>
    </cfRule>
  </conditionalFormatting>
  <conditionalFormatting sqref="X16">
    <cfRule type="expression" dxfId="822" priority="698">
      <formula>$P$22="No_existen"</formula>
    </cfRule>
  </conditionalFormatting>
  <conditionalFormatting sqref="AD16">
    <cfRule type="expression" dxfId="821" priority="696">
      <formula>AC16="No asignado"</formula>
    </cfRule>
  </conditionalFormatting>
  <conditionalFormatting sqref="P16">
    <cfRule type="expression" dxfId="820" priority="693">
      <formula>L16="No_existen"</formula>
    </cfRule>
  </conditionalFormatting>
  <conditionalFormatting sqref="T16">
    <cfRule type="expression" dxfId="819" priority="692">
      <formula>$P$16="No_existen"</formula>
    </cfRule>
  </conditionalFormatting>
  <conditionalFormatting sqref="P14:P15">
    <cfRule type="cellIs" dxfId="818" priority="691" operator="between">
      <formula>2</formula>
      <formula>3</formula>
    </cfRule>
  </conditionalFormatting>
  <conditionalFormatting sqref="T14">
    <cfRule type="expression" dxfId="817" priority="690">
      <formula>P14="No_existen"</formula>
    </cfRule>
  </conditionalFormatting>
  <conditionalFormatting sqref="T15">
    <cfRule type="expression" dxfId="816" priority="689">
      <formula>P15="No_existen"</formula>
    </cfRule>
  </conditionalFormatting>
  <conditionalFormatting sqref="Y14:Y15">
    <cfRule type="expression" dxfId="815" priority="683">
      <formula>X14="Semiautomatico"</formula>
    </cfRule>
    <cfRule type="expression" dxfId="814" priority="684">
      <formula>X14="Manual"</formula>
    </cfRule>
    <cfRule type="expression" dxfId="813" priority="688">
      <formula>P14="No_existen"</formula>
    </cfRule>
  </conditionalFormatting>
  <conditionalFormatting sqref="Y14:Y15">
    <cfRule type="expression" dxfId="812" priority="687">
      <formula>P14="No_existen"</formula>
    </cfRule>
  </conditionalFormatting>
  <conditionalFormatting sqref="X14">
    <cfRule type="expression" dxfId="811" priority="686">
      <formula>$P$14="No_existen"</formula>
    </cfRule>
  </conditionalFormatting>
  <conditionalFormatting sqref="X15">
    <cfRule type="expression" dxfId="810" priority="685">
      <formula>$P$15="No_existen"</formula>
    </cfRule>
  </conditionalFormatting>
  <conditionalFormatting sqref="AD14">
    <cfRule type="expression" dxfId="809" priority="682">
      <formula>P14="No_existen"</formula>
    </cfRule>
  </conditionalFormatting>
  <conditionalFormatting sqref="AD15">
    <cfRule type="expression" dxfId="808" priority="681">
      <formula>P15="No_existen"</formula>
    </cfRule>
  </conditionalFormatting>
  <conditionalFormatting sqref="AD14:AD15">
    <cfRule type="expression" dxfId="807" priority="679">
      <formula>AC14="No asignado"</formula>
    </cfRule>
  </conditionalFormatting>
  <conditionalFormatting sqref="AD14:AD15">
    <cfRule type="expression" dxfId="806" priority="680">
      <formula>AC14="No asignado"</formula>
    </cfRule>
  </conditionalFormatting>
  <conditionalFormatting sqref="AU15:AU16">
    <cfRule type="expression" dxfId="804" priority="677">
      <formula>AT15="ASUMIR"</formula>
    </cfRule>
  </conditionalFormatting>
  <conditionalFormatting sqref="AV15:AV16">
    <cfRule type="expression" dxfId="803" priority="676">
      <formula>AT15="ASUMIR"</formula>
    </cfRule>
  </conditionalFormatting>
  <conditionalFormatting sqref="AU14">
    <cfRule type="expression" dxfId="802" priority="675">
      <formula>AT14="ASUMIR"</formula>
    </cfRule>
  </conditionalFormatting>
  <conditionalFormatting sqref="AV14">
    <cfRule type="expression" dxfId="801" priority="674">
      <formula>AT14="ASUMIR"</formula>
    </cfRule>
  </conditionalFormatting>
  <conditionalFormatting sqref="AR14:AS14">
    <cfRule type="cellIs" dxfId="800" priority="671" operator="equal">
      <formula>"LEVE"</formula>
    </cfRule>
    <cfRule type="cellIs" dxfId="799" priority="672" operator="equal">
      <formula>"MODERADO"</formula>
    </cfRule>
    <cfRule type="cellIs" dxfId="798" priority="673" operator="equal">
      <formula>"GRAVE"</formula>
    </cfRule>
  </conditionalFormatting>
  <conditionalFormatting sqref="AB17:AB19">
    <cfRule type="expression" dxfId="797" priority="669">
      <formula>Q17="No_existen"</formula>
    </cfRule>
  </conditionalFormatting>
  <conditionalFormatting sqref="AA17">
    <cfRule type="expression" dxfId="796" priority="670">
      <formula>Q17="No_existen"</formula>
    </cfRule>
  </conditionalFormatting>
  <conditionalFormatting sqref="Y17:Y19">
    <cfRule type="expression" dxfId="795" priority="665">
      <formula>X17="Semiautomatico"</formula>
    </cfRule>
    <cfRule type="expression" dxfId="794" priority="666">
      <formula>X17="Manual"</formula>
    </cfRule>
    <cfRule type="expression" dxfId="793" priority="668">
      <formula>P17="No_existen"</formula>
    </cfRule>
  </conditionalFormatting>
  <conditionalFormatting sqref="Y17:Y19">
    <cfRule type="expression" dxfId="792" priority="667">
      <formula>P17="No_existen"</formula>
    </cfRule>
  </conditionalFormatting>
  <conditionalFormatting sqref="P17:P19">
    <cfRule type="cellIs" dxfId="791" priority="664" operator="between">
      <formula>2</formula>
      <formula>3</formula>
    </cfRule>
  </conditionalFormatting>
  <conditionalFormatting sqref="T17">
    <cfRule type="expression" dxfId="790" priority="663">
      <formula>P17="No_existen"</formula>
    </cfRule>
  </conditionalFormatting>
  <conditionalFormatting sqref="X18">
    <cfRule type="expression" dxfId="789" priority="662">
      <formula>$P$12="No_existen"</formula>
    </cfRule>
  </conditionalFormatting>
  <conditionalFormatting sqref="X17">
    <cfRule type="expression" dxfId="788" priority="661">
      <formula>P17="No_Existen"</formula>
    </cfRule>
  </conditionalFormatting>
  <conditionalFormatting sqref="X19">
    <cfRule type="expression" dxfId="787" priority="660">
      <formula>P19="No_existen"</formula>
    </cfRule>
  </conditionalFormatting>
  <conditionalFormatting sqref="T18:T19">
    <cfRule type="expression" dxfId="786" priority="659">
      <formula>P18="No_existen"</formula>
    </cfRule>
  </conditionalFormatting>
  <conditionalFormatting sqref="AI17:AJ17 AI18:AI19">
    <cfRule type="expression" dxfId="785" priority="652">
      <formula>P17="No_existen"</formula>
    </cfRule>
  </conditionalFormatting>
  <conditionalFormatting sqref="AM17:AM19">
    <cfRule type="expression" dxfId="784" priority="651">
      <formula>P17="No_existen"</formula>
    </cfRule>
  </conditionalFormatting>
  <conditionalFormatting sqref="AL17:AL19">
    <cfRule type="expression" dxfId="783" priority="653">
      <formula>Q17="No_existen"</formula>
    </cfRule>
  </conditionalFormatting>
  <conditionalFormatting sqref="AH17:AH19">
    <cfRule type="expression" dxfId="782" priority="654">
      <formula>P17="No_existen"</formula>
    </cfRule>
  </conditionalFormatting>
  <conditionalFormatting sqref="AG17:AG19">
    <cfRule type="expression" dxfId="781" priority="655">
      <formula>Q17="No_existen"</formula>
    </cfRule>
  </conditionalFormatting>
  <conditionalFormatting sqref="AF17">
    <cfRule type="expression" dxfId="780" priority="656">
      <formula>Q17="No_existen"</formula>
    </cfRule>
  </conditionalFormatting>
  <conditionalFormatting sqref="AC17:AC19">
    <cfRule type="expression" dxfId="779" priority="657">
      <formula>P17="No_existen"</formula>
    </cfRule>
  </conditionalFormatting>
  <conditionalFormatting sqref="AK17">
    <cfRule type="expression" dxfId="778" priority="658">
      <formula>Q17="No_existen"</formula>
    </cfRule>
  </conditionalFormatting>
  <conditionalFormatting sqref="AD17">
    <cfRule type="expression" dxfId="777" priority="650">
      <formula>$P$11="No_existen"</formula>
    </cfRule>
  </conditionalFormatting>
  <conditionalFormatting sqref="AD17:AD19">
    <cfRule type="expression" dxfId="776" priority="649">
      <formula>AC17="No asignado"</formula>
    </cfRule>
  </conditionalFormatting>
  <conditionalFormatting sqref="AD18:AD19">
    <cfRule type="expression" dxfId="775" priority="648">
      <formula>$P$12="No_existen"</formula>
    </cfRule>
  </conditionalFormatting>
  <conditionalFormatting sqref="AD19">
    <cfRule type="expression" dxfId="774" priority="647">
      <formula>$P$13="No_existen"</formula>
    </cfRule>
  </conditionalFormatting>
  <conditionalFormatting sqref="AD18:AD19">
    <cfRule type="expression" dxfId="773" priority="646">
      <formula>$P$11="No_existen"</formula>
    </cfRule>
  </conditionalFormatting>
  <conditionalFormatting sqref="AD17:AD19">
    <cfRule type="expression" dxfId="772" priority="645">
      <formula>P17="No_existen"</formula>
    </cfRule>
  </conditionalFormatting>
  <conditionalFormatting sqref="AD17:AD19">
    <cfRule type="expression" dxfId="771" priority="644">
      <formula>AC17="No asignado"</formula>
    </cfRule>
  </conditionalFormatting>
  <conditionalFormatting sqref="AD18">
    <cfRule type="expression" dxfId="770" priority="643">
      <formula>$P$11="No_existen"</formula>
    </cfRule>
  </conditionalFormatting>
  <conditionalFormatting sqref="AR17:AS17">
    <cfRule type="cellIs" dxfId="769" priority="640" operator="equal">
      <formula>"LEVE"</formula>
    </cfRule>
    <cfRule type="cellIs" dxfId="768" priority="641" operator="equal">
      <formula>"MODERADO"</formula>
    </cfRule>
    <cfRule type="cellIs" dxfId="767" priority="642" operator="equal">
      <formula>"GRAVE"</formula>
    </cfRule>
  </conditionalFormatting>
  <conditionalFormatting sqref="AU17:AU19">
    <cfRule type="expression" dxfId="766" priority="639">
      <formula>AT17="ASUMIR"</formula>
    </cfRule>
  </conditionalFormatting>
  <conditionalFormatting sqref="AV17:AV19">
    <cfRule type="expression" dxfId="765" priority="638">
      <formula>AT17="ASUMIR"</formula>
    </cfRule>
  </conditionalFormatting>
  <conditionalFormatting sqref="P22">
    <cfRule type="cellIs" dxfId="764" priority="629" operator="between">
      <formula>2</formula>
      <formula>3</formula>
    </cfRule>
  </conditionalFormatting>
  <conditionalFormatting sqref="AJ20 AI20:AI22">
    <cfRule type="expression" dxfId="763" priority="628">
      <formula>P20="No_existen"</formula>
    </cfRule>
  </conditionalFormatting>
  <conditionalFormatting sqref="AM20:AM22">
    <cfRule type="expression" dxfId="762" priority="627">
      <formula>P20="No_existen"</formula>
    </cfRule>
  </conditionalFormatting>
  <conditionalFormatting sqref="AL20:AL22">
    <cfRule type="expression" dxfId="761" priority="630">
      <formula>Q20="No_existen"</formula>
    </cfRule>
  </conditionalFormatting>
  <conditionalFormatting sqref="AH20:AH22">
    <cfRule type="expression" dxfId="760" priority="631">
      <formula>P20="No_existen"</formula>
    </cfRule>
  </conditionalFormatting>
  <conditionalFormatting sqref="AG20:AG22">
    <cfRule type="expression" dxfId="759" priority="632">
      <formula>Q20="No_existen"</formula>
    </cfRule>
  </conditionalFormatting>
  <conditionalFormatting sqref="AF20">
    <cfRule type="expression" dxfId="758" priority="633">
      <formula>Q20="No_existen"</formula>
    </cfRule>
  </conditionalFormatting>
  <conditionalFormatting sqref="AC20:AC22">
    <cfRule type="expression" dxfId="757" priority="634">
      <formula>P20="No_existen"</formula>
    </cfRule>
  </conditionalFormatting>
  <conditionalFormatting sqref="AB20:AB22">
    <cfRule type="expression" dxfId="756" priority="635">
      <formula>Q20="No_existen"</formula>
    </cfRule>
  </conditionalFormatting>
  <conditionalFormatting sqref="AA20">
    <cfRule type="expression" dxfId="755" priority="636">
      <formula>Q20="No_existen"</formula>
    </cfRule>
  </conditionalFormatting>
  <conditionalFormatting sqref="AK20">
    <cfRule type="expression" dxfId="754" priority="637">
      <formula>Q20="No_existen"</formula>
    </cfRule>
  </conditionalFormatting>
  <conditionalFormatting sqref="Y20:Y22">
    <cfRule type="expression" dxfId="753" priority="620">
      <formula>X20="Semiautomatico"</formula>
    </cfRule>
    <cfRule type="expression" dxfId="752" priority="621">
      <formula>X20="Manual"</formula>
    </cfRule>
    <cfRule type="expression" dxfId="751" priority="626">
      <formula>P20="No_existen"</formula>
    </cfRule>
  </conditionalFormatting>
  <conditionalFormatting sqref="Y20:Y22">
    <cfRule type="expression" dxfId="750" priority="625">
      <formula>P20="No_existen"</formula>
    </cfRule>
  </conditionalFormatting>
  <conditionalFormatting sqref="X20">
    <cfRule type="expression" dxfId="749" priority="624">
      <formula>$P$29="No_existen"</formula>
    </cfRule>
  </conditionalFormatting>
  <conditionalFormatting sqref="X21">
    <cfRule type="expression" dxfId="748" priority="623">
      <formula>$P$30="No_existen"</formula>
    </cfRule>
  </conditionalFormatting>
  <conditionalFormatting sqref="X22">
    <cfRule type="expression" dxfId="747" priority="622">
      <formula>$P$31="No_existen"</formula>
    </cfRule>
  </conditionalFormatting>
  <conditionalFormatting sqref="P20:P21">
    <cfRule type="cellIs" dxfId="746" priority="619" operator="between">
      <formula>2</formula>
      <formula>3</formula>
    </cfRule>
  </conditionalFormatting>
  <conditionalFormatting sqref="T20">
    <cfRule type="expression" dxfId="745" priority="618">
      <formula>P20="No_existen"</formula>
    </cfRule>
  </conditionalFormatting>
  <conditionalFormatting sqref="T21">
    <cfRule type="expression" dxfId="744" priority="617">
      <formula>P21="No_existen"</formula>
    </cfRule>
  </conditionalFormatting>
  <conditionalFormatting sqref="AD20">
    <cfRule type="expression" dxfId="742" priority="615">
      <formula>AC20="No asignado"</formula>
    </cfRule>
  </conditionalFormatting>
  <conditionalFormatting sqref="AD20">
    <cfRule type="expression" dxfId="741" priority="614">
      <formula>$P$12="No_existen"</formula>
    </cfRule>
  </conditionalFormatting>
  <conditionalFormatting sqref="AD20">
    <cfRule type="expression" dxfId="740" priority="613">
      <formula>$P$11="No_existen"</formula>
    </cfRule>
  </conditionalFormatting>
  <conditionalFormatting sqref="AD20">
    <cfRule type="expression" dxfId="738" priority="611">
      <formula>AC20="No asignado"</formula>
    </cfRule>
  </conditionalFormatting>
  <conditionalFormatting sqref="AD20">
    <cfRule type="expression" dxfId="737" priority="610">
      <formula>$P$11="No_existen"</formula>
    </cfRule>
  </conditionalFormatting>
  <conditionalFormatting sqref="AD21">
    <cfRule type="expression" dxfId="736" priority="609">
      <formula>AC21="No asignado"</formula>
    </cfRule>
  </conditionalFormatting>
  <conditionalFormatting sqref="AD21">
    <cfRule type="expression" dxfId="735" priority="608">
      <formula>$P$12="No_existen"</formula>
    </cfRule>
  </conditionalFormatting>
  <conditionalFormatting sqref="AD21">
    <cfRule type="expression" dxfId="734" priority="607">
      <formula>$P$11="No_existen"</formula>
    </cfRule>
  </conditionalFormatting>
  <conditionalFormatting sqref="AD21">
    <cfRule type="expression" dxfId="733" priority="606">
      <formula>P21="No_existen"</formula>
    </cfRule>
  </conditionalFormatting>
  <conditionalFormatting sqref="AD21">
    <cfRule type="expression" dxfId="732" priority="605">
      <formula>AC21="No asignado"</formula>
    </cfRule>
  </conditionalFormatting>
  <conditionalFormatting sqref="AD21">
    <cfRule type="expression" dxfId="731" priority="604">
      <formula>$P$11="No_existen"</formula>
    </cfRule>
  </conditionalFormatting>
  <conditionalFormatting sqref="AD22">
    <cfRule type="expression" dxfId="730" priority="603">
      <formula>AC22="No asignado"</formula>
    </cfRule>
  </conditionalFormatting>
  <conditionalFormatting sqref="AD22">
    <cfRule type="expression" dxfId="729" priority="602">
      <formula>$P$12="No_existen"</formula>
    </cfRule>
  </conditionalFormatting>
  <conditionalFormatting sqref="AD22">
    <cfRule type="expression" dxfId="728" priority="601">
      <formula>$P$11="No_existen"</formula>
    </cfRule>
  </conditionalFormatting>
  <conditionalFormatting sqref="AD22">
    <cfRule type="expression" dxfId="727" priority="600">
      <formula>P22="No_existen"</formula>
    </cfRule>
  </conditionalFormatting>
  <conditionalFormatting sqref="AD22">
    <cfRule type="expression" dxfId="726" priority="599">
      <formula>AC22="No asignado"</formula>
    </cfRule>
  </conditionalFormatting>
  <conditionalFormatting sqref="AD22">
    <cfRule type="expression" dxfId="725" priority="598">
      <formula>$P$11="No_existen"</formula>
    </cfRule>
  </conditionalFormatting>
  <conditionalFormatting sqref="AR20:AS20">
    <cfRule type="cellIs" dxfId="724" priority="595" operator="equal">
      <formula>"LEVE"</formula>
    </cfRule>
    <cfRule type="cellIs" dxfId="723" priority="596" operator="equal">
      <formula>"MODERADO"</formula>
    </cfRule>
    <cfRule type="cellIs" dxfId="722" priority="597" operator="equal">
      <formula>"GRAVE"</formula>
    </cfRule>
  </conditionalFormatting>
  <conditionalFormatting sqref="P23:P25">
    <cfRule type="cellIs" dxfId="721" priority="586" operator="between">
      <formula>2</formula>
      <formula>3</formula>
    </cfRule>
  </conditionalFormatting>
  <conditionalFormatting sqref="AI23:AJ23 AI24:AI25">
    <cfRule type="expression" dxfId="720" priority="585">
      <formula>P23="No_existen"</formula>
    </cfRule>
  </conditionalFormatting>
  <conditionalFormatting sqref="AM23:AM25">
    <cfRule type="expression" dxfId="719" priority="584">
      <formula>P23="No_existen"</formula>
    </cfRule>
  </conditionalFormatting>
  <conditionalFormatting sqref="T23">
    <cfRule type="expression" dxfId="718" priority="583">
      <formula>P23="No_existen"</formula>
    </cfRule>
  </conditionalFormatting>
  <conditionalFormatting sqref="AL23:AL25">
    <cfRule type="expression" dxfId="717" priority="587">
      <formula>Q23="No_existen"</formula>
    </cfRule>
  </conditionalFormatting>
  <conditionalFormatting sqref="AH23:AH25">
    <cfRule type="expression" dxfId="716" priority="588">
      <formula>P23="No_existen"</formula>
    </cfRule>
  </conditionalFormatting>
  <conditionalFormatting sqref="AG23:AG25">
    <cfRule type="expression" dxfId="715" priority="589">
      <formula>Q23="No_existen"</formula>
    </cfRule>
  </conditionalFormatting>
  <conditionalFormatting sqref="AF23">
    <cfRule type="expression" dxfId="714" priority="590">
      <formula>Q23="No_existen"</formula>
    </cfRule>
  </conditionalFormatting>
  <conditionalFormatting sqref="AC23:AC25">
    <cfRule type="expression" dxfId="713" priority="591">
      <formula>P23="No_existen"</formula>
    </cfRule>
  </conditionalFormatting>
  <conditionalFormatting sqref="AB23:AB25">
    <cfRule type="expression" dxfId="712" priority="592">
      <formula>Q23="No_existen"</formula>
    </cfRule>
  </conditionalFormatting>
  <conditionalFormatting sqref="AA23">
    <cfRule type="expression" dxfId="711" priority="593">
      <formula>Q23="No_existen"</formula>
    </cfRule>
  </conditionalFormatting>
  <conditionalFormatting sqref="AK23">
    <cfRule type="expression" dxfId="710" priority="594">
      <formula>Q23="No_existen"</formula>
    </cfRule>
  </conditionalFormatting>
  <conditionalFormatting sqref="Y23:Y25">
    <cfRule type="expression" dxfId="709" priority="573">
      <formula>X23="Semiautomatico"</formula>
    </cfRule>
    <cfRule type="expression" dxfId="708" priority="575">
      <formula>X23="Manual"</formula>
    </cfRule>
    <cfRule type="expression" dxfId="707" priority="582">
      <formula>P23="No_existen"</formula>
    </cfRule>
  </conditionalFormatting>
  <conditionalFormatting sqref="X24">
    <cfRule type="expression" dxfId="706" priority="581">
      <formula>$P$12="No_existen"</formula>
    </cfRule>
  </conditionalFormatting>
  <conditionalFormatting sqref="Y24:Y25">
    <cfRule type="expression" dxfId="705" priority="580">
      <formula>P24="No_existen"</formula>
    </cfRule>
  </conditionalFormatting>
  <conditionalFormatting sqref="AD23">
    <cfRule type="expression" dxfId="704" priority="579">
      <formula>$P$11="No_existen"</formula>
    </cfRule>
  </conditionalFormatting>
  <conditionalFormatting sqref="X23">
    <cfRule type="expression" dxfId="703" priority="578">
      <formula>P23="No_Existen"</formula>
    </cfRule>
  </conditionalFormatting>
  <conditionalFormatting sqref="T24">
    <cfRule type="expression" dxfId="702" priority="577">
      <formula>P25="No_existen"</formula>
    </cfRule>
  </conditionalFormatting>
  <conditionalFormatting sqref="X25">
    <cfRule type="expression" dxfId="701" priority="576">
      <formula>P25="No_existen"</formula>
    </cfRule>
  </conditionalFormatting>
  <conditionalFormatting sqref="AD23:AD25">
    <cfRule type="expression" dxfId="700" priority="574">
      <formula>AC23="No asignado"</formula>
    </cfRule>
  </conditionalFormatting>
  <conditionalFormatting sqref="AD24">
    <cfRule type="expression" dxfId="699" priority="572">
      <formula>$P$12="No_existen"</formula>
    </cfRule>
  </conditionalFormatting>
  <conditionalFormatting sqref="AD25">
    <cfRule type="expression" dxfId="698" priority="571">
      <formula>$P$13="No_existen"</formula>
    </cfRule>
  </conditionalFormatting>
  <conditionalFormatting sqref="AD24">
    <cfRule type="expression" dxfId="697" priority="570">
      <formula>$P$11="No_existen"</formula>
    </cfRule>
  </conditionalFormatting>
  <conditionalFormatting sqref="AU23:AU25">
    <cfRule type="expression" dxfId="696" priority="569">
      <formula>AT23="ASUMIR"</formula>
    </cfRule>
  </conditionalFormatting>
  <conditionalFormatting sqref="AV23:AV25">
    <cfRule type="expression" dxfId="695" priority="568">
      <formula>AT23="ASUMIR"</formula>
    </cfRule>
  </conditionalFormatting>
  <conditionalFormatting sqref="AR23:AS23">
    <cfRule type="cellIs" dxfId="694" priority="565" operator="equal">
      <formula>"LEVE"</formula>
    </cfRule>
    <cfRule type="cellIs" dxfId="693" priority="566" operator="equal">
      <formula>"MODERADO"</formula>
    </cfRule>
    <cfRule type="cellIs" dxfId="692" priority="567" operator="equal">
      <formula>"GRAVE"</formula>
    </cfRule>
  </conditionalFormatting>
  <conditionalFormatting sqref="P26:P28">
    <cfRule type="cellIs" dxfId="691" priority="556" operator="between">
      <formula>2</formula>
      <formula>3</formula>
    </cfRule>
  </conditionalFormatting>
  <conditionalFormatting sqref="AI26:AI28 AJ26">
    <cfRule type="expression" dxfId="690" priority="555">
      <formula>P26="No_existen"</formula>
    </cfRule>
  </conditionalFormatting>
  <conditionalFormatting sqref="AM26:AM28">
    <cfRule type="expression" dxfId="689" priority="554">
      <formula>P26="No_existen"</formula>
    </cfRule>
  </conditionalFormatting>
  <conditionalFormatting sqref="AL26:AL28">
    <cfRule type="expression" dxfId="688" priority="557">
      <formula>Q26="No_existen"</formula>
    </cfRule>
  </conditionalFormatting>
  <conditionalFormatting sqref="AH26:AH28">
    <cfRule type="expression" dxfId="687" priority="558">
      <formula>P26="No_existen"</formula>
    </cfRule>
  </conditionalFormatting>
  <conditionalFormatting sqref="AG26:AG28">
    <cfRule type="expression" dxfId="686" priority="559">
      <formula>Q26="No_existen"</formula>
    </cfRule>
  </conditionalFormatting>
  <conditionalFormatting sqref="AF26">
    <cfRule type="expression" dxfId="685" priority="560">
      <formula>Q26="No_existen"</formula>
    </cfRule>
  </conditionalFormatting>
  <conditionalFormatting sqref="AC26:AC28">
    <cfRule type="expression" dxfId="684" priority="561">
      <formula>P26="No_existen"</formula>
    </cfRule>
  </conditionalFormatting>
  <conditionalFormatting sqref="AB26:AB28">
    <cfRule type="expression" dxfId="683" priority="562">
      <formula>Q26="No_existen"</formula>
    </cfRule>
  </conditionalFormatting>
  <conditionalFormatting sqref="AA26">
    <cfRule type="expression" dxfId="682" priority="563">
      <formula>Q26="No_existen"</formula>
    </cfRule>
  </conditionalFormatting>
  <conditionalFormatting sqref="AK26">
    <cfRule type="expression" dxfId="681" priority="564">
      <formula>Q26="No_existen"</formula>
    </cfRule>
  </conditionalFormatting>
  <conditionalFormatting sqref="Y26:Y28">
    <cfRule type="expression" dxfId="680" priority="539">
      <formula>X26="Semiautomatico"</formula>
    </cfRule>
    <cfRule type="expression" dxfId="679" priority="542">
      <formula>X26="Manual"</formula>
    </cfRule>
    <cfRule type="expression" dxfId="678" priority="553">
      <formula>P26="No_existen"</formula>
    </cfRule>
  </conditionalFormatting>
  <conditionalFormatting sqref="Y26:Y28">
    <cfRule type="expression" dxfId="677" priority="552">
      <formula>P26="No_existen"</formula>
    </cfRule>
  </conditionalFormatting>
  <conditionalFormatting sqref="T26">
    <cfRule type="expression" dxfId="676" priority="551">
      <formula>P26="No_existen"</formula>
    </cfRule>
  </conditionalFormatting>
  <conditionalFormatting sqref="X26">
    <cfRule type="expression" dxfId="675" priority="550">
      <formula>$P$14="No_existen"</formula>
    </cfRule>
  </conditionalFormatting>
  <conditionalFormatting sqref="T27">
    <cfRule type="expression" dxfId="673" priority="548">
      <formula>P27="No_existen"</formula>
    </cfRule>
  </conditionalFormatting>
  <conditionalFormatting sqref="X27">
    <cfRule type="expression" dxfId="672" priority="547">
      <formula>$P$15="No_existen"</formula>
    </cfRule>
  </conditionalFormatting>
  <conditionalFormatting sqref="AD27">
    <cfRule type="expression" dxfId="671" priority="546">
      <formula>P27="No_existen"</formula>
    </cfRule>
  </conditionalFormatting>
  <conditionalFormatting sqref="T28">
    <cfRule type="expression" dxfId="670" priority="545">
      <formula>P28="No_existen"</formula>
    </cfRule>
  </conditionalFormatting>
  <conditionalFormatting sqref="X28">
    <cfRule type="expression" dxfId="669" priority="544">
      <formula>$P$16="No_existen"</formula>
    </cfRule>
  </conditionalFormatting>
  <conditionalFormatting sqref="AD28">
    <cfRule type="expression" dxfId="668" priority="543">
      <formula>P28="No_existen"</formula>
    </cfRule>
  </conditionalFormatting>
  <conditionalFormatting sqref="AD26:AD28">
    <cfRule type="expression" dxfId="667" priority="540">
      <formula>AC26="No asignado"</formula>
    </cfRule>
  </conditionalFormatting>
  <conditionalFormatting sqref="AD26:AD28">
    <cfRule type="expression" dxfId="666" priority="541">
      <formula>AC26="No asignado"</formula>
    </cfRule>
  </conditionalFormatting>
  <conditionalFormatting sqref="AX26:AX28">
    <cfRule type="expression" dxfId="665" priority="537">
      <formula>AT26&lt;&gt;"COMPARTIR"</formula>
    </cfRule>
    <cfRule type="expression" dxfId="664" priority="538">
      <formula>AT26="ASUMIR"</formula>
    </cfRule>
  </conditionalFormatting>
  <conditionalFormatting sqref="AU26:AU28">
    <cfRule type="expression" dxfId="663" priority="536">
      <formula>AT26="ASUMIR"</formula>
    </cfRule>
  </conditionalFormatting>
  <conditionalFormatting sqref="AV26:AW28">
    <cfRule type="expression" dxfId="662" priority="535">
      <formula>AT26="ASUMIR"</formula>
    </cfRule>
  </conditionalFormatting>
  <conditionalFormatting sqref="AR26:AS26">
    <cfRule type="cellIs" dxfId="661" priority="532" operator="equal">
      <formula>"LEVE"</formula>
    </cfRule>
    <cfRule type="cellIs" dxfId="660" priority="533" operator="equal">
      <formula>"MODERADO"</formula>
    </cfRule>
    <cfRule type="cellIs" dxfId="659" priority="534" operator="equal">
      <formula>"GRAVE"</formula>
    </cfRule>
  </conditionalFormatting>
  <conditionalFormatting sqref="P29:P30">
    <cfRule type="cellIs" dxfId="658" priority="523" operator="between">
      <formula>2</formula>
      <formula>3</formula>
    </cfRule>
  </conditionalFormatting>
  <conditionalFormatting sqref="AI29:AJ29 AI30">
    <cfRule type="expression" dxfId="657" priority="522">
      <formula>P29="No_existen"</formula>
    </cfRule>
  </conditionalFormatting>
  <conditionalFormatting sqref="AM29:AM30">
    <cfRule type="expression" dxfId="656" priority="521">
      <formula>P29="No_existen"</formula>
    </cfRule>
  </conditionalFormatting>
  <conditionalFormatting sqref="T29">
    <cfRule type="expression" dxfId="655" priority="520">
      <formula>P29="No_existen"</formula>
    </cfRule>
  </conditionalFormatting>
  <conditionalFormatting sqref="AL29:AL31">
    <cfRule type="expression" dxfId="654" priority="524">
      <formula>Q29="No_existen"</formula>
    </cfRule>
  </conditionalFormatting>
  <conditionalFormatting sqref="AH29:AH30">
    <cfRule type="expression" dxfId="653" priority="525">
      <formula>P29="No_existen"</formula>
    </cfRule>
  </conditionalFormatting>
  <conditionalFormatting sqref="AG29:AG31">
    <cfRule type="expression" dxfId="652" priority="526">
      <formula>Q29="No_existen"</formula>
    </cfRule>
  </conditionalFormatting>
  <conditionalFormatting sqref="AF29">
    <cfRule type="expression" dxfId="651" priority="527">
      <formula>Q29="No_existen"</formula>
    </cfRule>
  </conditionalFormatting>
  <conditionalFormatting sqref="AC29:AC30">
    <cfRule type="expression" dxfId="650" priority="528">
      <formula>P29="No_existen"</formula>
    </cfRule>
  </conditionalFormatting>
  <conditionalFormatting sqref="AB29:AB31">
    <cfRule type="expression" dxfId="649" priority="529">
      <formula>Q29="No_existen"</formula>
    </cfRule>
  </conditionalFormatting>
  <conditionalFormatting sqref="AA29">
    <cfRule type="expression" dxfId="648" priority="530">
      <formula>Q29="No_existen"</formula>
    </cfRule>
  </conditionalFormatting>
  <conditionalFormatting sqref="AK29">
    <cfRule type="expression" dxfId="647" priority="531">
      <formula>Q29="No_existen"</formula>
    </cfRule>
  </conditionalFormatting>
  <conditionalFormatting sqref="Y29:Y30">
    <cfRule type="expression" dxfId="646" priority="512">
      <formula>X29="Semiautomatico"</formula>
    </cfRule>
    <cfRule type="expression" dxfId="645" priority="514">
      <formula>X29="Manual"</formula>
    </cfRule>
    <cfRule type="expression" dxfId="644" priority="519">
      <formula>P29="No_existen"</formula>
    </cfRule>
  </conditionalFormatting>
  <conditionalFormatting sqref="X30">
    <cfRule type="expression" dxfId="643" priority="518">
      <formula>$P$12="No_existen"</formula>
    </cfRule>
  </conditionalFormatting>
  <conditionalFormatting sqref="Y30">
    <cfRule type="expression" dxfId="642" priority="517">
      <formula>P30="No_existen"</formula>
    </cfRule>
  </conditionalFormatting>
  <conditionalFormatting sqref="AD29">
    <cfRule type="expression" dxfId="641" priority="516">
      <formula>$P$11="No_existen"</formula>
    </cfRule>
  </conditionalFormatting>
  <conditionalFormatting sqref="X29">
    <cfRule type="expression" dxfId="640" priority="515">
      <formula>P29="No_Existen"</formula>
    </cfRule>
  </conditionalFormatting>
  <conditionalFormatting sqref="AD29:AD30">
    <cfRule type="expression" dxfId="639" priority="513">
      <formula>AC29="No asignado"</formula>
    </cfRule>
  </conditionalFormatting>
  <conditionalFormatting sqref="AD30">
    <cfRule type="expression" dxfId="638" priority="511">
      <formula>$P$12="No_existen"</formula>
    </cfRule>
  </conditionalFormatting>
  <conditionalFormatting sqref="T30">
    <cfRule type="expression" dxfId="637" priority="510">
      <formula>P30="No_existen"</formula>
    </cfRule>
  </conditionalFormatting>
  <conditionalFormatting sqref="AR29:AS29">
    <cfRule type="cellIs" dxfId="636" priority="507" operator="equal">
      <formula>"LEVE"</formula>
    </cfRule>
    <cfRule type="cellIs" dxfId="635" priority="508" operator="equal">
      <formula>"MODERADO"</formula>
    </cfRule>
    <cfRule type="cellIs" dxfId="634" priority="509" operator="equal">
      <formula>"GRAVE"</formula>
    </cfRule>
  </conditionalFormatting>
  <conditionalFormatting sqref="P32:P33">
    <cfRule type="cellIs" dxfId="633" priority="498" operator="between">
      <formula>2</formula>
      <formula>3</formula>
    </cfRule>
  </conditionalFormatting>
  <conditionalFormatting sqref="AJ32 AI32:AI33">
    <cfRule type="expression" dxfId="632" priority="497">
      <formula>P32="No_existen"</formula>
    </cfRule>
  </conditionalFormatting>
  <conditionalFormatting sqref="AM32:AM33">
    <cfRule type="expression" dxfId="631" priority="496">
      <formula>P32="No_existen"</formula>
    </cfRule>
  </conditionalFormatting>
  <conditionalFormatting sqref="AL32:AL34">
    <cfRule type="expression" dxfId="630" priority="499">
      <formula>Q32="No_existen"</formula>
    </cfRule>
  </conditionalFormatting>
  <conditionalFormatting sqref="AH32:AH33">
    <cfRule type="expression" dxfId="629" priority="500">
      <formula>P32="No_existen"</formula>
    </cfRule>
  </conditionalFormatting>
  <conditionalFormatting sqref="AG32:AG34">
    <cfRule type="expression" dxfId="628" priority="501">
      <formula>Q32="No_existen"</formula>
    </cfRule>
  </conditionalFormatting>
  <conditionalFormatting sqref="AF32">
    <cfRule type="expression" dxfId="627" priority="502">
      <formula>Q32="No_existen"</formula>
    </cfRule>
  </conditionalFormatting>
  <conditionalFormatting sqref="AC32:AC33">
    <cfRule type="expression" dxfId="626" priority="503">
      <formula>P32="No_existen"</formula>
    </cfRule>
  </conditionalFormatting>
  <conditionalFormatting sqref="AB32:AB34">
    <cfRule type="expression" dxfId="625" priority="504">
      <formula>Q32="No_existen"</formula>
    </cfRule>
  </conditionalFormatting>
  <conditionalFormatting sqref="AA32">
    <cfRule type="expression" dxfId="624" priority="505">
      <formula>Q32="No_existen"</formula>
    </cfRule>
  </conditionalFormatting>
  <conditionalFormatting sqref="AK32">
    <cfRule type="expression" dxfId="623" priority="506">
      <formula>Q32="No_existen"</formula>
    </cfRule>
  </conditionalFormatting>
  <conditionalFormatting sqref="Y32:Y33">
    <cfRule type="expression" dxfId="622" priority="484">
      <formula>X32="Semiautomatico"</formula>
    </cfRule>
    <cfRule type="expression" dxfId="621" priority="487">
      <formula>X32="Manual"</formula>
    </cfRule>
    <cfRule type="expression" dxfId="620" priority="495">
      <formula>P32="No_existen"</formula>
    </cfRule>
  </conditionalFormatting>
  <conditionalFormatting sqref="Y32:Y33">
    <cfRule type="expression" dxfId="619" priority="494">
      <formula>P32="No_existen"</formula>
    </cfRule>
  </conditionalFormatting>
  <conditionalFormatting sqref="T32">
    <cfRule type="expression" dxfId="618" priority="493">
      <formula>P32="No_existen"</formula>
    </cfRule>
  </conditionalFormatting>
  <conditionalFormatting sqref="X32">
    <cfRule type="expression" dxfId="617" priority="492">
      <formula>$P$14="No_existen"</formula>
    </cfRule>
  </conditionalFormatting>
  <conditionalFormatting sqref="AD32">
    <cfRule type="expression" dxfId="616" priority="491">
      <formula>P32="No_existen"</formula>
    </cfRule>
  </conditionalFormatting>
  <conditionalFormatting sqref="X33">
    <cfRule type="expression" dxfId="614" priority="489">
      <formula>$P$15="No_existen"</formula>
    </cfRule>
  </conditionalFormatting>
  <conditionalFormatting sqref="AD33">
    <cfRule type="expression" dxfId="613" priority="488">
      <formula>P33="No_existen"</formula>
    </cfRule>
  </conditionalFormatting>
  <conditionalFormatting sqref="AD32:AD33">
    <cfRule type="expression" dxfId="612" priority="485">
      <formula>AC32="No asignado"</formula>
    </cfRule>
  </conditionalFormatting>
  <conditionalFormatting sqref="AD32:AD33">
    <cfRule type="expression" dxfId="611" priority="486">
      <formula>AC32="No asignado"</formula>
    </cfRule>
  </conditionalFormatting>
  <conditionalFormatting sqref="AR32:AS32">
    <cfRule type="cellIs" dxfId="610" priority="481" operator="equal">
      <formula>"LEVE"</formula>
    </cfRule>
    <cfRule type="cellIs" dxfId="609" priority="482" operator="equal">
      <formula>"MODERADO"</formula>
    </cfRule>
    <cfRule type="cellIs" dxfId="608" priority="483" operator="equal">
      <formula>"GRAVE"</formula>
    </cfRule>
  </conditionalFormatting>
  <conditionalFormatting sqref="P35:P37">
    <cfRule type="cellIs" dxfId="607" priority="472" operator="between">
      <formula>2</formula>
      <formula>3</formula>
    </cfRule>
  </conditionalFormatting>
  <conditionalFormatting sqref="AJ35 AI35:AI37">
    <cfRule type="expression" dxfId="606" priority="471">
      <formula>P35="No_existen"</formula>
    </cfRule>
  </conditionalFormatting>
  <conditionalFormatting sqref="AM35:AM37">
    <cfRule type="expression" dxfId="605" priority="470">
      <formula>P35="No_existen"</formula>
    </cfRule>
  </conditionalFormatting>
  <conditionalFormatting sqref="AL35:AL37">
    <cfRule type="expression" dxfId="604" priority="473">
      <formula>Q35="No_existen"</formula>
    </cfRule>
  </conditionalFormatting>
  <conditionalFormatting sqref="AH35:AH37">
    <cfRule type="expression" dxfId="603" priority="474">
      <formula>P35="No_existen"</formula>
    </cfRule>
  </conditionalFormatting>
  <conditionalFormatting sqref="AG35:AG37">
    <cfRule type="expression" dxfId="602" priority="475">
      <formula>Q35="No_existen"</formula>
    </cfRule>
  </conditionalFormatting>
  <conditionalFormatting sqref="AF35">
    <cfRule type="expression" dxfId="601" priority="476">
      <formula>Q35="No_existen"</formula>
    </cfRule>
  </conditionalFormatting>
  <conditionalFormatting sqref="AC35:AC37">
    <cfRule type="expression" dxfId="600" priority="477">
      <formula>P35="No_existen"</formula>
    </cfRule>
  </conditionalFormatting>
  <conditionalFormatting sqref="AB35:AB37">
    <cfRule type="expression" dxfId="599" priority="478">
      <formula>Q35="No_existen"</formula>
    </cfRule>
  </conditionalFormatting>
  <conditionalFormatting sqref="AA35">
    <cfRule type="expression" dxfId="598" priority="479">
      <formula>Q35="No_existen"</formula>
    </cfRule>
  </conditionalFormatting>
  <conditionalFormatting sqref="AK35">
    <cfRule type="expression" dxfId="597" priority="480">
      <formula>Q35="No_existen"</formula>
    </cfRule>
  </conditionalFormatting>
  <conditionalFormatting sqref="Y35">
    <cfRule type="expression" dxfId="596" priority="463">
      <formula>X35="Semiautomatico"</formula>
    </cfRule>
    <cfRule type="expression" dxfId="595" priority="464">
      <formula>X35="Manual"</formula>
    </cfRule>
    <cfRule type="expression" dxfId="594" priority="469">
      <formula>P35="No_existen"</formula>
    </cfRule>
  </conditionalFormatting>
  <conditionalFormatting sqref="Y35">
    <cfRule type="expression" dxfId="593" priority="468">
      <formula>P35="No_existen"</formula>
    </cfRule>
  </conditionalFormatting>
  <conditionalFormatting sqref="X35">
    <cfRule type="expression" dxfId="592" priority="467">
      <formula>$P$17="No_existen"</formula>
    </cfRule>
  </conditionalFormatting>
  <conditionalFormatting sqref="X36">
    <cfRule type="expression" dxfId="591" priority="466">
      <formula>$P$18="No_existen"</formula>
    </cfRule>
  </conditionalFormatting>
  <conditionalFormatting sqref="X37">
    <cfRule type="expression" dxfId="590" priority="465">
      <formula>$P$19="No_existen"</formula>
    </cfRule>
  </conditionalFormatting>
  <conditionalFormatting sqref="T35">
    <cfRule type="expression" dxfId="589" priority="462">
      <formula>P35="No_existen"</formula>
    </cfRule>
  </conditionalFormatting>
  <conditionalFormatting sqref="T36">
    <cfRule type="expression" dxfId="588" priority="461">
      <formula>P36="No_existen"</formula>
    </cfRule>
  </conditionalFormatting>
  <conditionalFormatting sqref="T37">
    <cfRule type="expression" dxfId="587" priority="460">
      <formula>P37="No_existen"</formula>
    </cfRule>
  </conditionalFormatting>
  <conditionalFormatting sqref="Y36">
    <cfRule type="expression" dxfId="586" priority="456">
      <formula>X36="Semiautomatico"</formula>
    </cfRule>
    <cfRule type="expression" dxfId="585" priority="457">
      <formula>X36="Manual"</formula>
    </cfRule>
    <cfRule type="expression" dxfId="584" priority="459">
      <formula>P36="No_existen"</formula>
    </cfRule>
  </conditionalFormatting>
  <conditionalFormatting sqref="Y36">
    <cfRule type="expression" dxfId="583" priority="458">
      <formula>P36="No_existen"</formula>
    </cfRule>
  </conditionalFormatting>
  <conditionalFormatting sqref="Y37">
    <cfRule type="expression" dxfId="582" priority="452">
      <formula>X37="Semiautomatico"</formula>
    </cfRule>
    <cfRule type="expression" dxfId="581" priority="453">
      <formula>X37="Manual"</formula>
    </cfRule>
    <cfRule type="expression" dxfId="580" priority="455">
      <formula>P37="No_existen"</formula>
    </cfRule>
  </conditionalFormatting>
  <conditionalFormatting sqref="Y37">
    <cfRule type="expression" dxfId="579" priority="454">
      <formula>P37="No_existen"</formula>
    </cfRule>
  </conditionalFormatting>
  <conditionalFormatting sqref="AD35">
    <cfRule type="expression" dxfId="578" priority="451">
      <formula>$P$11="No_existen"</formula>
    </cfRule>
  </conditionalFormatting>
  <conditionalFormatting sqref="AD35">
    <cfRule type="expression" dxfId="577" priority="450">
      <formula>AC35="No asignado"</formula>
    </cfRule>
  </conditionalFormatting>
  <conditionalFormatting sqref="AD36">
    <cfRule type="expression" dxfId="576" priority="449">
      <formula>$P$11="No_existen"</formula>
    </cfRule>
  </conditionalFormatting>
  <conditionalFormatting sqref="AD36">
    <cfRule type="expression" dxfId="575" priority="448">
      <formula>AC36="No asignado"</formula>
    </cfRule>
  </conditionalFormatting>
  <conditionalFormatting sqref="AD37">
    <cfRule type="expression" dxfId="574" priority="447">
      <formula>$P$11="No_existen"</formula>
    </cfRule>
  </conditionalFormatting>
  <conditionalFormatting sqref="AD37">
    <cfRule type="expression" dxfId="573" priority="446">
      <formula>AC37="No asignado"</formula>
    </cfRule>
  </conditionalFormatting>
  <conditionalFormatting sqref="AS35">
    <cfRule type="cellIs" dxfId="572" priority="443" operator="equal">
      <formula>"LEVE"</formula>
    </cfRule>
    <cfRule type="cellIs" dxfId="571" priority="444" operator="equal">
      <formula>"MODERADO"</formula>
    </cfRule>
    <cfRule type="cellIs" dxfId="570" priority="445" operator="equal">
      <formula>"GRAVE"</formula>
    </cfRule>
  </conditionalFormatting>
  <conditionalFormatting sqref="AR35">
    <cfRule type="cellIs" dxfId="569" priority="440" operator="equal">
      <formula>"LEVE"</formula>
    </cfRule>
    <cfRule type="cellIs" dxfId="568" priority="441" operator="equal">
      <formula>"MODERADO"</formula>
    </cfRule>
    <cfRule type="cellIs" dxfId="567" priority="442" operator="equal">
      <formula>"GRAVE"</formula>
    </cfRule>
  </conditionalFormatting>
  <conditionalFormatting sqref="P38:P40">
    <cfRule type="cellIs" dxfId="566" priority="431" operator="between">
      <formula>2</formula>
      <formula>3</formula>
    </cfRule>
  </conditionalFormatting>
  <conditionalFormatting sqref="AJ38 AI38:AI40">
    <cfRule type="expression" dxfId="565" priority="430">
      <formula>P38="No_existen"</formula>
    </cfRule>
  </conditionalFormatting>
  <conditionalFormatting sqref="AM38:AM40">
    <cfRule type="expression" dxfId="564" priority="429">
      <formula>P38="No_existen"</formula>
    </cfRule>
  </conditionalFormatting>
  <conditionalFormatting sqref="AL38:AL40">
    <cfRule type="expression" dxfId="563" priority="432">
      <formula>Q38="No_existen"</formula>
    </cfRule>
  </conditionalFormatting>
  <conditionalFormatting sqref="AH38:AH40">
    <cfRule type="expression" dxfId="562" priority="433">
      <formula>P38="No_existen"</formula>
    </cfRule>
  </conditionalFormatting>
  <conditionalFormatting sqref="AG38:AG40">
    <cfRule type="expression" dxfId="561" priority="434">
      <formula>Q38="No_existen"</formula>
    </cfRule>
  </conditionalFormatting>
  <conditionalFormatting sqref="AF38">
    <cfRule type="expression" dxfId="560" priority="435">
      <formula>Q38="No_existen"</formula>
    </cfRule>
  </conditionalFormatting>
  <conditionalFormatting sqref="AC38:AC40">
    <cfRule type="expression" dxfId="559" priority="436">
      <formula>P38="No_existen"</formula>
    </cfRule>
  </conditionalFormatting>
  <conditionalFormatting sqref="AB38:AB40">
    <cfRule type="expression" dxfId="558" priority="437">
      <formula>Q38="No_existen"</formula>
    </cfRule>
  </conditionalFormatting>
  <conditionalFormatting sqref="AA38">
    <cfRule type="expression" dxfId="557" priority="438">
      <formula>Q38="No_existen"</formula>
    </cfRule>
  </conditionalFormatting>
  <conditionalFormatting sqref="AK38">
    <cfRule type="expression" dxfId="556" priority="439">
      <formula>Q38="No_existen"</formula>
    </cfRule>
  </conditionalFormatting>
  <conditionalFormatting sqref="Y38:Y40">
    <cfRule type="expression" dxfId="555" priority="422">
      <formula>X38="Semiautomatico"</formula>
    </cfRule>
    <cfRule type="expression" dxfId="554" priority="423">
      <formula>X38="Manual"</formula>
    </cfRule>
    <cfRule type="expression" dxfId="553" priority="428">
      <formula>P38="No_existen"</formula>
    </cfRule>
  </conditionalFormatting>
  <conditionalFormatting sqref="Y38:Y40">
    <cfRule type="expression" dxfId="552" priority="427">
      <formula>P38="No_existen"</formula>
    </cfRule>
  </conditionalFormatting>
  <conditionalFormatting sqref="X38">
    <cfRule type="expression" dxfId="551" priority="426">
      <formula>$P$20="No_existen"</formula>
    </cfRule>
  </conditionalFormatting>
  <conditionalFormatting sqref="X39">
    <cfRule type="expression" dxfId="550" priority="425">
      <formula>$P$21="No_existen"</formula>
    </cfRule>
  </conditionalFormatting>
  <conditionalFormatting sqref="X40">
    <cfRule type="expression" dxfId="549" priority="424">
      <formula>$P$22="No_existen"</formula>
    </cfRule>
  </conditionalFormatting>
  <conditionalFormatting sqref="T39">
    <cfRule type="expression" dxfId="547" priority="420">
      <formula>P39="No_existen"</formula>
    </cfRule>
  </conditionalFormatting>
  <conditionalFormatting sqref="T40">
    <cfRule type="expression" dxfId="546" priority="419">
      <formula>P40="No_existen"</formula>
    </cfRule>
  </conditionalFormatting>
  <conditionalFormatting sqref="AD39">
    <cfRule type="expression" dxfId="544" priority="417">
      <formula>P39="No_existen"</formula>
    </cfRule>
  </conditionalFormatting>
  <conditionalFormatting sqref="AD40">
    <cfRule type="expression" dxfId="543" priority="416">
      <formula>P40="No_existen"</formula>
    </cfRule>
  </conditionalFormatting>
  <conditionalFormatting sqref="AD38:AD40">
    <cfRule type="expression" dxfId="542" priority="414">
      <formula>AC38="No asignado"</formula>
    </cfRule>
  </conditionalFormatting>
  <conditionalFormatting sqref="AD38:AD40">
    <cfRule type="expression" dxfId="541" priority="415">
      <formula>AC38="No asignado"</formula>
    </cfRule>
  </conditionalFormatting>
  <conditionalFormatting sqref="AD40">
    <cfRule type="expression" dxfId="539" priority="412">
      <formula>P40="No_existen"</formula>
    </cfRule>
  </conditionalFormatting>
  <conditionalFormatting sqref="AR38">
    <cfRule type="cellIs" dxfId="538" priority="409" operator="equal">
      <formula>"LEVE"</formula>
    </cfRule>
    <cfRule type="cellIs" dxfId="537" priority="410" operator="equal">
      <formula>"MODERADO"</formula>
    </cfRule>
    <cfRule type="cellIs" dxfId="536" priority="411" operator="equal">
      <formula>"GRAVE"</formula>
    </cfRule>
  </conditionalFormatting>
  <conditionalFormatting sqref="AS38">
    <cfRule type="cellIs" dxfId="535" priority="406" operator="equal">
      <formula>"LEVE"</formula>
    </cfRule>
    <cfRule type="cellIs" dxfId="534" priority="407" operator="equal">
      <formula>"MODERADO"</formula>
    </cfRule>
    <cfRule type="cellIs" dxfId="533" priority="408" operator="equal">
      <formula>"GRAVE"</formula>
    </cfRule>
  </conditionalFormatting>
  <conditionalFormatting sqref="P41:P43">
    <cfRule type="cellIs" dxfId="532" priority="397" operator="between">
      <formula>2</formula>
      <formula>3</formula>
    </cfRule>
  </conditionalFormatting>
  <conditionalFormatting sqref="AI41:AI43 AJ41">
    <cfRule type="expression" dxfId="531" priority="396">
      <formula>P41="No_existen"</formula>
    </cfRule>
  </conditionalFormatting>
  <conditionalFormatting sqref="AM41:AM43">
    <cfRule type="expression" dxfId="530" priority="395">
      <formula>P41="No_existen"</formula>
    </cfRule>
  </conditionalFormatting>
  <conditionalFormatting sqref="AL41:AL43">
    <cfRule type="expression" dxfId="529" priority="398">
      <formula>Q41="No_existen"</formula>
    </cfRule>
  </conditionalFormatting>
  <conditionalFormatting sqref="AH41:AH43">
    <cfRule type="expression" dxfId="528" priority="399">
      <formula>P41="No_existen"</formula>
    </cfRule>
  </conditionalFormatting>
  <conditionalFormatting sqref="AG41:AG43">
    <cfRule type="expression" dxfId="527" priority="400">
      <formula>Q41="No_existen"</formula>
    </cfRule>
  </conditionalFormatting>
  <conditionalFormatting sqref="AF41">
    <cfRule type="expression" dxfId="526" priority="401">
      <formula>Q41="No_existen"</formula>
    </cfRule>
  </conditionalFormatting>
  <conditionalFormatting sqref="AC41:AC43">
    <cfRule type="expression" dxfId="525" priority="402">
      <formula>P41="No_existen"</formula>
    </cfRule>
  </conditionalFormatting>
  <conditionalFormatting sqref="AB41:AB43">
    <cfRule type="expression" dxfId="524" priority="403">
      <formula>Q41="No_existen"</formula>
    </cfRule>
  </conditionalFormatting>
  <conditionalFormatting sqref="AA41">
    <cfRule type="expression" dxfId="523" priority="404">
      <formula>Q41="No_existen"</formula>
    </cfRule>
  </conditionalFormatting>
  <conditionalFormatting sqref="AK41">
    <cfRule type="expression" dxfId="522" priority="405">
      <formula>Q41="No_existen"</formula>
    </cfRule>
  </conditionalFormatting>
  <conditionalFormatting sqref="Y41:Y43">
    <cfRule type="expression" dxfId="521" priority="387">
      <formula>X41="Semiautomatico"</formula>
    </cfRule>
    <cfRule type="expression" dxfId="520" priority="389">
      <formula>X41="Manual"</formula>
    </cfRule>
    <cfRule type="expression" dxfId="519" priority="394">
      <formula>P41="No_existen"</formula>
    </cfRule>
  </conditionalFormatting>
  <conditionalFormatting sqref="Y41:Y43">
    <cfRule type="expression" dxfId="518" priority="393">
      <formula>P41="No_existen"</formula>
    </cfRule>
  </conditionalFormatting>
  <conditionalFormatting sqref="X41">
    <cfRule type="expression" dxfId="517" priority="392">
      <formula>$P$23="No_existen"</formula>
    </cfRule>
  </conditionalFormatting>
  <conditionalFormatting sqref="X42">
    <cfRule type="expression" dxfId="516" priority="391">
      <formula>$P$24="No_existen"</formula>
    </cfRule>
  </conditionalFormatting>
  <conditionalFormatting sqref="X43">
    <cfRule type="expression" dxfId="515" priority="390">
      <formula>$P$25="No_existen"</formula>
    </cfRule>
  </conditionalFormatting>
  <conditionalFormatting sqref="Y41:Y43">
    <cfRule type="expression" dxfId="514" priority="388">
      <formula>X41="Manual"</formula>
    </cfRule>
  </conditionalFormatting>
  <conditionalFormatting sqref="T41">
    <cfRule type="expression" dxfId="512" priority="385">
      <formula>P41="No_existen"</formula>
    </cfRule>
  </conditionalFormatting>
  <conditionalFormatting sqref="AD42">
    <cfRule type="expression" dxfId="510" priority="383">
      <formula>P42="No_existen"</formula>
    </cfRule>
  </conditionalFormatting>
  <conditionalFormatting sqref="AD41:AD42">
    <cfRule type="expression" dxfId="509" priority="382">
      <formula>AC41="No asignado"</formula>
    </cfRule>
  </conditionalFormatting>
  <conditionalFormatting sqref="AR41">
    <cfRule type="cellIs" dxfId="507" priority="378" operator="equal">
      <formula>"LEVE"</formula>
    </cfRule>
    <cfRule type="cellIs" dxfId="506" priority="379" operator="equal">
      <formula>"MODERADO"</formula>
    </cfRule>
    <cfRule type="cellIs" dxfId="505" priority="380" operator="equal">
      <formula>"GRAVE"</formula>
    </cfRule>
  </conditionalFormatting>
  <conditionalFormatting sqref="AS41">
    <cfRule type="cellIs" dxfId="504" priority="375" operator="equal">
      <formula>"LEVE"</formula>
    </cfRule>
    <cfRule type="cellIs" dxfId="503" priority="376" operator="equal">
      <formula>"MODERADO"</formula>
    </cfRule>
    <cfRule type="cellIs" dxfId="502" priority="377" operator="equal">
      <formula>"GRAVE"</formula>
    </cfRule>
  </conditionalFormatting>
  <conditionalFormatting sqref="AU41">
    <cfRule type="expression" dxfId="501" priority="374">
      <formula>AT41="ASUMIR"</formula>
    </cfRule>
  </conditionalFormatting>
  <conditionalFormatting sqref="AV41">
    <cfRule type="expression" dxfId="500" priority="373">
      <formula>AT41="ASUMIR"</formula>
    </cfRule>
  </conditionalFormatting>
  <conditionalFormatting sqref="AU42">
    <cfRule type="expression" dxfId="499" priority="372">
      <formula>AT42="ASUMIR"</formula>
    </cfRule>
  </conditionalFormatting>
  <conditionalFormatting sqref="AV42">
    <cfRule type="expression" dxfId="498" priority="371">
      <formula>AT42="ASUMIR"</formula>
    </cfRule>
  </conditionalFormatting>
  <conditionalFormatting sqref="P44:P46">
    <cfRule type="cellIs" dxfId="497" priority="362" operator="between">
      <formula>2</formula>
      <formula>3</formula>
    </cfRule>
  </conditionalFormatting>
  <conditionalFormatting sqref="T44:T46">
    <cfRule type="expression" dxfId="496" priority="350">
      <formula>P44="No_existen"</formula>
    </cfRule>
  </conditionalFormatting>
  <conditionalFormatting sqref="X44">
    <cfRule type="expression" dxfId="495" priority="356">
      <formula>P44="No_Existen"</formula>
    </cfRule>
  </conditionalFormatting>
  <conditionalFormatting sqref="X45">
    <cfRule type="expression" dxfId="494" priority="359">
      <formula>$P$12="No_existen"</formula>
    </cfRule>
  </conditionalFormatting>
  <conditionalFormatting sqref="X46">
    <cfRule type="expression" dxfId="493" priority="355">
      <formula>P46="No_existen"</formula>
    </cfRule>
  </conditionalFormatting>
  <conditionalFormatting sqref="Y44:Y46">
    <cfRule type="expression" dxfId="492" priority="353">
      <formula>X44="Semiautomatico"</formula>
    </cfRule>
    <cfRule type="expression" dxfId="491" priority="354">
      <formula>X44="Manual"</formula>
    </cfRule>
    <cfRule type="expression" dxfId="490" priority="358">
      <formula>P44="No_existen"</formula>
    </cfRule>
  </conditionalFormatting>
  <conditionalFormatting sqref="AA44">
    <cfRule type="expression" dxfId="489" priority="369">
      <formula>Q44="No_existen"</formula>
    </cfRule>
  </conditionalFormatting>
  <conditionalFormatting sqref="AB44:AB46">
    <cfRule type="expression" dxfId="488" priority="368">
      <formula>Q44="No_existen"</formula>
    </cfRule>
  </conditionalFormatting>
  <conditionalFormatting sqref="AC44:AC46">
    <cfRule type="expression" dxfId="487" priority="367">
      <formula>P44="No_existen"</formula>
    </cfRule>
  </conditionalFormatting>
  <conditionalFormatting sqref="AD44">
    <cfRule type="expression" dxfId="486" priority="357">
      <formula>$P$11="No_existen"</formula>
    </cfRule>
  </conditionalFormatting>
  <conditionalFormatting sqref="AD44:AD46">
    <cfRule type="expression" dxfId="485" priority="349">
      <formula>AC44="No asignado"</formula>
    </cfRule>
  </conditionalFormatting>
  <conditionalFormatting sqref="AD45">
    <cfRule type="expression" dxfId="484" priority="352">
      <formula>$P$12="No_existen"</formula>
    </cfRule>
  </conditionalFormatting>
  <conditionalFormatting sqref="AD46">
    <cfRule type="expression" dxfId="483" priority="351">
      <formula>$P$13="No_existen"</formula>
    </cfRule>
  </conditionalFormatting>
  <conditionalFormatting sqref="AF44">
    <cfRule type="expression" dxfId="482" priority="366">
      <formula>Q44="No_existen"</formula>
    </cfRule>
  </conditionalFormatting>
  <conditionalFormatting sqref="AG44:AG46">
    <cfRule type="expression" dxfId="481" priority="365">
      <formula>Q44="No_existen"</formula>
    </cfRule>
  </conditionalFormatting>
  <conditionalFormatting sqref="AH44:AH46">
    <cfRule type="expression" dxfId="480" priority="364">
      <formula>P44="No_existen"</formula>
    </cfRule>
  </conditionalFormatting>
  <conditionalFormatting sqref="AI45:AI46 AI44:AJ44">
    <cfRule type="expression" dxfId="479" priority="361">
      <formula>P44="No_existen"</formula>
    </cfRule>
  </conditionalFormatting>
  <conditionalFormatting sqref="AK44">
    <cfRule type="expression" dxfId="478" priority="370">
      <formula>Q44="No_existen"</formula>
    </cfRule>
  </conditionalFormatting>
  <conditionalFormatting sqref="AL44:AL46">
    <cfRule type="expression" dxfId="477" priority="363">
      <formula>Q44="No_existen"</formula>
    </cfRule>
  </conditionalFormatting>
  <conditionalFormatting sqref="AM44:AM46">
    <cfRule type="expression" dxfId="476" priority="360">
      <formula>P44="No_existen"</formula>
    </cfRule>
  </conditionalFormatting>
  <conditionalFormatting sqref="AR44:AS46">
    <cfRule type="cellIs" dxfId="475" priority="346" operator="equal">
      <formula>"LEVE"</formula>
    </cfRule>
    <cfRule type="cellIs" dxfId="474" priority="347" operator="equal">
      <formula>"MODERADO"</formula>
    </cfRule>
    <cfRule type="cellIs" dxfId="473" priority="348" operator="equal">
      <formula>"GRAVE"</formula>
    </cfRule>
  </conditionalFormatting>
  <conditionalFormatting sqref="P47:P49">
    <cfRule type="cellIs" dxfId="472" priority="337" operator="between">
      <formula>2</formula>
      <formula>3</formula>
    </cfRule>
  </conditionalFormatting>
  <conditionalFormatting sqref="T47:T49">
    <cfRule type="expression" dxfId="471" priority="328">
      <formula>P47="No_existen"</formula>
    </cfRule>
  </conditionalFormatting>
  <conditionalFormatting sqref="X47">
    <cfRule type="expression" dxfId="470" priority="333">
      <formula>$P$14="No_existen"</formula>
    </cfRule>
  </conditionalFormatting>
  <conditionalFormatting sqref="X48">
    <cfRule type="expression" dxfId="469" priority="332">
      <formula>$P$15="No_existen"</formula>
    </cfRule>
  </conditionalFormatting>
  <conditionalFormatting sqref="X49">
    <cfRule type="expression" dxfId="468" priority="331">
      <formula>$P$16="No_existen"</formula>
    </cfRule>
  </conditionalFormatting>
  <conditionalFormatting sqref="Y47:Y49">
    <cfRule type="expression" dxfId="467" priority="329">
      <formula>X47="Semiautomatico"</formula>
    </cfRule>
    <cfRule type="expression" dxfId="466" priority="330">
      <formula>X47="Manual"</formula>
    </cfRule>
    <cfRule type="expression" dxfId="465" priority="334">
      <formula>P47="No_existen"</formula>
    </cfRule>
  </conditionalFormatting>
  <conditionalFormatting sqref="AA47">
    <cfRule type="expression" dxfId="464" priority="344">
      <formula>Q47="No_existen"</formula>
    </cfRule>
  </conditionalFormatting>
  <conditionalFormatting sqref="AB47:AB49">
    <cfRule type="expression" dxfId="463" priority="343">
      <formula>Q47="No_existen"</formula>
    </cfRule>
  </conditionalFormatting>
  <conditionalFormatting sqref="AC47:AC49">
    <cfRule type="expression" dxfId="462" priority="342">
      <formula>P47="No_existen"</formula>
    </cfRule>
  </conditionalFormatting>
  <conditionalFormatting sqref="AD47:AD49">
    <cfRule type="expression" dxfId="461" priority="326">
      <formula>AC47="No asignado"</formula>
    </cfRule>
  </conditionalFormatting>
  <conditionalFormatting sqref="AD47:AD49">
    <cfRule type="expression" dxfId="460" priority="327">
      <formula>P47="No_existen"</formula>
    </cfRule>
  </conditionalFormatting>
  <conditionalFormatting sqref="AF47">
    <cfRule type="expression" dxfId="459" priority="341">
      <formula>Q47="No_existen"</formula>
    </cfRule>
  </conditionalFormatting>
  <conditionalFormatting sqref="AG47:AG49">
    <cfRule type="expression" dxfId="458" priority="340">
      <formula>Q47="No_existen"</formula>
    </cfRule>
  </conditionalFormatting>
  <conditionalFormatting sqref="AH47:AH49">
    <cfRule type="expression" dxfId="457" priority="339">
      <formula>P47="No_existen"</formula>
    </cfRule>
  </conditionalFormatting>
  <conditionalFormatting sqref="AI47:AI49 AJ47">
    <cfRule type="expression" dxfId="456" priority="336">
      <formula>P47="No_existen"</formula>
    </cfRule>
  </conditionalFormatting>
  <conditionalFormatting sqref="AK47">
    <cfRule type="expression" dxfId="455" priority="345">
      <formula>Q47="No_existen"</formula>
    </cfRule>
  </conditionalFormatting>
  <conditionalFormatting sqref="AL47:AL49">
    <cfRule type="expression" dxfId="454" priority="338">
      <formula>Q47="No_existen"</formula>
    </cfRule>
  </conditionalFormatting>
  <conditionalFormatting sqref="AM47:AM49">
    <cfRule type="expression" dxfId="453" priority="335">
      <formula>P47="No_existen"</formula>
    </cfRule>
  </conditionalFormatting>
  <conditionalFormatting sqref="AR47:AS49">
    <cfRule type="cellIs" dxfId="452" priority="323" operator="equal">
      <formula>"LEVE"</formula>
    </cfRule>
    <cfRule type="cellIs" dxfId="451" priority="324" operator="equal">
      <formula>"MODERADO"</formula>
    </cfRule>
    <cfRule type="cellIs" dxfId="450" priority="325" operator="equal">
      <formula>"GRAVE"</formula>
    </cfRule>
  </conditionalFormatting>
  <conditionalFormatting sqref="P50:P52">
    <cfRule type="cellIs" dxfId="449" priority="314" operator="between">
      <formula>2</formula>
      <formula>3</formula>
    </cfRule>
  </conditionalFormatting>
  <conditionalFormatting sqref="T50:T52">
    <cfRule type="expression" dxfId="448" priority="305">
      <formula>P50="No_existen"</formula>
    </cfRule>
  </conditionalFormatting>
  <conditionalFormatting sqref="X50">
    <cfRule type="expression" dxfId="447" priority="310">
      <formula>$P$17="No_existen"</formula>
    </cfRule>
  </conditionalFormatting>
  <conditionalFormatting sqref="X51">
    <cfRule type="expression" dxfId="446" priority="309">
      <formula>$P$18="No_existen"</formula>
    </cfRule>
  </conditionalFormatting>
  <conditionalFormatting sqref="X52">
    <cfRule type="expression" dxfId="445" priority="308">
      <formula>$P$19="No_existen"</formula>
    </cfRule>
  </conditionalFormatting>
  <conditionalFormatting sqref="Y50:Y52">
    <cfRule type="expression" dxfId="444" priority="306">
      <formula>X50="Semiautomatico"</formula>
    </cfRule>
    <cfRule type="expression" dxfId="443" priority="307">
      <formula>X50="Manual"</formula>
    </cfRule>
    <cfRule type="expression" dxfId="442" priority="311">
      <formula>P50="No_existen"</formula>
    </cfRule>
  </conditionalFormatting>
  <conditionalFormatting sqref="AA50">
    <cfRule type="expression" dxfId="441" priority="321">
      <formula>Q50="No_existen"</formula>
    </cfRule>
  </conditionalFormatting>
  <conditionalFormatting sqref="AB50:AB52">
    <cfRule type="expression" dxfId="440" priority="320">
      <formula>Q50="No_existen"</formula>
    </cfRule>
  </conditionalFormatting>
  <conditionalFormatting sqref="AC50:AC52">
    <cfRule type="expression" dxfId="439" priority="319">
      <formula>P50="No_existen"</formula>
    </cfRule>
  </conditionalFormatting>
  <conditionalFormatting sqref="AD50:AD52">
    <cfRule type="expression" dxfId="438" priority="303">
      <formula>AC50="No asignado"</formula>
    </cfRule>
  </conditionalFormatting>
  <conditionalFormatting sqref="AD50:AD52">
    <cfRule type="expression" dxfId="437" priority="304">
      <formula>P50="No_existen"</formula>
    </cfRule>
  </conditionalFormatting>
  <conditionalFormatting sqref="AF50">
    <cfRule type="expression" dxfId="436" priority="318">
      <formula>Q50="No_existen"</formula>
    </cfRule>
  </conditionalFormatting>
  <conditionalFormatting sqref="AG50:AG52">
    <cfRule type="expression" dxfId="435" priority="317">
      <formula>Q50="No_existen"</formula>
    </cfRule>
  </conditionalFormatting>
  <conditionalFormatting sqref="AH50:AH52">
    <cfRule type="expression" dxfId="434" priority="316">
      <formula>P50="No_existen"</formula>
    </cfRule>
  </conditionalFormatting>
  <conditionalFormatting sqref="AI50:AI52 AJ50">
    <cfRule type="expression" dxfId="433" priority="313">
      <formula>P50="No_existen"</formula>
    </cfRule>
  </conditionalFormatting>
  <conditionalFormatting sqref="AK50">
    <cfRule type="expression" dxfId="432" priority="322">
      <formula>Q50="No_existen"</formula>
    </cfRule>
  </conditionalFormatting>
  <conditionalFormatting sqref="AL50:AL52">
    <cfRule type="expression" dxfId="431" priority="315">
      <formula>Q50="No_existen"</formula>
    </cfRule>
  </conditionalFormatting>
  <conditionalFormatting sqref="AM50:AM52">
    <cfRule type="expression" dxfId="430" priority="312">
      <formula>P50="No_existen"</formula>
    </cfRule>
  </conditionalFormatting>
  <conditionalFormatting sqref="AR50:AS52">
    <cfRule type="cellIs" dxfId="429" priority="300" operator="equal">
      <formula>"LEVE"</formula>
    </cfRule>
    <cfRule type="cellIs" dxfId="428" priority="301" operator="equal">
      <formula>"MODERADO"</formula>
    </cfRule>
    <cfRule type="cellIs" dxfId="427" priority="302" operator="equal">
      <formula>"GRAVE"</formula>
    </cfRule>
  </conditionalFormatting>
  <conditionalFormatting sqref="P53:P55">
    <cfRule type="cellIs" dxfId="426" priority="291" operator="between">
      <formula>2</formula>
      <formula>3</formula>
    </cfRule>
  </conditionalFormatting>
  <conditionalFormatting sqref="T53:T55">
    <cfRule type="expression" dxfId="425" priority="282">
      <formula>P53="No_existen"</formula>
    </cfRule>
  </conditionalFormatting>
  <conditionalFormatting sqref="X53">
    <cfRule type="expression" dxfId="424" priority="287">
      <formula>$P$20="No_existen"</formula>
    </cfRule>
  </conditionalFormatting>
  <conditionalFormatting sqref="X54">
    <cfRule type="expression" dxfId="423" priority="286">
      <formula>$P$21="No_existen"</formula>
    </cfRule>
  </conditionalFormatting>
  <conditionalFormatting sqref="X55">
    <cfRule type="expression" dxfId="422" priority="285">
      <formula>$P$22="No_existen"</formula>
    </cfRule>
  </conditionalFormatting>
  <conditionalFormatting sqref="Y53:Y55">
    <cfRule type="expression" dxfId="421" priority="283">
      <formula>X53="Semiautomatico"</formula>
    </cfRule>
    <cfRule type="expression" dxfId="420" priority="284">
      <formula>X53="Manual"</formula>
    </cfRule>
    <cfRule type="expression" dxfId="419" priority="288">
      <formula>P53="No_existen"</formula>
    </cfRule>
  </conditionalFormatting>
  <conditionalFormatting sqref="AA53">
    <cfRule type="expression" dxfId="418" priority="298">
      <formula>Q53="No_existen"</formula>
    </cfRule>
  </conditionalFormatting>
  <conditionalFormatting sqref="AB53:AB55">
    <cfRule type="expression" dxfId="417" priority="297">
      <formula>Q53="No_existen"</formula>
    </cfRule>
  </conditionalFormatting>
  <conditionalFormatting sqref="AC53:AC55">
    <cfRule type="expression" dxfId="416" priority="296">
      <formula>P53="No_existen"</formula>
    </cfRule>
  </conditionalFormatting>
  <conditionalFormatting sqref="AD53:AD55">
    <cfRule type="expression" dxfId="415" priority="280">
      <formula>AC53="No asignado"</formula>
    </cfRule>
  </conditionalFormatting>
  <conditionalFormatting sqref="AD53:AD55">
    <cfRule type="expression" dxfId="414" priority="281">
      <formula>P53="No_existen"</formula>
    </cfRule>
  </conditionalFormatting>
  <conditionalFormatting sqref="AF53">
    <cfRule type="expression" dxfId="413" priority="295">
      <formula>Q53="No_existen"</formula>
    </cfRule>
  </conditionalFormatting>
  <conditionalFormatting sqref="AG53:AG55">
    <cfRule type="expression" dxfId="412" priority="294">
      <formula>Q53="No_existen"</formula>
    </cfRule>
  </conditionalFormatting>
  <conditionalFormatting sqref="AH53:AH55">
    <cfRule type="expression" dxfId="411" priority="293">
      <formula>P53="No_existen"</formula>
    </cfRule>
  </conditionalFormatting>
  <conditionalFormatting sqref="AI53:AI55 AJ53">
    <cfRule type="expression" dxfId="410" priority="290">
      <formula>P53="No_existen"</formula>
    </cfRule>
  </conditionalFormatting>
  <conditionalFormatting sqref="AK53">
    <cfRule type="expression" dxfId="409" priority="299">
      <formula>Q53="No_existen"</formula>
    </cfRule>
  </conditionalFormatting>
  <conditionalFormatting sqref="AL53:AL55">
    <cfRule type="expression" dxfId="408" priority="292">
      <formula>Q53="No_existen"</formula>
    </cfRule>
  </conditionalFormatting>
  <conditionalFormatting sqref="AM53:AM55">
    <cfRule type="expression" dxfId="407" priority="289">
      <formula>P53="No_existen"</formula>
    </cfRule>
  </conditionalFormatting>
  <conditionalFormatting sqref="AR53:AS55">
    <cfRule type="cellIs" dxfId="406" priority="277" operator="equal">
      <formula>"LEVE"</formula>
    </cfRule>
    <cfRule type="cellIs" dxfId="405" priority="278" operator="equal">
      <formula>"MODERADO"</formula>
    </cfRule>
    <cfRule type="cellIs" dxfId="404" priority="279" operator="equal">
      <formula>"GRAVE"</formula>
    </cfRule>
  </conditionalFormatting>
  <conditionalFormatting sqref="P56:P58">
    <cfRule type="cellIs" dxfId="403" priority="268" operator="between">
      <formula>2</formula>
      <formula>3</formula>
    </cfRule>
  </conditionalFormatting>
  <conditionalFormatting sqref="T56">
    <cfRule type="expression" dxfId="402" priority="259">
      <formula>P56="No_existen"</formula>
    </cfRule>
  </conditionalFormatting>
  <conditionalFormatting sqref="T57:T58">
    <cfRule type="expression" dxfId="401" priority="258">
      <formula>P58="No_existen"</formula>
    </cfRule>
  </conditionalFormatting>
  <conditionalFormatting sqref="X56">
    <cfRule type="expression" dxfId="400" priority="264">
      <formula>$P$23="No_existen"</formula>
    </cfRule>
  </conditionalFormatting>
  <conditionalFormatting sqref="X57">
    <cfRule type="expression" dxfId="399" priority="263">
      <formula>$P$24="No_existen"</formula>
    </cfRule>
  </conditionalFormatting>
  <conditionalFormatting sqref="X58">
    <cfRule type="expression" dxfId="398" priority="262">
      <formula>$P$25="No_existen"</formula>
    </cfRule>
  </conditionalFormatting>
  <conditionalFormatting sqref="Y56:Y58">
    <cfRule type="expression" dxfId="397" priority="260">
      <formula>X56="Semiautomatico"</formula>
    </cfRule>
    <cfRule type="expression" dxfId="396" priority="261">
      <formula>X56="Manual"</formula>
    </cfRule>
    <cfRule type="expression" dxfId="395" priority="265">
      <formula>P56="No_existen"</formula>
    </cfRule>
  </conditionalFormatting>
  <conditionalFormatting sqref="AA56">
    <cfRule type="expression" dxfId="394" priority="275">
      <formula>Q56="No_existen"</formula>
    </cfRule>
  </conditionalFormatting>
  <conditionalFormatting sqref="AB56:AB61">
    <cfRule type="expression" dxfId="393" priority="274">
      <formula>Q56="No_existen"</formula>
    </cfRule>
  </conditionalFormatting>
  <conditionalFormatting sqref="AC56:AC58">
    <cfRule type="expression" dxfId="392" priority="273">
      <formula>P56="No_existen"</formula>
    </cfRule>
  </conditionalFormatting>
  <conditionalFormatting sqref="AD56:AD58">
    <cfRule type="expression" dxfId="391" priority="256">
      <formula>AC56="No asignado"</formula>
    </cfRule>
  </conditionalFormatting>
  <conditionalFormatting sqref="AD56:AD58">
    <cfRule type="expression" dxfId="390" priority="257">
      <formula>P56="No_existen"</formula>
    </cfRule>
  </conditionalFormatting>
  <conditionalFormatting sqref="AF56">
    <cfRule type="expression" dxfId="389" priority="272">
      <formula>Q56="No_existen"</formula>
    </cfRule>
  </conditionalFormatting>
  <conditionalFormatting sqref="AG56:AG61">
    <cfRule type="expression" dxfId="388" priority="271">
      <formula>Q56="No_existen"</formula>
    </cfRule>
  </conditionalFormatting>
  <conditionalFormatting sqref="AH56:AH58">
    <cfRule type="expression" dxfId="387" priority="270">
      <formula>P56="No_existen"</formula>
    </cfRule>
  </conditionalFormatting>
  <conditionalFormatting sqref="AI56:AI58 AJ56">
    <cfRule type="expression" dxfId="386" priority="267">
      <formula>P56="No_existen"</formula>
    </cfRule>
  </conditionalFormatting>
  <conditionalFormatting sqref="AK56">
    <cfRule type="expression" dxfId="385" priority="276">
      <formula>Q56="No_existen"</formula>
    </cfRule>
  </conditionalFormatting>
  <conditionalFormatting sqref="AL56:AL61">
    <cfRule type="expression" dxfId="384" priority="269">
      <formula>Q56="No_existen"</formula>
    </cfRule>
  </conditionalFormatting>
  <conditionalFormatting sqref="AM56:AM58">
    <cfRule type="expression" dxfId="383" priority="266">
      <formula>P56="No_existen"</formula>
    </cfRule>
  </conditionalFormatting>
  <conditionalFormatting sqref="AR56:AS58">
    <cfRule type="cellIs" dxfId="382" priority="253" operator="equal">
      <formula>"LEVE"</formula>
    </cfRule>
    <cfRule type="cellIs" dxfId="381" priority="254" operator="equal">
      <formula>"MODERADO"</formula>
    </cfRule>
    <cfRule type="cellIs" dxfId="380" priority="255" operator="equal">
      <formula>"GRAVE"</formula>
    </cfRule>
  </conditionalFormatting>
  <conditionalFormatting sqref="P59:P61">
    <cfRule type="cellIs" dxfId="379" priority="244" operator="between">
      <formula>2</formula>
      <formula>3</formula>
    </cfRule>
  </conditionalFormatting>
  <conditionalFormatting sqref="AI59:AI61 AJ59">
    <cfRule type="expression" dxfId="378" priority="243">
      <formula>P59="No_existen"</formula>
    </cfRule>
  </conditionalFormatting>
  <conditionalFormatting sqref="AM59:AM61">
    <cfRule type="expression" dxfId="377" priority="242">
      <formula>P59="No_existen"</formula>
    </cfRule>
  </conditionalFormatting>
  <conditionalFormatting sqref="AH59:AH61">
    <cfRule type="expression" dxfId="375" priority="246">
      <formula>P59="No_existen"</formula>
    </cfRule>
  </conditionalFormatting>
  <conditionalFormatting sqref="AF59">
    <cfRule type="expression" dxfId="373" priority="248">
      <formula>Q59="No_existen"</formula>
    </cfRule>
  </conditionalFormatting>
  <conditionalFormatting sqref="AC59:AC61">
    <cfRule type="expression" dxfId="372" priority="249">
      <formula>P59="No_existen"</formula>
    </cfRule>
  </conditionalFormatting>
  <conditionalFormatting sqref="AA59">
    <cfRule type="expression" dxfId="370" priority="251">
      <formula>Q59="No_existen"</formula>
    </cfRule>
  </conditionalFormatting>
  <conditionalFormatting sqref="AK59">
    <cfRule type="expression" dxfId="369" priority="252">
      <formula>Q59="No_existen"</formula>
    </cfRule>
  </conditionalFormatting>
  <conditionalFormatting sqref="Y59:Y61">
    <cfRule type="expression" dxfId="368" priority="235">
      <formula>X59="Semiautomatico"</formula>
    </cfRule>
    <cfRule type="expression" dxfId="367" priority="236">
      <formula>X59="Manual"</formula>
    </cfRule>
    <cfRule type="expression" dxfId="366" priority="241">
      <formula>P59="No_existen"</formula>
    </cfRule>
  </conditionalFormatting>
  <conditionalFormatting sqref="X60">
    <cfRule type="expression" dxfId="365" priority="240">
      <formula>$P$12="No_existen"</formula>
    </cfRule>
  </conditionalFormatting>
  <conditionalFormatting sqref="Y60:Y61">
    <cfRule type="expression" dxfId="364" priority="239">
      <formula>P60="No_existen"</formula>
    </cfRule>
  </conditionalFormatting>
  <conditionalFormatting sqref="X59">
    <cfRule type="expression" dxfId="363" priority="238">
      <formula>P59="No_Existen"</formula>
    </cfRule>
  </conditionalFormatting>
  <conditionalFormatting sqref="X61">
    <cfRule type="expression" dxfId="362" priority="237">
      <formula>P61="No_existen"</formula>
    </cfRule>
  </conditionalFormatting>
  <conditionalFormatting sqref="T59">
    <cfRule type="expression" dxfId="361" priority="234">
      <formula>P59="No_existen"</formula>
    </cfRule>
  </conditionalFormatting>
  <conditionalFormatting sqref="T61">
    <cfRule type="expression" dxfId="360" priority="233">
      <formula>P61="No_existen"</formula>
    </cfRule>
  </conditionalFormatting>
  <conditionalFormatting sqref="T60">
    <cfRule type="expression" dxfId="359" priority="232">
      <formula>P60="No_existen"</formula>
    </cfRule>
  </conditionalFormatting>
  <conditionalFormatting sqref="AD59">
    <cfRule type="expression" dxfId="358" priority="231">
      <formula>$P$11="No_existen"</formula>
    </cfRule>
  </conditionalFormatting>
  <conditionalFormatting sqref="AD59:AD61">
    <cfRule type="expression" dxfId="357" priority="230">
      <formula>AC59="No asignado"</formula>
    </cfRule>
  </conditionalFormatting>
  <conditionalFormatting sqref="AD60">
    <cfRule type="expression" dxfId="356" priority="229">
      <formula>$P$12="No_existen"</formula>
    </cfRule>
  </conditionalFormatting>
  <conditionalFormatting sqref="AD61">
    <cfRule type="expression" dxfId="355" priority="228">
      <formula>$P$13="No_existen"</formula>
    </cfRule>
  </conditionalFormatting>
  <conditionalFormatting sqref="AV59">
    <cfRule type="expression" dxfId="354" priority="227">
      <formula>AT59="ASUMIR"</formula>
    </cfRule>
  </conditionalFormatting>
  <conditionalFormatting sqref="AR59:AS59">
    <cfRule type="cellIs" dxfId="353" priority="224" operator="equal">
      <formula>"LEVE"</formula>
    </cfRule>
    <cfRule type="cellIs" dxfId="352" priority="225" operator="equal">
      <formula>"MODERADO"</formula>
    </cfRule>
    <cfRule type="cellIs" dxfId="351" priority="226" operator="equal">
      <formula>"GRAVE"</formula>
    </cfRule>
  </conditionalFormatting>
  <conditionalFormatting sqref="AU59:AU61">
    <cfRule type="expression" dxfId="350" priority="223">
      <formula>AT59="ASUMIR"</formula>
    </cfRule>
  </conditionalFormatting>
  <conditionalFormatting sqref="P62:P64">
    <cfRule type="cellIs" dxfId="349" priority="222" operator="between">
      <formula>2</formula>
      <formula>3</formula>
    </cfRule>
  </conditionalFormatting>
  <conditionalFormatting sqref="AX62:AX64">
    <cfRule type="expression" dxfId="348" priority="220">
      <formula>AT62&lt;&gt;"COMPARTIR"</formula>
    </cfRule>
    <cfRule type="expression" dxfId="347" priority="221">
      <formula>AT62="ASUMIR"</formula>
    </cfRule>
  </conditionalFormatting>
  <conditionalFormatting sqref="AU62:AU64">
    <cfRule type="expression" dxfId="346" priority="219">
      <formula>AT62="ASUMIR"</formula>
    </cfRule>
  </conditionalFormatting>
  <conditionalFormatting sqref="AV63:AW64 AW62">
    <cfRule type="expression" dxfId="345" priority="218">
      <formula>AT62="ASUMIR"</formula>
    </cfRule>
  </conditionalFormatting>
  <conditionalFormatting sqref="AR62:AS62">
    <cfRule type="cellIs" dxfId="344" priority="215" operator="equal">
      <formula>"LEVE"</formula>
    </cfRule>
    <cfRule type="cellIs" dxfId="343" priority="216" operator="equal">
      <formula>"MODERADO"</formula>
    </cfRule>
    <cfRule type="cellIs" dxfId="342" priority="217" operator="equal">
      <formula>"GRAVE"</formula>
    </cfRule>
  </conditionalFormatting>
  <conditionalFormatting sqref="P65:P67">
    <cfRule type="cellIs" dxfId="341" priority="206" operator="between">
      <formula>2</formula>
      <formula>3</formula>
    </cfRule>
  </conditionalFormatting>
  <conditionalFormatting sqref="AI65:AI67 AJ65">
    <cfRule type="expression" dxfId="340" priority="205">
      <formula>P65="No_existen"</formula>
    </cfRule>
  </conditionalFormatting>
  <conditionalFormatting sqref="AM65:AM67">
    <cfRule type="expression" dxfId="339" priority="204">
      <formula>P65="No_existen"</formula>
    </cfRule>
  </conditionalFormatting>
  <conditionalFormatting sqref="AH65:AH67">
    <cfRule type="expression" dxfId="337" priority="208">
      <formula>P65="No_existen"</formula>
    </cfRule>
  </conditionalFormatting>
  <conditionalFormatting sqref="AF65">
    <cfRule type="expression" dxfId="335" priority="210">
      <formula>Q65="No_existen"</formula>
    </cfRule>
  </conditionalFormatting>
  <conditionalFormatting sqref="AC65:AC67">
    <cfRule type="expression" dxfId="334" priority="211">
      <formula>P65="No_existen"</formula>
    </cfRule>
  </conditionalFormatting>
  <conditionalFormatting sqref="AA65">
    <cfRule type="expression" dxfId="332" priority="213">
      <formula>Q65="No_existen"</formula>
    </cfRule>
  </conditionalFormatting>
  <conditionalFormatting sqref="AK65">
    <cfRule type="expression" dxfId="331" priority="214">
      <formula>Q65="No_existen"</formula>
    </cfRule>
  </conditionalFormatting>
  <conditionalFormatting sqref="Y65:Y67">
    <cfRule type="expression" dxfId="330" priority="189">
      <formula>X65="Semiautomatico"</formula>
    </cfRule>
    <cfRule type="expression" dxfId="329" priority="192">
      <formula>X65="Manual"</formula>
    </cfRule>
    <cfRule type="expression" dxfId="328" priority="203">
      <formula>P65="No_existen"</formula>
    </cfRule>
  </conditionalFormatting>
  <conditionalFormatting sqref="Y65:Y67">
    <cfRule type="expression" dxfId="327" priority="202">
      <formula>P65="No_existen"</formula>
    </cfRule>
  </conditionalFormatting>
  <conditionalFormatting sqref="T65">
    <cfRule type="expression" dxfId="326" priority="201">
      <formula>P65="No_existen"</formula>
    </cfRule>
  </conditionalFormatting>
  <conditionalFormatting sqref="X65">
    <cfRule type="expression" dxfId="325" priority="200">
      <formula>$P$17="No_existen"</formula>
    </cfRule>
  </conditionalFormatting>
  <conditionalFormatting sqref="AD65">
    <cfRule type="expression" dxfId="324" priority="199">
      <formula>P65="No_existen"</formula>
    </cfRule>
  </conditionalFormatting>
  <conditionalFormatting sqref="AD66">
    <cfRule type="expression" dxfId="323" priority="198">
      <formula>P66="No_existen"</formula>
    </cfRule>
  </conditionalFormatting>
  <conditionalFormatting sqref="X66">
    <cfRule type="expression" dxfId="322" priority="197">
      <formula>$P$18="No_existen"</formula>
    </cfRule>
  </conditionalFormatting>
  <conditionalFormatting sqref="T66">
    <cfRule type="expression" dxfId="321" priority="196">
      <formula>P66="No_existen"</formula>
    </cfRule>
  </conditionalFormatting>
  <conditionalFormatting sqref="T67">
    <cfRule type="expression" dxfId="320" priority="195">
      <formula>P67="No_existen"</formula>
    </cfRule>
  </conditionalFormatting>
  <conditionalFormatting sqref="X67">
    <cfRule type="expression" dxfId="319" priority="194">
      <formula>$P$19="No_existen"</formula>
    </cfRule>
  </conditionalFormatting>
  <conditionalFormatting sqref="AD67">
    <cfRule type="expression" dxfId="318" priority="193">
      <formula>P67="No_existen"</formula>
    </cfRule>
  </conditionalFormatting>
  <conditionalFormatting sqref="AD65:AD67">
    <cfRule type="expression" dxfId="317" priority="190">
      <formula>AC65="No asignado"</formula>
    </cfRule>
  </conditionalFormatting>
  <conditionalFormatting sqref="AD65:AD67">
    <cfRule type="expression" dxfId="316" priority="191">
      <formula>AC65="No asignado"</formula>
    </cfRule>
  </conditionalFormatting>
  <conditionalFormatting sqref="AR65:AS65">
    <cfRule type="cellIs" dxfId="315" priority="186" operator="equal">
      <formula>"LEVE"</formula>
    </cfRule>
    <cfRule type="cellIs" dxfId="314" priority="187" operator="equal">
      <formula>"MODERADO"</formula>
    </cfRule>
    <cfRule type="cellIs" dxfId="313" priority="188" operator="equal">
      <formula>"GRAVE"</formula>
    </cfRule>
  </conditionalFormatting>
  <conditionalFormatting sqref="P68">
    <cfRule type="cellIs" dxfId="312" priority="185" operator="between">
      <formula>2</formula>
      <formula>3</formula>
    </cfRule>
  </conditionalFormatting>
  <conditionalFormatting sqref="T68">
    <cfRule type="expression" dxfId="311" priority="184">
      <formula>P68="No_existen"</formula>
    </cfRule>
  </conditionalFormatting>
  <conditionalFormatting sqref="X68">
    <cfRule type="expression" dxfId="310" priority="183">
      <formula>P68="No_Existen"</formula>
    </cfRule>
  </conditionalFormatting>
  <conditionalFormatting sqref="AD68">
    <cfRule type="expression" dxfId="309" priority="182">
      <formula>$P$11="No_existen"</formula>
    </cfRule>
  </conditionalFormatting>
  <conditionalFormatting sqref="AD68">
    <cfRule type="expression" dxfId="308" priority="181">
      <formula>AC68="No asignado"</formula>
    </cfRule>
  </conditionalFormatting>
  <conditionalFormatting sqref="AU68:AU70">
    <cfRule type="expression" dxfId="307" priority="180">
      <formula>AT68="ASUMIR"</formula>
    </cfRule>
  </conditionalFormatting>
  <conditionalFormatting sqref="AV68:AV70">
    <cfRule type="expression" dxfId="306" priority="179">
      <formula>AT68="ASUMIR"</formula>
    </cfRule>
  </conditionalFormatting>
  <conditionalFormatting sqref="AR68:AS68">
    <cfRule type="cellIs" dxfId="305" priority="176" operator="equal">
      <formula>"LEVE"</formula>
    </cfRule>
    <cfRule type="cellIs" dxfId="304" priority="177" operator="equal">
      <formula>"MODERADO"</formula>
    </cfRule>
    <cfRule type="cellIs" dxfId="303" priority="178" operator="equal">
      <formula>"GRAVE"</formula>
    </cfRule>
  </conditionalFormatting>
  <conditionalFormatting sqref="P71:P73">
    <cfRule type="cellIs" dxfId="174" priority="167" operator="between">
      <formula>2</formula>
      <formula>3</formula>
    </cfRule>
  </conditionalFormatting>
  <conditionalFormatting sqref="AI71:AI73 AJ71">
    <cfRule type="expression" dxfId="173" priority="166">
      <formula>P71="No_existen"</formula>
    </cfRule>
  </conditionalFormatting>
  <conditionalFormatting sqref="AM71:AM73">
    <cfRule type="expression" dxfId="172" priority="165">
      <formula>P71="No_existen"</formula>
    </cfRule>
  </conditionalFormatting>
  <conditionalFormatting sqref="AL71:AL73">
    <cfRule type="expression" dxfId="171" priority="168">
      <formula>Q71="No_existen"</formula>
    </cfRule>
  </conditionalFormatting>
  <conditionalFormatting sqref="AH71:AH73">
    <cfRule type="expression" dxfId="170" priority="169">
      <formula>P71="No_existen"</formula>
    </cfRule>
  </conditionalFormatting>
  <conditionalFormatting sqref="AF71">
    <cfRule type="expression" dxfId="168" priority="171">
      <formula>Q71="No_existen"</formula>
    </cfRule>
  </conditionalFormatting>
  <conditionalFormatting sqref="AC71:AC73">
    <cfRule type="expression" dxfId="167" priority="172">
      <formula>P71="No_existen"</formula>
    </cfRule>
  </conditionalFormatting>
  <conditionalFormatting sqref="AA71">
    <cfRule type="expression" dxfId="165" priority="174">
      <formula>Q71="No_existen"</formula>
    </cfRule>
  </conditionalFormatting>
  <conditionalFormatting sqref="AK71">
    <cfRule type="expression" dxfId="164" priority="175">
      <formula>Q71="No_existen"</formula>
    </cfRule>
  </conditionalFormatting>
  <conditionalFormatting sqref="Y71:Y73">
    <cfRule type="expression" dxfId="163" priority="150">
      <formula>X71="Semiautomatico"</formula>
    </cfRule>
    <cfRule type="expression" dxfId="162" priority="153">
      <formula>X71="Manual"</formula>
    </cfRule>
    <cfRule type="expression" dxfId="161" priority="164">
      <formula>P71="No_existen"</formula>
    </cfRule>
  </conditionalFormatting>
  <conditionalFormatting sqref="Y71:Y73">
    <cfRule type="expression" dxfId="160" priority="163">
      <formula>P71="No_existen"</formula>
    </cfRule>
  </conditionalFormatting>
  <conditionalFormatting sqref="T71">
    <cfRule type="expression" dxfId="159" priority="162">
      <formula>P71="No_existen"</formula>
    </cfRule>
  </conditionalFormatting>
  <conditionalFormatting sqref="X71">
    <cfRule type="expression" dxfId="158" priority="161">
      <formula>$P$14="No_existen"</formula>
    </cfRule>
  </conditionalFormatting>
  <conditionalFormatting sqref="AD71">
    <cfRule type="expression" dxfId="157" priority="160">
      <formula>P71="No_existen"</formula>
    </cfRule>
  </conditionalFormatting>
  <conditionalFormatting sqref="T72">
    <cfRule type="expression" dxfId="156" priority="159">
      <formula>P72="No_existen"</formula>
    </cfRule>
  </conditionalFormatting>
  <conditionalFormatting sqref="X72">
    <cfRule type="expression" dxfId="155" priority="158">
      <formula>$P$15="No_existen"</formula>
    </cfRule>
  </conditionalFormatting>
  <conditionalFormatting sqref="AD72">
    <cfRule type="expression" dxfId="154" priority="157">
      <formula>P72="No_existen"</formula>
    </cfRule>
  </conditionalFormatting>
  <conditionalFormatting sqref="T73">
    <cfRule type="expression" dxfId="153" priority="156">
      <formula>P73="No_existen"</formula>
    </cfRule>
  </conditionalFormatting>
  <conditionalFormatting sqref="X73">
    <cfRule type="expression" dxfId="152" priority="155">
      <formula>$P$16="No_existen"</formula>
    </cfRule>
  </conditionalFormatting>
  <conditionalFormatting sqref="AD73">
    <cfRule type="expression" dxfId="151" priority="154">
      <formula>P73="No_existen"</formula>
    </cfRule>
  </conditionalFormatting>
  <conditionalFormatting sqref="AD71:AD73">
    <cfRule type="expression" dxfId="150" priority="151">
      <formula>AC71="No asignado"</formula>
    </cfRule>
  </conditionalFormatting>
  <conditionalFormatting sqref="AD71:AD73">
    <cfRule type="expression" dxfId="149" priority="152">
      <formula>AC71="No asignado"</formula>
    </cfRule>
  </conditionalFormatting>
  <conditionalFormatting sqref="AU71:AU73">
    <cfRule type="expression" dxfId="148" priority="149">
      <formula>AT71="ASUMIR"</formula>
    </cfRule>
  </conditionalFormatting>
  <conditionalFormatting sqref="AV71:AV73">
    <cfRule type="expression" dxfId="147" priority="148">
      <formula>AT71="ASUMIR"</formula>
    </cfRule>
  </conditionalFormatting>
  <conditionalFormatting sqref="AR71:AS71">
    <cfRule type="cellIs" dxfId="146" priority="145" operator="equal">
      <formula>"LEVE"</formula>
    </cfRule>
    <cfRule type="cellIs" dxfId="145" priority="146" operator="equal">
      <formula>"MODERADO"</formula>
    </cfRule>
    <cfRule type="cellIs" dxfId="144" priority="147" operator="equal">
      <formula>"GRAVE"</formula>
    </cfRule>
  </conditionalFormatting>
  <conditionalFormatting sqref="P74:P76">
    <cfRule type="cellIs" dxfId="143" priority="136" operator="between">
      <formula>2</formula>
      <formula>3</formula>
    </cfRule>
  </conditionalFormatting>
  <conditionalFormatting sqref="AI74:AI76 AJ74">
    <cfRule type="expression" dxfId="142" priority="135">
      <formula>P74="No_existen"</formula>
    </cfRule>
  </conditionalFormatting>
  <conditionalFormatting sqref="AM74:AM76">
    <cfRule type="expression" dxfId="141" priority="134">
      <formula>P74="No_existen"</formula>
    </cfRule>
  </conditionalFormatting>
  <conditionalFormatting sqref="AL74:AL76">
    <cfRule type="expression" dxfId="140" priority="137">
      <formula>Q74="No_existen"</formula>
    </cfRule>
  </conditionalFormatting>
  <conditionalFormatting sqref="AH74:AH76">
    <cfRule type="expression" dxfId="139" priority="138">
      <formula>P74="No_existen"</formula>
    </cfRule>
  </conditionalFormatting>
  <conditionalFormatting sqref="AF74">
    <cfRule type="expression" dxfId="137" priority="140">
      <formula>Q74="No_existen"</formula>
    </cfRule>
  </conditionalFormatting>
  <conditionalFormatting sqref="AC74:AC76">
    <cfRule type="expression" dxfId="136" priority="141">
      <formula>P74="No_existen"</formula>
    </cfRule>
  </conditionalFormatting>
  <conditionalFormatting sqref="AA74">
    <cfRule type="expression" dxfId="134" priority="143">
      <formula>Q74="No_existen"</formula>
    </cfRule>
  </conditionalFormatting>
  <conditionalFormatting sqref="AK74">
    <cfRule type="expression" dxfId="133" priority="144">
      <formula>Q74="No_existen"</formula>
    </cfRule>
  </conditionalFormatting>
  <conditionalFormatting sqref="Y74:Y76">
    <cfRule type="expression" dxfId="132" priority="119">
      <formula>X74="Semiautomatico"</formula>
    </cfRule>
    <cfRule type="expression" dxfId="131" priority="122">
      <formula>X74="Manual"</formula>
    </cfRule>
    <cfRule type="expression" dxfId="130" priority="133">
      <formula>P74="No_existen"</formula>
    </cfRule>
  </conditionalFormatting>
  <conditionalFormatting sqref="Y74:Y76">
    <cfRule type="expression" dxfId="129" priority="132">
      <formula>P74="No_existen"</formula>
    </cfRule>
  </conditionalFormatting>
  <conditionalFormatting sqref="T74">
    <cfRule type="expression" dxfId="128" priority="131">
      <formula>P74="No_existen"</formula>
    </cfRule>
  </conditionalFormatting>
  <conditionalFormatting sqref="X74">
    <cfRule type="expression" dxfId="127" priority="130">
      <formula>$P$17="No_existen"</formula>
    </cfRule>
  </conditionalFormatting>
  <conditionalFormatting sqref="AD74">
    <cfRule type="expression" dxfId="126" priority="129">
      <formula>P74="No_existen"</formula>
    </cfRule>
  </conditionalFormatting>
  <conditionalFormatting sqref="AD75">
    <cfRule type="expression" dxfId="125" priority="128">
      <formula>P75="No_existen"</formula>
    </cfRule>
  </conditionalFormatting>
  <conditionalFormatting sqref="X75">
    <cfRule type="expression" dxfId="124" priority="127">
      <formula>$P$18="No_existen"</formula>
    </cfRule>
  </conditionalFormatting>
  <conditionalFormatting sqref="T75">
    <cfRule type="expression" dxfId="123" priority="126">
      <formula>P75="No_existen"</formula>
    </cfRule>
  </conditionalFormatting>
  <conditionalFormatting sqref="T76">
    <cfRule type="expression" dxfId="122" priority="125">
      <formula>P76="No_existen"</formula>
    </cfRule>
  </conditionalFormatting>
  <conditionalFormatting sqref="X76">
    <cfRule type="expression" dxfId="121" priority="124">
      <formula>$P$19="No_existen"</formula>
    </cfRule>
  </conditionalFormatting>
  <conditionalFormatting sqref="AD76">
    <cfRule type="expression" dxfId="120" priority="123">
      <formula>P76="No_existen"</formula>
    </cfRule>
  </conditionalFormatting>
  <conditionalFormatting sqref="AD74:AD76">
    <cfRule type="expression" dxfId="119" priority="120">
      <formula>AC74="No asignado"</formula>
    </cfRule>
  </conditionalFormatting>
  <conditionalFormatting sqref="AD74:AD76">
    <cfRule type="expression" dxfId="118" priority="121">
      <formula>AC74="No asignado"</formula>
    </cfRule>
  </conditionalFormatting>
  <conditionalFormatting sqref="AR74:AS74">
    <cfRule type="cellIs" dxfId="117" priority="116" operator="equal">
      <formula>"LEVE"</formula>
    </cfRule>
    <cfRule type="cellIs" dxfId="116" priority="117" operator="equal">
      <formula>"MODERADO"</formula>
    </cfRule>
    <cfRule type="cellIs" dxfId="115" priority="118" operator="equal">
      <formula>"GRAVE"</formula>
    </cfRule>
  </conditionalFormatting>
  <conditionalFormatting sqref="P77:P79">
    <cfRule type="cellIs" dxfId="114" priority="107" operator="between">
      <formula>2</formula>
      <formula>3</formula>
    </cfRule>
  </conditionalFormatting>
  <conditionalFormatting sqref="AI77:AJ77 AI78:AI79">
    <cfRule type="expression" dxfId="113" priority="106">
      <formula>P77="No_existen"</formula>
    </cfRule>
  </conditionalFormatting>
  <conditionalFormatting sqref="AM77:AM79">
    <cfRule type="expression" dxfId="112" priority="105">
      <formula>P77="No_existen"</formula>
    </cfRule>
  </conditionalFormatting>
  <conditionalFormatting sqref="T77">
    <cfRule type="expression" dxfId="111" priority="104">
      <formula>P77="No_existen"</formula>
    </cfRule>
  </conditionalFormatting>
  <conditionalFormatting sqref="AL77:AL79">
    <cfRule type="expression" dxfId="110" priority="108">
      <formula>Q77="No_existen"</formula>
    </cfRule>
  </conditionalFormatting>
  <conditionalFormatting sqref="AH77:AH79">
    <cfRule type="expression" dxfId="109" priority="109">
      <formula>P77="No_existen"</formula>
    </cfRule>
  </conditionalFormatting>
  <conditionalFormatting sqref="AF77">
    <cfRule type="expression" dxfId="107" priority="111">
      <formula>Q77="No_existen"</formula>
    </cfRule>
  </conditionalFormatting>
  <conditionalFormatting sqref="AC77:AC79">
    <cfRule type="expression" dxfId="106" priority="112">
      <formula>P77="No_existen"</formula>
    </cfRule>
  </conditionalFormatting>
  <conditionalFormatting sqref="AA77">
    <cfRule type="expression" dxfId="104" priority="114">
      <formula>Q77="No_existen"</formula>
    </cfRule>
  </conditionalFormatting>
  <conditionalFormatting sqref="AK77">
    <cfRule type="expression" dxfId="103" priority="115">
      <formula>Q77="No_existen"</formula>
    </cfRule>
  </conditionalFormatting>
  <conditionalFormatting sqref="Y77:Y79">
    <cfRule type="expression" dxfId="102" priority="93">
      <formula>X77="Semiautomatico"</formula>
    </cfRule>
    <cfRule type="expression" dxfId="101" priority="95">
      <formula>X77="Manual"</formula>
    </cfRule>
    <cfRule type="expression" dxfId="100" priority="103">
      <formula>P77="No_existen"</formula>
    </cfRule>
  </conditionalFormatting>
  <conditionalFormatting sqref="X78">
    <cfRule type="expression" dxfId="99" priority="102">
      <formula>$P$12="No_existen"</formula>
    </cfRule>
  </conditionalFormatting>
  <conditionalFormatting sqref="Y78:Y79">
    <cfRule type="expression" dxfId="98" priority="101">
      <formula>P78="No_existen"</formula>
    </cfRule>
  </conditionalFormatting>
  <conditionalFormatting sqref="AD77">
    <cfRule type="expression" dxfId="97" priority="100">
      <formula>$P$11="No_existen"</formula>
    </cfRule>
  </conditionalFormatting>
  <conditionalFormatting sqref="X77">
    <cfRule type="expression" dxfId="96" priority="99">
      <formula>P77="No_Existen"</formula>
    </cfRule>
  </conditionalFormatting>
  <conditionalFormatting sqref="T78">
    <cfRule type="expression" dxfId="95" priority="98">
      <formula>P78="No_existen"</formula>
    </cfRule>
  </conditionalFormatting>
  <conditionalFormatting sqref="T79">
    <cfRule type="expression" dxfId="94" priority="97">
      <formula>P79="No_existen"</formula>
    </cfRule>
  </conditionalFormatting>
  <conditionalFormatting sqref="X79">
    <cfRule type="expression" dxfId="93" priority="96">
      <formula>P79="No_existen"</formula>
    </cfRule>
  </conditionalFormatting>
  <conditionalFormatting sqref="AD77:AD79">
    <cfRule type="expression" dxfId="92" priority="94">
      <formula>AC77="No asignado"</formula>
    </cfRule>
  </conditionalFormatting>
  <conditionalFormatting sqref="AD78">
    <cfRule type="expression" dxfId="91" priority="92">
      <formula>$P$12="No_existen"</formula>
    </cfRule>
  </conditionalFormatting>
  <conditionalFormatting sqref="AD79">
    <cfRule type="expression" dxfId="90" priority="91">
      <formula>$P$13="No_existen"</formula>
    </cfRule>
  </conditionalFormatting>
  <conditionalFormatting sqref="AR77:AS77">
    <cfRule type="cellIs" dxfId="89" priority="88" operator="equal">
      <formula>"LEVE"</formula>
    </cfRule>
    <cfRule type="cellIs" dxfId="88" priority="89" operator="equal">
      <formula>"MODERADO"</formula>
    </cfRule>
    <cfRule type="cellIs" dxfId="87" priority="90" operator="equal">
      <formula>"GRAVE"</formula>
    </cfRule>
  </conditionalFormatting>
  <conditionalFormatting sqref="P80:P82">
    <cfRule type="cellIs" dxfId="86" priority="79" operator="between">
      <formula>2</formula>
      <formula>3</formula>
    </cfRule>
  </conditionalFormatting>
  <conditionalFormatting sqref="AI80:AI82 AJ80 AJ83">
    <cfRule type="expression" dxfId="85" priority="78">
      <formula>P80="No_existen"</formula>
    </cfRule>
  </conditionalFormatting>
  <conditionalFormatting sqref="AM80:AM82">
    <cfRule type="expression" dxfId="84" priority="77">
      <formula>P80="No_existen"</formula>
    </cfRule>
  </conditionalFormatting>
  <conditionalFormatting sqref="AL80:AL91">
    <cfRule type="expression" dxfId="83" priority="80">
      <formula>Q80="No_existen"</formula>
    </cfRule>
  </conditionalFormatting>
  <conditionalFormatting sqref="AH80:AH82">
    <cfRule type="expression" dxfId="82" priority="81">
      <formula>P80="No_existen"</formula>
    </cfRule>
  </conditionalFormatting>
  <conditionalFormatting sqref="AF80 AF83">
    <cfRule type="expression" dxfId="80" priority="83">
      <formula>Q80="No_existen"</formula>
    </cfRule>
  </conditionalFormatting>
  <conditionalFormatting sqref="AC80:AC82">
    <cfRule type="expression" dxfId="79" priority="84">
      <formula>P80="No_existen"</formula>
    </cfRule>
  </conditionalFormatting>
  <conditionalFormatting sqref="AA80 AA83 AA86">
    <cfRule type="expression" dxfId="77" priority="86">
      <formula>Q80="No_existen"</formula>
    </cfRule>
  </conditionalFormatting>
  <conditionalFormatting sqref="AK80 AK83">
    <cfRule type="expression" dxfId="76" priority="87">
      <formula>Q80="No_existen"</formula>
    </cfRule>
  </conditionalFormatting>
  <conditionalFormatting sqref="Y80:Y82">
    <cfRule type="expression" dxfId="75" priority="62">
      <formula>X80="Semiautomatico"</formula>
    </cfRule>
    <cfRule type="expression" dxfId="74" priority="65">
      <formula>X80="Manual"</formula>
    </cfRule>
    <cfRule type="expression" dxfId="73" priority="76">
      <formula>P80="No_existen"</formula>
    </cfRule>
  </conditionalFormatting>
  <conditionalFormatting sqref="Y80:Y82">
    <cfRule type="expression" dxfId="72" priority="75">
      <formula>P80="No_existen"</formula>
    </cfRule>
  </conditionalFormatting>
  <conditionalFormatting sqref="T80">
    <cfRule type="expression" dxfId="71" priority="74">
      <formula>P80="No_existen"</formula>
    </cfRule>
  </conditionalFormatting>
  <conditionalFormatting sqref="X80">
    <cfRule type="expression" dxfId="70" priority="73">
      <formula>$P$14="No_existen"</formula>
    </cfRule>
  </conditionalFormatting>
  <conditionalFormatting sqref="AD80">
    <cfRule type="expression" dxfId="69" priority="72">
      <formula>P80="No_existen"</formula>
    </cfRule>
  </conditionalFormatting>
  <conditionalFormatting sqref="T81">
    <cfRule type="expression" dxfId="68" priority="71">
      <formula>P81="No_existen"</formula>
    </cfRule>
  </conditionalFormatting>
  <conditionalFormatting sqref="X81">
    <cfRule type="expression" dxfId="67" priority="70">
      <formula>$P$15="No_existen"</formula>
    </cfRule>
  </conditionalFormatting>
  <conditionalFormatting sqref="AD81">
    <cfRule type="expression" dxfId="66" priority="69">
      <formula>P81="No_existen"</formula>
    </cfRule>
  </conditionalFormatting>
  <conditionalFormatting sqref="T82">
    <cfRule type="expression" dxfId="65" priority="68">
      <formula>P82="No_existen"</formula>
    </cfRule>
  </conditionalFormatting>
  <conditionalFormatting sqref="X82">
    <cfRule type="expression" dxfId="64" priority="67">
      <formula>$P$16="No_existen"</formula>
    </cfRule>
  </conditionalFormatting>
  <conditionalFormatting sqref="AD82">
    <cfRule type="expression" dxfId="63" priority="66">
      <formula>P82="No_existen"</formula>
    </cfRule>
  </conditionalFormatting>
  <conditionalFormatting sqref="AD80:AD82">
    <cfRule type="expression" dxfId="62" priority="63">
      <formula>AC80="No asignado"</formula>
    </cfRule>
  </conditionalFormatting>
  <conditionalFormatting sqref="AD80:AD82">
    <cfRule type="expression" dxfId="61" priority="64">
      <formula>AC80="No asignado"</formula>
    </cfRule>
  </conditionalFormatting>
  <conditionalFormatting sqref="AX80:AX82">
    <cfRule type="expression" dxfId="60" priority="60">
      <formula>AT80&lt;&gt;"COMPARTIR"</formula>
    </cfRule>
    <cfRule type="expression" dxfId="59" priority="61">
      <formula>AT80="ASUMIR"</formula>
    </cfRule>
  </conditionalFormatting>
  <conditionalFormatting sqref="AU80:AU82">
    <cfRule type="expression" dxfId="58" priority="59">
      <formula>AT80="ASUMIR"</formula>
    </cfRule>
  </conditionalFormatting>
  <conditionalFormatting sqref="AV80:AW82">
    <cfRule type="expression" dxfId="57" priority="58">
      <formula>AT80="ASUMIR"</formula>
    </cfRule>
  </conditionalFormatting>
  <conditionalFormatting sqref="AR80:AS80">
    <cfRule type="cellIs" dxfId="56" priority="55" operator="equal">
      <formula>"LEVE"</formula>
    </cfRule>
    <cfRule type="cellIs" dxfId="55" priority="56" operator="equal">
      <formula>"MODERADO"</formula>
    </cfRule>
    <cfRule type="cellIs" dxfId="54" priority="57" operator="equal">
      <formula>"GRAVE"</formula>
    </cfRule>
  </conditionalFormatting>
  <conditionalFormatting sqref="P83:P91">
    <cfRule type="cellIs" dxfId="53" priority="46" operator="between">
      <formula>2</formula>
      <formula>3</formula>
    </cfRule>
  </conditionalFormatting>
  <conditionalFormatting sqref="AI83:AI91 AJ86 AJ89">
    <cfRule type="expression" dxfId="52" priority="45">
      <formula>P83="No_existen"</formula>
    </cfRule>
  </conditionalFormatting>
  <conditionalFormatting sqref="AM83:AM91">
    <cfRule type="expression" dxfId="51" priority="44">
      <formula>P83="No_existen"</formula>
    </cfRule>
  </conditionalFormatting>
  <conditionalFormatting sqref="AH83:AH91">
    <cfRule type="expression" dxfId="49" priority="48">
      <formula>P83="No_existen"</formula>
    </cfRule>
  </conditionalFormatting>
  <conditionalFormatting sqref="AF86 AF89">
    <cfRule type="expression" dxfId="47" priority="50">
      <formula>Q86="No_existen"</formula>
    </cfRule>
  </conditionalFormatting>
  <conditionalFormatting sqref="AC83:AC91">
    <cfRule type="expression" dxfId="46" priority="51">
      <formula>P83="No_existen"</formula>
    </cfRule>
  </conditionalFormatting>
  <conditionalFormatting sqref="AA89">
    <cfRule type="expression" dxfId="44" priority="53">
      <formula>Q89="No_existen"</formula>
    </cfRule>
  </conditionalFormatting>
  <conditionalFormatting sqref="AK86 AK89">
    <cfRule type="expression" dxfId="43" priority="54">
      <formula>Q86="No_existen"</formula>
    </cfRule>
  </conditionalFormatting>
  <conditionalFormatting sqref="Y83:Y91">
    <cfRule type="expression" dxfId="42" priority="11">
      <formula>X83="Semiautomatico"</formula>
    </cfRule>
    <cfRule type="expression" dxfId="41" priority="16">
      <formula>X83="Manual"</formula>
    </cfRule>
    <cfRule type="expression" dxfId="40" priority="43">
      <formula>P83="No_existen"</formula>
    </cfRule>
  </conditionalFormatting>
  <conditionalFormatting sqref="Y83:Y91">
    <cfRule type="expression" dxfId="39" priority="42">
      <formula>P83="No_existen"</formula>
    </cfRule>
  </conditionalFormatting>
  <conditionalFormatting sqref="T83">
    <cfRule type="expression" dxfId="38" priority="41">
      <formula>P83="No_existen"</formula>
    </cfRule>
  </conditionalFormatting>
  <conditionalFormatting sqref="X83">
    <cfRule type="expression" dxfId="37" priority="40">
      <formula>$P$17="No_existen"</formula>
    </cfRule>
  </conditionalFormatting>
  <conditionalFormatting sqref="AD83">
    <cfRule type="expression" dxfId="36" priority="39">
      <formula>P83="No_existen"</formula>
    </cfRule>
  </conditionalFormatting>
  <conditionalFormatting sqref="AD84">
    <cfRule type="expression" dxfId="35" priority="38">
      <formula>P84="No_existen"</formula>
    </cfRule>
  </conditionalFormatting>
  <conditionalFormatting sqref="X84">
    <cfRule type="expression" dxfId="34" priority="37">
      <formula>$P$18="No_existen"</formula>
    </cfRule>
  </conditionalFormatting>
  <conditionalFormatting sqref="T84">
    <cfRule type="expression" dxfId="33" priority="36">
      <formula>P84="No_existen"</formula>
    </cfRule>
  </conditionalFormatting>
  <conditionalFormatting sqref="T85">
    <cfRule type="expression" dxfId="32" priority="35">
      <formula>P85="No_existen"</formula>
    </cfRule>
  </conditionalFormatting>
  <conditionalFormatting sqref="X85">
    <cfRule type="expression" dxfId="31" priority="34">
      <formula>$P$19="No_existen"</formula>
    </cfRule>
  </conditionalFormatting>
  <conditionalFormatting sqref="AD85">
    <cfRule type="expression" dxfId="30" priority="33">
      <formula>P85="No_existen"</formula>
    </cfRule>
  </conditionalFormatting>
  <conditionalFormatting sqref="T86">
    <cfRule type="expression" dxfId="29" priority="32">
      <formula>P86="No_existen"</formula>
    </cfRule>
  </conditionalFormatting>
  <conditionalFormatting sqref="X86">
    <cfRule type="expression" dxfId="28" priority="31">
      <formula>$P$20="No_existen"</formula>
    </cfRule>
  </conditionalFormatting>
  <conditionalFormatting sqref="AD86:AD88">
    <cfRule type="expression" dxfId="27" priority="13">
      <formula>AC86="No asignado"</formula>
    </cfRule>
    <cfRule type="expression" dxfId="26" priority="30">
      <formula>P86="No_existen"</formula>
    </cfRule>
  </conditionalFormatting>
  <conditionalFormatting sqref="X87">
    <cfRule type="expression" dxfId="25" priority="29">
      <formula>$P$21="No_existen"</formula>
    </cfRule>
  </conditionalFormatting>
  <conditionalFormatting sqref="T87">
    <cfRule type="expression" dxfId="24" priority="28">
      <formula>P87="No_existen"</formula>
    </cfRule>
  </conditionalFormatting>
  <conditionalFormatting sqref="T88">
    <cfRule type="expression" dxfId="23" priority="27">
      <formula>P88="No_existen"</formula>
    </cfRule>
  </conditionalFormatting>
  <conditionalFormatting sqref="X88">
    <cfRule type="expression" dxfId="22" priority="26">
      <formula>$P$22="No_existen"</formula>
    </cfRule>
  </conditionalFormatting>
  <conditionalFormatting sqref="T89">
    <cfRule type="expression" dxfId="21" priority="25">
      <formula>P89="No_existen"</formula>
    </cfRule>
  </conditionalFormatting>
  <conditionalFormatting sqref="X89">
    <cfRule type="expression" dxfId="20" priority="24">
      <formula>$P$23="No_existen"</formula>
    </cfRule>
  </conditionalFormatting>
  <conditionalFormatting sqref="X90">
    <cfRule type="expression" dxfId="19" priority="23">
      <formula>$P$24="No_existen"</formula>
    </cfRule>
  </conditionalFormatting>
  <conditionalFormatting sqref="X91">
    <cfRule type="expression" dxfId="18" priority="22">
      <formula>$P$25="No_existen"</formula>
    </cfRule>
  </conditionalFormatting>
  <conditionalFormatting sqref="AD89">
    <cfRule type="expression" dxfId="17" priority="21">
      <formula>P89="No_existen"</formula>
    </cfRule>
  </conditionalFormatting>
  <conditionalFormatting sqref="AD90">
    <cfRule type="expression" dxfId="16" priority="20">
      <formula>P90="No_existen"</formula>
    </cfRule>
  </conditionalFormatting>
  <conditionalFormatting sqref="AD91">
    <cfRule type="expression" dxfId="15" priority="19">
      <formula>P91="No_existen"</formula>
    </cfRule>
  </conditionalFormatting>
  <conditionalFormatting sqref="T90">
    <cfRule type="expression" dxfId="14" priority="18">
      <formula>P90="No_existen"</formula>
    </cfRule>
  </conditionalFormatting>
  <conditionalFormatting sqref="T91">
    <cfRule type="expression" dxfId="13" priority="17">
      <formula>P91="No_existen"</formula>
    </cfRule>
  </conditionalFormatting>
  <conditionalFormatting sqref="AD83:AD85">
    <cfRule type="expression" dxfId="12" priority="14">
      <formula>AC83="No asignado"</formula>
    </cfRule>
  </conditionalFormatting>
  <conditionalFormatting sqref="Y89:Y91">
    <cfRule type="expression" dxfId="11" priority="12">
      <formula>X89="Manual"</formula>
    </cfRule>
  </conditionalFormatting>
  <conditionalFormatting sqref="AD83:AD91">
    <cfRule type="expression" dxfId="10" priority="15">
      <formula>AC83="No asignado"</formula>
    </cfRule>
  </conditionalFormatting>
  <conditionalFormatting sqref="AR89:AS89">
    <cfRule type="cellIs" dxfId="9" priority="8" operator="equal">
      <formula>"LEVE"</formula>
    </cfRule>
    <cfRule type="cellIs" dxfId="8" priority="9" operator="equal">
      <formula>"MODERADO"</formula>
    </cfRule>
    <cfRule type="cellIs" dxfId="7" priority="10" operator="equal">
      <formula>"GRAVE"</formula>
    </cfRule>
  </conditionalFormatting>
  <conditionalFormatting sqref="AX83:AX91">
    <cfRule type="expression" dxfId="6" priority="6">
      <formula>AT83&lt;&gt;"COMPARTIR"</formula>
    </cfRule>
    <cfRule type="expression" dxfId="5" priority="7">
      <formula>AT83="ASUMIR"</formula>
    </cfRule>
  </conditionalFormatting>
  <conditionalFormatting sqref="AU83:AU91">
    <cfRule type="expression" dxfId="4" priority="5">
      <formula>AT83="ASUMIR"</formula>
    </cfRule>
  </conditionalFormatting>
  <conditionalFormatting sqref="AV83:AW91">
    <cfRule type="expression" dxfId="3" priority="4">
      <formula>AT83="ASUMIR"</formula>
    </cfRule>
  </conditionalFormatting>
  <conditionalFormatting sqref="AR83:AS83 AR86:AS86">
    <cfRule type="cellIs" dxfId="2" priority="1" operator="equal">
      <formula>"LEVE"</formula>
    </cfRule>
    <cfRule type="cellIs" dxfId="1" priority="2" operator="equal">
      <formula>"MODERADO"</formula>
    </cfRule>
    <cfRule type="cellIs" dxfId="0" priority="3" operator="equal">
      <formula>"GRAVE"</formula>
    </cfRule>
  </conditionalFormatting>
  <dataValidations xWindow="958" yWindow="751" count="109">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41:AT43 AT56:AT58 AT89:AT91">
      <formula1>INDIRECT($AQ$23)</formula1>
    </dataValidation>
    <dataValidation type="list" allowBlank="1" showInputMessage="1" showErrorMessage="1" promptTitle="TRATAMIENTO DEL RIESGO" prompt="Defina el tratamiento que se le dará al riesgo" sqref="AT14:AT18 AT38:AT40 AT53:AT55 AT86:AT88">
      <formula1>INDIRECT($AQ$20)</formula1>
    </dataValidation>
    <dataValidation type="list" allowBlank="1" showInputMessage="1" showErrorMessage="1" promptTitle="TRATAMIENTO DEL RIESGO" prompt="Defina el tratamiento que se le dará al riesgo" sqref="AT35:AT37 AT50:AT52 AT65:AT67 AT74:AT76 AT83:AT85">
      <formula1>INDIRECT($AQ$17)</formula1>
    </dataValidation>
    <dataValidation type="list" allowBlank="1" showInputMessage="1" showErrorMessage="1" promptTitle="TRATAMIENTO DEL RIESGO" prompt="Defina el tratamiento que se le dará al riesgo" sqref="AT21 AT26:AT28 AT32 AT47:AT49 AT62:AT64 AT71:AT73 AT80:AT82">
      <formula1>INDIRECT($AQ$14)</formula1>
    </dataValidation>
    <dataValidation type="list" allowBlank="1" showInputMessage="1" showErrorMessage="1" promptTitle="TRATAMIENTO DEL RIESGO" prompt="Defina el tratamiento que se le dará al riesgo" sqref="AT11:AT13 AT19:AT20 AT23:AT25 AT29:AT30 AT44:AT46 AT59:AT61 AT68:AT70 AT77:AT79">
      <formula1>INDIRECT($AQ$11)</formula1>
    </dataValidation>
    <dataValidation type="custom" allowBlank="1" showInputMessage="1" showErrorMessage="1" sqref="AG96:AH96 V96:X96 AE96 AB96:AC96">
      <formula1>IF(OR(#REF!="0", #REF!="I", #REF!="II"),"NO APLICA", "xxxxxx")</formula1>
    </dataValidation>
    <dataValidation allowBlank="1" showInputMessage="1" showErrorMessage="1" prompt="Identiique aquellas principales consecuencias que se pueden presentar al momento de que se materialice el riesgo" sqref="J17 J14 J11 J20:J23 J26 J29 J32 J35 J38 J41:J44 J47 J50 J53:J59 J62 J65 J68 J71 J74 J77 J80 J83 J86:J91"/>
    <dataValidation allowBlank="1" showInputMessage="1" showErrorMessage="1" prompt="Describa brevemente en qué consiste el riesgo" sqref="I17 I14 I11 I20:I23 I26 I29 I32 I35 I38 I41:I44 I47 I50 I53:I59 I62 I65 I68 I71 I74 I77 I80 I83 I86:I91"/>
    <dataValidation allowBlank="1" showInputMessage="1" showErrorMessage="1" promptTitle="CONTROL" prompt="Defina el estado del control asociado al riesgo" sqref="Q53:S53 Q56:S56 Q62:S62 Q57:Q61 Q68:S68 Q44:S44 Q11:S11 Q54:Q55 Q23:S23 Q26:S26 Q29:S29 Q32:S32 Q35:S35 Q38:S38 Q63:Q67 Q47:S47 R80:S80 Q17:Q19 R59:S59 Q20:S20 Q50:S50 R65:S65 Q12:Q13 R17:S17 Q21:Q22 Q24:Q25 Q27:Q28 Q30:Q31 Q33:Q34 Q36:Q37 Q39:Q43 R41:S41 Q45:Q46 Q48:Q49 Q51:Q52 R74:S74 R71:S71 R77:S77 R86:S86 Q69:Q91 R83:S83 R89:S89"/>
    <dataValidation allowBlank="1" showInputMessage="1" showErrorMessage="1" promptTitle="INDICADOR  DEL RIESGO" prompt="Establezca un indicador que permita monitorear el riesgo" sqref="AY11 AY14:AY91"/>
    <dataValidation type="list" allowBlank="1" showInputMessage="1" showErrorMessage="1" sqref="E25 E46 E61 E70 E79">
      <formula1>INDIRECT($D$13)</formula1>
    </dataValidation>
    <dataValidation type="list" allowBlank="1" showInputMessage="1" showErrorMessage="1" prompt="Seleccione el tipo de Factor establecido en el contexto" sqref="D11 D17 D23 D29 D44 D59 D68 D77">
      <formula1>FACTOR</formula1>
    </dataValidation>
    <dataValidation type="list" allowBlank="1" showInputMessage="1" showErrorMessage="1" prompt="De acuerdo al tipo factor seleccionado (interno o externo) seleccione el factor específico" sqref="E11 E17 E23 E29 E44 E59 E68 E77">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sqref="E14 E20 E26 E32 E47 E62 E71 E80">
      <formula1>INDIRECT($D$14)</formula1>
    </dataValidation>
    <dataValidation type="list" allowBlank="1" showInputMessage="1" showErrorMessage="1" sqref="E21 E27 E48 E63 E72 E81">
      <formula1>INDIRECT($D$15)</formula1>
    </dataValidation>
    <dataValidation type="list" allowBlank="1" showInputMessage="1" showErrorMessage="1" sqref="E28 E49 E64 E73 E82">
      <formula1>INDIRECT($D$16)</formula1>
    </dataValidation>
    <dataValidation type="list" allowBlank="1" showInputMessage="1" showErrorMessage="1" sqref="E35 E50 E65 E74 E83">
      <formula1>INDIRECT($D$17)</formula1>
    </dataValidation>
    <dataValidation type="list" allowBlank="1" showInputMessage="1" showErrorMessage="1" sqref="E12 E36 E51 E66 E75">
      <formula1>INDIRECT($D$18)</formula1>
    </dataValidation>
    <dataValidation type="list" allowBlank="1" showInputMessage="1" showErrorMessage="1" sqref="E13 E37 E52 E67 E76 E85">
      <formula1>INDIRECT($D$19)</formula1>
    </dataValidation>
    <dataValidation type="list" allowBlank="1" showInputMessage="1" showErrorMessage="1" sqref="E38 E53 E86">
      <formula1>INDIRECT($D$20)</formula1>
    </dataValidation>
    <dataValidation type="list" allowBlank="1" showInputMessage="1" showErrorMessage="1" sqref="E15 E39 E54 E87">
      <formula1>INDIRECT($D$21)</formula1>
    </dataValidation>
    <dataValidation type="list" allowBlank="1" showInputMessage="1" showErrorMessage="1" sqref="E16 E55 E88">
      <formula1>INDIRECT($D$22)</formula1>
    </dataValidation>
    <dataValidation type="list" allowBlank="1" showInputMessage="1" showErrorMessage="1" sqref="E41 E56 E89">
      <formula1>INDIRECT($D$23)</formula1>
    </dataValidation>
    <dataValidation type="list" allowBlank="1" showInputMessage="1" showErrorMessage="1" sqref="E57 E90">
      <formula1>INDIRECT($D$24)</formula1>
    </dataValidation>
    <dataValidation type="list" allowBlank="1" showInputMessage="1" showErrorMessage="1" sqref="E58 E91">
      <formula1>INDIRECT($D$25)</formula1>
    </dataValidation>
    <dataValidation type="list" allowBlank="1" showInputMessage="1" showErrorMessage="1" sqref="E18 E24 E30 E45 E60 E69 E78">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4 AU17:AU19 AU23:AU28 AU59:AU64 AU68:AU73 AU80:AU84"/>
    <dataValidation allowBlank="1" showInputMessage="1" showErrorMessage="1" prompt="De acuerdo al análisis de los factores interno y externos que incluyo en el estudio de contexto del proceso, establezca claramente la causa que genera el riesgo." sqref="F11 F14 F17:F18 F23:F30 F32 F35:F37 F44:F49 F59:F64 F68:F73 F77:F82"/>
    <dataValidation allowBlank="1" showInputMessage="1" showErrorMessage="1" errorTitle="DATO NO VALIDO" error="CELDA DE SELECCIÓN - NO CAMBIAR CONFIGURACIÓN" promptTitle="IMPACTO" prompt="Seleccione el nivel de impacto del riesgo" sqref="N11:N91"/>
    <dataValidation allowBlank="1" showInputMessage="1" showErrorMessage="1" errorTitle="DATO NO VALIDO" error="CELDA DE SELECCIÓN  - NO CAMBIAR CONFIGURACIÓN" promptTitle="PROBABILIDAD" prompt="Seleccione la probabilidad de ocurrencia del riesgo" sqref="L11:L91"/>
    <dataValidation type="list" allowBlank="1" showInputMessage="1" showErrorMessage="1" errorTitle="DATO NO VALIDO" error="CELDA DE SELECCIÓN  - NO CAMBIAR CONFIGURACIÓN" promptTitle="PROBABILIDAD" prompt="Seleccione la probabilidad de ocurrencia del riesgo" sqref="K11:K74 K77 K80 K83 K86 K89">
      <formula1>PROBABILIDAD</formula1>
    </dataValidation>
    <dataValidation type="list" allowBlank="1" showInputMessage="1" showErrorMessage="1" sqref="D12:D16 D18:D22 D24:D28 D30 D32 D35:D39 D41 D45:D58 D60:D67 D69:D76 D78:D91">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91"/>
    <dataValidation type="custom" allowBlank="1" showInputMessage="1" showErrorMessage="1" errorTitle="COMPARTIR" error="Si requiere involucrar otra dependencia elija como Tipo de manejo &quot;COMPARTIR&quot;" sqref="AX11:AX91">
      <formula1>AT11="COMPARTIR"</formula1>
    </dataValidation>
    <dataValidation type="custom" allowBlank="1" showInputMessage="1" showErrorMessage="1" sqref="AU15:AU16 AU20:AU22 AU29:AU42 AU44:AU58 AU65:AU67 AU74:AU79 AU85:AU91">
      <formula1>AT15&lt;&gt;"ASUMIR"</formula1>
    </dataValidation>
    <dataValidation type="list" allowBlank="1" showInputMessage="1" showErrorMessage="1" sqref="E22 E19">
      <formula1>INDIRECT($D19)</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V42 AV44:AV61 AW11:AW61 AV62:AW91">
      <formula1>42736</formula1>
    </dataValidation>
    <dataValidation allowBlank="1" showInputMessage="1" showErrorMessage="1" promptTitle="INDICADOR DE RIESGO" prompt="Digite el nombre y la formula del indicador que permita monitorear el riesgo" sqref="AR11:AR91"/>
    <dataValidation allowBlank="1" showInputMessage="1" showErrorMessage="1" promptTitle="META" prompt="Establezca la meta para el indicador, definiendo si la meta a cumplir es creciente o decreciente." sqref="AS11:AS91"/>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98 Z92 Z95 U92:U106 Z101 Z98 AF95 AF80 AF92 AF11 AF14 AF17 AF20 AF23 AF26 AF29 AF32 AF35 AF38 AF41 AF44 AF47 AF50 AF53 AF56 AF62 AF59 AF68 AF65 AF71 AF74 AF77 AF89 AF86 AF83">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15 P17:P30 P32:P33 P35:P91">
      <formula1>CONTROLES</formula1>
    </dataValidation>
    <dataValidation type="list" allowBlank="1" showInputMessage="1" showErrorMessage="1" errorTitle="DATO NO VÁLIDO" error="CELDA DE SELECCIÓN - NO CAMBIAR CONFIGURACIÓN" promptTitle="Estado del Control" prompt="Determine el estado del control" sqref="P11:P15 P17:P30 P32:P33 P35:P91">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4 M77 M80 M83 M86 M89">
      <formula1>INDIRECT($G$71)</formula1>
    </dataValidation>
    <dataValidation type="list" allowBlank="1" showInputMessage="1" showErrorMessage="1" promptTitle="TRATAMIENTO DEL RIESGO" prompt="Defina el tratamiento que se le dará al riesgo" sqref="AT22">
      <formula1>INDIRECT($AQ$29)</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91">
      <formula1>CLASE_RIESGO</formula1>
    </dataValidation>
    <dataValidation allowBlank="1" showInputMessage="1" showErrorMessage="1" promptTitle="Periodicidad" prompt="Determine los intervalos en los cuales aplica el control._x000a__x000a_Si definio NO EXISTE EL CONTROL dejeesta celda en blanco" sqref="AK11:AK103 AL11:AL91"/>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V68 V62:W62 V65 W57:W61 W12:W13 V11:W11 R14:S14 S15:S16 Q14:Q16 W15:W19 V14:W14 V17 W21:W22 V20:W20 W24:W25 V23:W23 W27:W28 V26:W26 W30:W31 V29:W29 W33:W34 V32:W32 W36:W37 V35:W35 W39:W43 V38:W38 V41 W45:W46 V44:W44 W48:W49 V47:W47 W51:W52 V50:W50 V53:W53 W54:W55 V56:W56 V59 V74 V89 V71 V77 AA11:AB76 V86 Z11:Z91 V83 V80 W63:W91 AB77:AB91 AA77:AA100 U11:U91 AG11:AG91"/>
    <dataValidation allowBlank="1" showInputMessage="1" showErrorMessage="1" promptTitle="Tipo de control" prompt="Defina que tipo de control es el que se aplica._x000a__x000a_Si definio NO EXISTE EL CONTROL dejeesta celda en blanco" sqref="AN11:AN103"/>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30 AC32:AC33 AC35:AC91">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30 AH32:AH33 AH35:AH91">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30 AI32:AI33 AI35:AI91">
      <formula1>PERIODICIDAD</formula1>
    </dataValidation>
    <dataValidation type="list" allowBlank="1" showInputMessage="1" showErrorMessage="1" promptTitle="Tipo de control" prompt="Defina que tipo de control es el que se aplica._x000a__x000a_Si definio NO EXISTE EL CONTROL deje esta celda en blanco" sqref="AM11:AM30 AM32:AM33 AM35:AM91">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91"/>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T16 X11:X30 X32:X33 X35:X91">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91"/>
    <dataValidation allowBlank="1" showInputMessage="1" sqref="Y1048394:Y1048576 AD1048394:AD1048576 AD92:AD1048392 T1048394:T1048576 AD10 AD1:AD5 Y1:Y5 T1:T5 T9:T15 P16 T17:T24 T26:T30 Y10:Y30 Y32:Y33 T32:T33 T35:T42 T44:T1048392 Y35:Y1048392"/>
    <dataValidation allowBlank="1" showErrorMessage="1" promptTitle="Tipo de control" prompt="Defina que tipo de control es el que se aplica._x000a__x000a_Si definio NO EXISTE EL CONTROL dejeesta celda en blanco" sqref="AO11:AO91"/>
    <dataValidation allowBlank="1" showInputMessage="1" promptTitle="Digitar su cargo" prompt="Digite:_x000a_Planta:  Nombre del cargo_x000a_Transitorio: Nombre de denominación_x000a_Contratista: Contrato - Orden de servicio_x000a__x000a_Si definió NO ASIGNADO, deje esta celda en blanco" sqref="AD11:AD30 AD32:AD33 AD35:AD42 AD44:AD91"/>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89:C91">
      <formula1>INDIRECT(G6)</formula1>
    </dataValidation>
    <dataValidation type="list" allowBlank="1" showInputMessage="1" showErrorMessage="1" sqref="B83:C85">
      <formula1>INDIRECT(G6)</formula1>
    </dataValidation>
    <dataValidation type="list" allowBlank="1" showInputMessage="1" showErrorMessage="1" sqref="B80:C82">
      <formula1>INDIRECT(G6)</formula1>
    </dataValidation>
    <dataValidation type="list" allowBlank="1" showInputMessage="1" showErrorMessage="1" sqref="B77:C79">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 type="list" allowBlank="1" showInputMessage="1" showErrorMessage="1" sqref="B86:C88">
      <formula1>INDIRECT(G6)</formula1>
    </dataValidation>
    <dataValidation type="list" allowBlank="1" showInputMessage="1" showErrorMessage="1" sqref="D84">
      <formula1>INDIRECT(#REF!)</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80" zoomScaleNormal="80" zoomScaleSheetLayoutView="130" workbookViewId="0">
      <pane xSplit="4" ySplit="7" topLeftCell="E20" activePane="bottomRight" state="frozen"/>
      <selection pane="topRight" activeCell="D1" sqref="D1"/>
      <selection pane="bottomLeft" activeCell="A9" sqref="A9"/>
      <selection pane="bottomRight" activeCell="K23" sqref="K23:M25"/>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87"/>
      <c r="B1" s="88"/>
      <c r="C1" s="88"/>
      <c r="D1" s="85"/>
      <c r="E1" s="85"/>
      <c r="F1" s="85"/>
      <c r="G1" s="85"/>
      <c r="H1" s="85"/>
      <c r="I1" s="85"/>
      <c r="J1" s="85"/>
      <c r="K1" s="85"/>
      <c r="L1" s="85"/>
      <c r="M1" s="85"/>
      <c r="N1" s="89"/>
      <c r="O1" s="89"/>
      <c r="P1" s="89"/>
      <c r="Q1" s="205" t="s">
        <v>63</v>
      </c>
      <c r="R1" s="217" t="s">
        <v>441</v>
      </c>
    </row>
    <row r="2" spans="1:50" s="5" customFormat="1" ht="18.75" customHeight="1" x14ac:dyDescent="0.2">
      <c r="A2" s="90"/>
      <c r="B2" s="106"/>
      <c r="C2" s="106"/>
      <c r="D2" s="408" t="s">
        <v>65</v>
      </c>
      <c r="E2" s="408"/>
      <c r="F2" s="408"/>
      <c r="G2" s="408"/>
      <c r="H2" s="408"/>
      <c r="I2" s="408"/>
      <c r="J2" s="408"/>
      <c r="K2" s="408"/>
      <c r="L2" s="408"/>
      <c r="M2" s="408"/>
      <c r="N2" s="24"/>
      <c r="O2" s="24"/>
      <c r="P2" s="24"/>
      <c r="Q2" s="206" t="s">
        <v>431</v>
      </c>
      <c r="R2" s="219">
        <v>3</v>
      </c>
    </row>
    <row r="3" spans="1:50" s="5" customFormat="1" ht="23.25" customHeight="1" x14ac:dyDescent="0.2">
      <c r="A3" s="90"/>
      <c r="B3" s="106"/>
      <c r="C3" s="106"/>
      <c r="D3" s="408" t="s">
        <v>55</v>
      </c>
      <c r="E3" s="408"/>
      <c r="F3" s="408"/>
      <c r="G3" s="408"/>
      <c r="H3" s="408"/>
      <c r="I3" s="408"/>
      <c r="J3" s="408"/>
      <c r="K3" s="408"/>
      <c r="L3" s="408"/>
      <c r="M3" s="408"/>
      <c r="N3" s="24"/>
      <c r="O3" s="24"/>
      <c r="P3" s="24"/>
      <c r="Q3" s="206" t="s">
        <v>432</v>
      </c>
      <c r="R3" s="310">
        <v>44958</v>
      </c>
    </row>
    <row r="4" spans="1:50" s="5" customFormat="1" ht="18.75" customHeight="1" thickBot="1" x14ac:dyDescent="0.25">
      <c r="A4" s="90"/>
      <c r="B4" s="224"/>
      <c r="C4" s="224"/>
      <c r="D4" s="459"/>
      <c r="E4" s="459"/>
      <c r="F4" s="459"/>
      <c r="G4" s="459"/>
      <c r="H4" s="459"/>
      <c r="I4" s="459"/>
      <c r="J4" s="459"/>
      <c r="K4" s="459"/>
      <c r="L4" s="459"/>
      <c r="M4" s="459"/>
      <c r="N4" s="24"/>
      <c r="O4" s="24"/>
      <c r="P4" s="24"/>
      <c r="Q4" s="227" t="s">
        <v>433</v>
      </c>
      <c r="R4" s="228" t="s">
        <v>435</v>
      </c>
    </row>
    <row r="5" spans="1:50" s="224" customFormat="1" ht="65.25" customHeight="1" thickBot="1" x14ac:dyDescent="0.25">
      <c r="A5" s="469" t="s">
        <v>156</v>
      </c>
      <c r="B5" s="470"/>
      <c r="C5" s="276" t="str">
        <f>'01-Mapa de riesgo-UO'!C6</f>
        <v>PROCESOS</v>
      </c>
      <c r="D5" s="471" t="str">
        <f>'01-Mapa de riesgo-UO'!D6</f>
        <v>UNIDAD ORGANIZACIONALQUE DILIGENCIA EL MAPA DE RIESGO</v>
      </c>
      <c r="E5" s="471"/>
      <c r="F5" s="464" t="str">
        <f>'01-Mapa de riesgo-UO'!G6</f>
        <v>ADMINISTRACIÓN_INSTITUCIONAL</v>
      </c>
      <c r="G5" s="464"/>
      <c r="H5" s="464"/>
      <c r="I5" s="464"/>
      <c r="J5" s="277" t="s">
        <v>463</v>
      </c>
      <c r="K5" s="464" t="str">
        <f>'01-Mapa de riesgo-UO'!M6</f>
        <v>Administrar y ejecutar los recursos de la institución generando en los procesos mayor eficiencia y eficacia para dar una respuesta oportuna a los servicios demandados en el cumplimiento de las funciones misionales.</v>
      </c>
      <c r="L5" s="464"/>
      <c r="M5" s="464"/>
      <c r="N5" s="464"/>
      <c r="O5" s="283" t="str">
        <f>'01-Mapa de riesgo-UO'!AP6</f>
        <v>REVISADO POR:</v>
      </c>
      <c r="P5" s="279" t="str">
        <f>'01-Mapa de riesgo-UO'!AR6</f>
        <v xml:space="preserve">GRUPO DE RIESGOS </v>
      </c>
      <c r="Q5" s="282" t="str">
        <f>'01-Mapa de riesgo-UO'!AV6</f>
        <v>FECHA ACTUALIZACIÓN</v>
      </c>
      <c r="R5" s="278"/>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row>
    <row r="6" spans="1:50" s="1" customFormat="1" ht="27" customHeight="1" x14ac:dyDescent="0.2">
      <c r="A6" s="461" t="s">
        <v>53</v>
      </c>
      <c r="B6" s="462" t="s">
        <v>437</v>
      </c>
      <c r="C6" s="460" t="s">
        <v>72</v>
      </c>
      <c r="D6" s="460"/>
      <c r="E6" s="460"/>
      <c r="F6" s="460"/>
      <c r="G6" s="460"/>
      <c r="H6" s="460" t="s">
        <v>70</v>
      </c>
      <c r="I6" s="460" t="s">
        <v>2</v>
      </c>
      <c r="J6" s="460" t="s">
        <v>92</v>
      </c>
      <c r="K6" s="460" t="s">
        <v>7</v>
      </c>
      <c r="L6" s="460"/>
      <c r="M6" s="460"/>
      <c r="N6" s="460" t="s">
        <v>3</v>
      </c>
      <c r="O6" s="460" t="s">
        <v>8</v>
      </c>
      <c r="P6" s="460"/>
      <c r="Q6" s="460"/>
      <c r="R6" s="467" t="s">
        <v>3</v>
      </c>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row>
    <row r="7" spans="1:50" s="2" customFormat="1" ht="36.75" customHeight="1" thickBot="1" x14ac:dyDescent="0.25">
      <c r="A7" s="362"/>
      <c r="B7" s="463"/>
      <c r="C7" s="230" t="s">
        <v>68</v>
      </c>
      <c r="D7" s="230" t="s">
        <v>4</v>
      </c>
      <c r="E7" s="230" t="s">
        <v>0</v>
      </c>
      <c r="F7" s="230" t="s">
        <v>54</v>
      </c>
      <c r="G7" s="230" t="s">
        <v>1</v>
      </c>
      <c r="H7" s="386"/>
      <c r="I7" s="386"/>
      <c r="J7" s="386"/>
      <c r="K7" s="386"/>
      <c r="L7" s="386"/>
      <c r="M7" s="386"/>
      <c r="N7" s="386"/>
      <c r="O7" s="386"/>
      <c r="P7" s="386"/>
      <c r="Q7" s="386"/>
      <c r="R7" s="468"/>
    </row>
    <row r="8" spans="1:50" s="2" customFormat="1" ht="62.45" customHeight="1" x14ac:dyDescent="0.2">
      <c r="A8" s="465">
        <v>1</v>
      </c>
      <c r="B8" s="466" t="str">
        <f>'01-Mapa de riesgo-UO'!B11</f>
        <v>PLANEACIÓN</v>
      </c>
      <c r="C8" s="447" t="str">
        <f>'01-Mapa de riesgo-UO'!G11</f>
        <v>Información</v>
      </c>
      <c r="D8" s="447" t="str">
        <f>'01-Mapa de riesgo-UO'!H11</f>
        <v>Probabilidad de tener inconsistencias en la información estadística e institucional reportada debido a las diversas fuentes de información internas y las reglas de negocio asociadas a su extracción.</v>
      </c>
      <c r="E8" s="447" t="str">
        <f>'01-Mapa de riesgo-UO'!I11</f>
        <v>La oficina de planeación recibe múltiples solicitudes de información de diferentes tipos de usuario (interrnos y externos), la cual desde los scripts o vistas se genera una respuesta no siempre concordante con la posible respuesta de la fuente primaria, adicionalmente que la solicitud se genera a diferentes oficinas al tiempo.</v>
      </c>
      <c r="F8" s="275" t="str">
        <f>'01-Mapa de riesgo-UO'!F11</f>
        <v>Diferentes fuentes primarias de información sin responsables</v>
      </c>
      <c r="G8" s="447" t="str">
        <f>'01-Mapa de riesgo-UO'!J11</f>
        <v>Hallazgos, multas o sanciones por los entes de control o pérdida de credibilidad por diferencias en los reportes de información</v>
      </c>
      <c r="H8" s="474" t="str">
        <f>'01-Mapa de riesgo-UO'!AQ11</f>
        <v>MODERADO</v>
      </c>
      <c r="I8" s="229" t="str">
        <f>'01-Mapa de riesgo-UO'!AT11</f>
        <v>COMPARTIR</v>
      </c>
      <c r="J8" s="446" t="str">
        <f t="shared" ref="J8" si="0">IF(H8="GRAVE","Debe formularse",IF(H8="MODERADO", "Si el proceso lo requiere","NO"))</f>
        <v>Si el proceso lo requiere</v>
      </c>
      <c r="K8" s="435"/>
      <c r="L8" s="436"/>
      <c r="M8" s="437"/>
      <c r="N8" s="431"/>
      <c r="O8" s="435"/>
      <c r="P8" s="436"/>
      <c r="Q8" s="437"/>
      <c r="R8" s="442"/>
    </row>
    <row r="9" spans="1:50" s="2" customFormat="1" ht="103.5" customHeight="1" x14ac:dyDescent="0.2">
      <c r="A9" s="444"/>
      <c r="B9" s="446"/>
      <c r="C9" s="448"/>
      <c r="D9" s="448"/>
      <c r="E9" s="448"/>
      <c r="F9" s="79">
        <f>'01-Mapa de riesgo-UO'!F12</f>
        <v>0</v>
      </c>
      <c r="G9" s="448"/>
      <c r="H9" s="449"/>
      <c r="I9" s="103" t="str">
        <f>'01-Mapa de riesgo-UO'!AT12</f>
        <v>COMPARTIR</v>
      </c>
      <c r="J9" s="446"/>
      <c r="K9" s="435"/>
      <c r="L9" s="436"/>
      <c r="M9" s="437"/>
      <c r="N9" s="431"/>
      <c r="O9" s="435"/>
      <c r="P9" s="436"/>
      <c r="Q9" s="437"/>
      <c r="R9" s="442"/>
    </row>
    <row r="10" spans="1:50" s="2" customFormat="1" ht="62.45" customHeight="1" x14ac:dyDescent="0.2">
      <c r="A10" s="444"/>
      <c r="B10" s="393"/>
      <c r="C10" s="448"/>
      <c r="D10" s="448"/>
      <c r="E10" s="448"/>
      <c r="F10" s="79">
        <f>'01-Mapa de riesgo-UO'!F13</f>
        <v>0</v>
      </c>
      <c r="G10" s="448"/>
      <c r="H10" s="449"/>
      <c r="I10" s="104" t="str">
        <f>'01-Mapa de riesgo-UO'!AT13</f>
        <v>REDUCIR</v>
      </c>
      <c r="J10" s="393"/>
      <c r="K10" s="438"/>
      <c r="L10" s="439"/>
      <c r="M10" s="440"/>
      <c r="N10" s="387"/>
      <c r="O10" s="438"/>
      <c r="P10" s="439"/>
      <c r="Q10" s="440"/>
      <c r="R10" s="443"/>
    </row>
    <row r="11" spans="1:50" s="2" customFormat="1" ht="62.45" customHeight="1" x14ac:dyDescent="0.2">
      <c r="A11" s="444">
        <v>2</v>
      </c>
      <c r="B11" s="445" t="str">
        <f>'01-Mapa de riesgo-UO'!B14</f>
        <v>PLANEACIÓN</v>
      </c>
      <c r="C11" s="447" t="str">
        <f>'01-Mapa de riesgo-UO'!G14</f>
        <v>Información</v>
      </c>
      <c r="D11" s="472" t="str">
        <f>'01-Mapa de riesgo-UO'!H14</f>
        <v>Probabilidad de pérdida de información física y magnética debido a la falta de una política de respaldo en la Universidad, lo que podría ocasionar reprocesos al momento de necesitar su disponibilidad</v>
      </c>
      <c r="E11" s="448" t="str">
        <f>'01-Mapa de riesgo-UO'!I14</f>
        <v>La oficina de planeación maneja un alto volumen de información debido a los múltiples contratos, planos, entre otros activos de información que allí se generan por lo tanto se requiere de un control de una gestión y control de estos archivos.</v>
      </c>
      <c r="F11" s="79" t="str">
        <f>'01-Mapa de riesgo-UO'!F14</f>
        <v>Daños o pérdida de información en servidores o equipos de computo. Rotación de personal</v>
      </c>
      <c r="G11" s="448" t="str">
        <f>'01-Mapa de riesgo-UO'!J14</f>
        <v>Multas o sanciones por los entes de control por las demoras en reportes de información. Pérdida de estudios o trabajos ya realizados.</v>
      </c>
      <c r="H11" s="449" t="str">
        <f>'01-Mapa de riesgo-UO'!AQ14</f>
        <v>MODERADO</v>
      </c>
      <c r="I11" s="103" t="str">
        <f>'01-Mapa de riesgo-UO'!AT14</f>
        <v>REDUCIR</v>
      </c>
      <c r="J11" s="445" t="str">
        <f t="shared" ref="J11:J20" si="1">IF(H11="GRAVE","Debe formularse",IF(H11="MODERADO", "Si el proceso lo requiere","NO"))</f>
        <v>Si el proceso lo requiere</v>
      </c>
      <c r="K11" s="432"/>
      <c r="L11" s="433"/>
      <c r="M11" s="434"/>
      <c r="N11" s="430"/>
      <c r="O11" s="432"/>
      <c r="P11" s="433"/>
      <c r="Q11" s="434"/>
      <c r="R11" s="441"/>
    </row>
    <row r="12" spans="1:50" s="2" customFormat="1" ht="62.45" customHeight="1" x14ac:dyDescent="0.2">
      <c r="A12" s="444"/>
      <c r="B12" s="446"/>
      <c r="C12" s="448"/>
      <c r="D12" s="473"/>
      <c r="E12" s="448"/>
      <c r="F12" s="79">
        <f>'01-Mapa de riesgo-UO'!F15</f>
        <v>0</v>
      </c>
      <c r="G12" s="448"/>
      <c r="H12" s="449"/>
      <c r="I12" s="103">
        <f>'01-Mapa de riesgo-UO'!AT15</f>
        <v>0</v>
      </c>
      <c r="J12" s="446"/>
      <c r="K12" s="435"/>
      <c r="L12" s="436"/>
      <c r="M12" s="437"/>
      <c r="N12" s="431"/>
      <c r="O12" s="435"/>
      <c r="P12" s="436"/>
      <c r="Q12" s="437"/>
      <c r="R12" s="442"/>
    </row>
    <row r="13" spans="1:50" s="2" customFormat="1" ht="62.45" customHeight="1" x14ac:dyDescent="0.2">
      <c r="A13" s="444"/>
      <c r="B13" s="393"/>
      <c r="C13" s="448"/>
      <c r="D13" s="447"/>
      <c r="E13" s="448"/>
      <c r="F13" s="79">
        <f>'01-Mapa de riesgo-UO'!F16</f>
        <v>0</v>
      </c>
      <c r="G13" s="448"/>
      <c r="H13" s="449"/>
      <c r="I13" s="103">
        <f>'01-Mapa de riesgo-UO'!AT16</f>
        <v>0</v>
      </c>
      <c r="J13" s="393"/>
      <c r="K13" s="438"/>
      <c r="L13" s="439"/>
      <c r="M13" s="440"/>
      <c r="N13" s="387"/>
      <c r="O13" s="438"/>
      <c r="P13" s="439"/>
      <c r="Q13" s="440"/>
      <c r="R13" s="443"/>
    </row>
    <row r="14" spans="1:50" s="2" customFormat="1" ht="62.45" customHeight="1" x14ac:dyDescent="0.2">
      <c r="A14" s="444">
        <v>3</v>
      </c>
      <c r="B14" s="445" t="str">
        <f>'01-Mapa de riesgo-UO'!B17</f>
        <v>PLANEACIÓN</v>
      </c>
      <c r="C14" s="447" t="str">
        <f>'01-Mapa de riesgo-UO'!G17</f>
        <v>Estratégico</v>
      </c>
      <c r="D14" s="448" t="str">
        <f>'01-Mapa de riesgo-UO'!H17</f>
        <v>Probabilidad de incumplimiento del plan maestro de Gestión estratégica del campus debido a la falta de planeación y priorización de los proyectos</v>
      </c>
      <c r="E14" s="448" t="str">
        <f>'01-Mapa de riesgo-UO'!I17</f>
        <v>Obras y diseños  a llevar a cabo por parte de la institución deben estar alineadas  con el Plan maestro GEC y las  apuestas del PDI</v>
      </c>
      <c r="F14" s="79" t="str">
        <f>'01-Mapa de riesgo-UO'!F17</f>
        <v>Inexistencia de una control dentro de los documentos previos al inicio el proceso.</v>
      </c>
      <c r="G14" s="448" t="str">
        <f>'01-Mapa de riesgo-UO'!J17</f>
        <v>Hallazgos por parte de los entes de control</v>
      </c>
      <c r="H14" s="449" t="str">
        <f>'01-Mapa de riesgo-UO'!AQ17</f>
        <v>MODERADO</v>
      </c>
      <c r="I14" s="103" t="str">
        <f>'01-Mapa de riesgo-UO'!AT17</f>
        <v>REDUCIR</v>
      </c>
      <c r="J14" s="445" t="str">
        <f t="shared" si="1"/>
        <v>Si el proceso lo requiere</v>
      </c>
      <c r="K14" s="432"/>
      <c r="L14" s="433"/>
      <c r="M14" s="434"/>
      <c r="N14" s="430"/>
      <c r="O14" s="432"/>
      <c r="P14" s="433"/>
      <c r="Q14" s="434"/>
      <c r="R14" s="441"/>
    </row>
    <row r="15" spans="1:50" s="2" customFormat="1" ht="62.45" customHeight="1" x14ac:dyDescent="0.2">
      <c r="A15" s="444"/>
      <c r="B15" s="446"/>
      <c r="C15" s="448"/>
      <c r="D15" s="448"/>
      <c r="E15" s="448"/>
      <c r="F15" s="79" t="str">
        <f>'01-Mapa de riesgo-UO'!F18</f>
        <v>Desconocimiento por parte del equipo GEC del Plan Maestro y del Plan de Desarrollo Institucional, para la adecuada priorización de las obras</v>
      </c>
      <c r="G15" s="448"/>
      <c r="H15" s="449"/>
      <c r="I15" s="103" t="str">
        <f>'01-Mapa de riesgo-UO'!AT18</f>
        <v>REDUCIR</v>
      </c>
      <c r="J15" s="446"/>
      <c r="K15" s="435"/>
      <c r="L15" s="436"/>
      <c r="M15" s="437"/>
      <c r="N15" s="431"/>
      <c r="O15" s="435"/>
      <c r="P15" s="436"/>
      <c r="Q15" s="437"/>
      <c r="R15" s="442"/>
    </row>
    <row r="16" spans="1:50" s="2" customFormat="1" ht="62.45" customHeight="1" x14ac:dyDescent="0.2">
      <c r="A16" s="444"/>
      <c r="B16" s="393"/>
      <c r="C16" s="448"/>
      <c r="D16" s="448"/>
      <c r="E16" s="448"/>
      <c r="F16" s="79">
        <f>'01-Mapa de riesgo-UO'!F19</f>
        <v>0</v>
      </c>
      <c r="G16" s="448"/>
      <c r="H16" s="449"/>
      <c r="I16" s="103">
        <f>'01-Mapa de riesgo-UO'!AT19</f>
        <v>0</v>
      </c>
      <c r="J16" s="393"/>
      <c r="K16" s="438"/>
      <c r="L16" s="439"/>
      <c r="M16" s="440"/>
      <c r="N16" s="387"/>
      <c r="O16" s="438"/>
      <c r="P16" s="439"/>
      <c r="Q16" s="440"/>
      <c r="R16" s="443"/>
    </row>
    <row r="17" spans="1:18" s="2" customFormat="1" ht="62.45" customHeight="1" x14ac:dyDescent="0.2">
      <c r="A17" s="444">
        <v>4</v>
      </c>
      <c r="B17" s="445" t="str">
        <f>'01-Mapa de riesgo-UO'!B20</f>
        <v>PLANEACIÓN</v>
      </c>
      <c r="C17" s="447" t="str">
        <f>'01-Mapa de riesgo-UO'!G20</f>
        <v>Cumplimiento</v>
      </c>
      <c r="D17" s="448" t="str">
        <f>'01-Mapa de riesgo-UO'!H20</f>
        <v>Posible afectación  en la gestión institucional y el desarrollo de la infraestructura física por una mala planeación del espacio físico inadecuado para la prestación del servicio para el cual fue concebido.</v>
      </c>
      <c r="E17" s="448" t="str">
        <f>'01-Mapa de riesgo-UO'!I20</f>
        <v xml:space="preserve">Espacio fisico que no responde a las necesidades que originaron el proyecto y/o adecuación con  incumplimiento de normatividad. </v>
      </c>
      <c r="F17" s="79" t="str">
        <f>'01-Mapa de riesgo-UO'!F20</f>
        <v xml:space="preserve">Cambio de diseño por peticion del usuario durante ejecucion de las obras </v>
      </c>
      <c r="G17" s="448" t="str">
        <f>'01-Mapa de riesgo-UO'!J20</f>
        <v>*insatisfaccion del usuario. 
*Imposibilidad de prestacion del servicio. 
*Incremento de costos de construcción. 
*Riesgo juridico con contratistas.  
*Mayores costos de mantenimiento.</v>
      </c>
      <c r="H17" s="449" t="str">
        <f>'01-Mapa de riesgo-UO'!AQ20</f>
        <v>LEVE</v>
      </c>
      <c r="I17" s="103" t="str">
        <f>'01-Mapa de riesgo-UO'!AT20</f>
        <v>ASUMIR</v>
      </c>
      <c r="J17" s="445" t="str">
        <f t="shared" si="1"/>
        <v>NO</v>
      </c>
      <c r="K17" s="432"/>
      <c r="L17" s="433"/>
      <c r="M17" s="434"/>
      <c r="N17" s="430"/>
      <c r="O17" s="432"/>
      <c r="P17" s="433"/>
      <c r="Q17" s="434"/>
      <c r="R17" s="441"/>
    </row>
    <row r="18" spans="1:18" ht="62.45" customHeight="1" x14ac:dyDescent="0.2">
      <c r="A18" s="444"/>
      <c r="B18" s="446"/>
      <c r="C18" s="448"/>
      <c r="D18" s="448"/>
      <c r="E18" s="448"/>
      <c r="F18" s="79" t="str">
        <f>'01-Mapa de riesgo-UO'!F21</f>
        <v xml:space="preserve">Falta de planeacion del proyecto </v>
      </c>
      <c r="G18" s="448"/>
      <c r="H18" s="449"/>
      <c r="I18" s="103">
        <f>'01-Mapa de riesgo-UO'!AT21</f>
        <v>0</v>
      </c>
      <c r="J18" s="446"/>
      <c r="K18" s="435"/>
      <c r="L18" s="436"/>
      <c r="M18" s="437"/>
      <c r="N18" s="431"/>
      <c r="O18" s="435"/>
      <c r="P18" s="436"/>
      <c r="Q18" s="437"/>
      <c r="R18" s="442"/>
    </row>
    <row r="19" spans="1:18" ht="62.45" customHeight="1" x14ac:dyDescent="0.2">
      <c r="A19" s="444"/>
      <c r="B19" s="393"/>
      <c r="C19" s="448"/>
      <c r="D19" s="448"/>
      <c r="E19" s="448"/>
      <c r="F19" s="79" t="str">
        <f>'01-Mapa de riesgo-UO'!F22</f>
        <v>Cambio y actualizacion de normativas de construccion.</v>
      </c>
      <c r="G19" s="448"/>
      <c r="H19" s="449"/>
      <c r="I19" s="103">
        <f>'01-Mapa de riesgo-UO'!AT22</f>
        <v>0</v>
      </c>
      <c r="J19" s="393"/>
      <c r="K19" s="438"/>
      <c r="L19" s="439"/>
      <c r="M19" s="440"/>
      <c r="N19" s="387"/>
      <c r="O19" s="438"/>
      <c r="P19" s="439"/>
      <c r="Q19" s="440"/>
      <c r="R19" s="443"/>
    </row>
    <row r="20" spans="1:18" ht="62.45" customHeight="1" x14ac:dyDescent="0.2">
      <c r="A20" s="444">
        <v>5</v>
      </c>
      <c r="B20" s="445" t="str">
        <f>'01-Mapa de riesgo-UO'!B23</f>
        <v>GESTIÓN DEL TALENTO HUMANO</v>
      </c>
      <c r="C20" s="447" t="str">
        <f>'01-Mapa de riesgo-UO'!G23</f>
        <v>Cumplimiento</v>
      </c>
      <c r="D20" s="448" t="str">
        <f>'01-Mapa de riesgo-UO'!H23</f>
        <v xml:space="preserve">Colaboradores sin las afiliaciones al sistema de seguridad social integral y sin contrato formalizado </v>
      </c>
      <c r="E20" s="448" t="str">
        <f>'01-Mapa de riesgo-UO'!I23</f>
        <v xml:space="preserve">
Incumplimiento de los tiempos establecidos en la Ley para la afiliación al sistema de seguridad social y formilización del contrato laboral, lo cual debe ser previo a la fecha de inicio de la vinculación. </v>
      </c>
      <c r="F20" s="79" t="str">
        <f>'01-Mapa de riesgo-UO'!F23</f>
        <v>Omisión en el procesamiento de la información  de las personas que ingresan a la Institución con una nueva vinculación a través de la nómina</v>
      </c>
      <c r="G20" s="448" t="str">
        <f>'01-Mapa de riesgo-UO'!J23</f>
        <v>*Colaborador y  grupo familiarsin cobertura en el sistema de seguridad social
*Generación de moras en las carteras con las diferentes entidades del sistema de seguridad social
*Demandas y procesos legales para la Institución a raiz de la no afiliación algun sistema de seguridad social
*Afecta el bienestar y el clima organizacional</v>
      </c>
      <c r="H20" s="449" t="str">
        <f>'01-Mapa de riesgo-UO'!AQ23</f>
        <v>MODERADO</v>
      </c>
      <c r="I20" s="103" t="str">
        <f>'01-Mapa de riesgo-UO'!AT23</f>
        <v>REDUCIR</v>
      </c>
      <c r="J20" s="445" t="str">
        <f t="shared" si="1"/>
        <v>Si el proceso lo requiere</v>
      </c>
      <c r="K20" s="432"/>
      <c r="L20" s="433"/>
      <c r="M20" s="434"/>
      <c r="N20" s="430"/>
      <c r="O20" s="432"/>
      <c r="P20" s="433"/>
      <c r="Q20" s="434"/>
      <c r="R20" s="441"/>
    </row>
    <row r="21" spans="1:18" ht="62.45" customHeight="1" x14ac:dyDescent="0.2">
      <c r="A21" s="444"/>
      <c r="B21" s="446"/>
      <c r="C21" s="448"/>
      <c r="D21" s="448"/>
      <c r="E21" s="448"/>
      <c r="F21" s="79" t="str">
        <f>'01-Mapa de riesgo-UO'!F24</f>
        <v xml:space="preserve">Dificultades en la sincronización de la información de las personas a vincular </v>
      </c>
      <c r="G21" s="448"/>
      <c r="H21" s="449"/>
      <c r="I21" s="103" t="str">
        <f>'01-Mapa de riesgo-UO'!AT24</f>
        <v>REDUCIR</v>
      </c>
      <c r="J21" s="446"/>
      <c r="K21" s="435"/>
      <c r="L21" s="436"/>
      <c r="M21" s="437"/>
      <c r="N21" s="431"/>
      <c r="O21" s="435"/>
      <c r="P21" s="436"/>
      <c r="Q21" s="437"/>
      <c r="R21" s="442"/>
    </row>
    <row r="22" spans="1:18" ht="62.45" customHeight="1" x14ac:dyDescent="0.2">
      <c r="A22" s="444"/>
      <c r="B22" s="393"/>
      <c r="C22" s="448"/>
      <c r="D22" s="448"/>
      <c r="E22" s="448"/>
      <c r="F22" s="79" t="str">
        <f>'01-Mapa de riesgo-UO'!F25</f>
        <v xml:space="preserve">Incumplimiento del procedimiento y los lineamientos establecidos por parte de las personas responsables de las novedades de ingreso </v>
      </c>
      <c r="G22" s="448"/>
      <c r="H22" s="449"/>
      <c r="I22" s="103">
        <f>'01-Mapa de riesgo-UO'!AT25</f>
        <v>0</v>
      </c>
      <c r="J22" s="393"/>
      <c r="K22" s="438"/>
      <c r="L22" s="439"/>
      <c r="M22" s="440"/>
      <c r="N22" s="387"/>
      <c r="O22" s="438"/>
      <c r="P22" s="439"/>
      <c r="Q22" s="440"/>
      <c r="R22" s="443"/>
    </row>
    <row r="23" spans="1:18" ht="62.45" customHeight="1" x14ac:dyDescent="0.2">
      <c r="A23" s="444">
        <v>6</v>
      </c>
      <c r="B23" s="445" t="str">
        <f>'01-Mapa de riesgo-UO'!B26</f>
        <v>GESTIÓN DEL TALENTO HUMANO</v>
      </c>
      <c r="C23" s="447" t="str">
        <f>'01-Mapa de riesgo-UO'!G26</f>
        <v>Tecnológico</v>
      </c>
      <c r="D23" s="448" t="str">
        <f>'01-Mapa de riesgo-UO'!H26</f>
        <v xml:space="preserve">Nómina mensual generada por fuera del plazo establecido </v>
      </c>
      <c r="E23" s="448" t="str">
        <f>'01-Mapa de riesgo-UO'!I26</f>
        <v xml:space="preserve">Incumplimiento del pago oportuno de la nómina dentro de los tiempos establecidos por la Vicerrectoria Administrativa debido a las fallas en el funcionamiento de la infraestructura tecnologica que soporta este proceso </v>
      </c>
      <c r="F23" s="79" t="str">
        <f>'01-Mapa de riesgo-UO'!F26</f>
        <v xml:space="preserve">Dificultades en la liquidación de la nomina por causa del deficiente funcionamiento de la infraestructura tecnologica de la Institución </v>
      </c>
      <c r="G23" s="448" t="str">
        <f>'01-Mapa de riesgo-UO'!J26</f>
        <v xml:space="preserve">
*Afecta el bienestar y clima organizacional
*Repercusión en la liquidación de la seguridad social que genere Intereses de mora
</v>
      </c>
      <c r="H23" s="449" t="str">
        <f>'01-Mapa de riesgo-UO'!AQ26</f>
        <v>GRAVE</v>
      </c>
      <c r="I23" s="103" t="str">
        <f>'01-Mapa de riesgo-UO'!AT26</f>
        <v>COMPARTIR</v>
      </c>
      <c r="J23" s="445" t="str">
        <f t="shared" ref="J23" si="2">IF(H23="GRAVE","Debe formularse",IF(H23="MODERADO", "Si el proceso lo requiere","NO"))</f>
        <v>Debe formularse</v>
      </c>
      <c r="K23" s="432" t="s">
        <v>681</v>
      </c>
      <c r="L23" s="433"/>
      <c r="M23" s="434"/>
      <c r="N23" s="430" t="s">
        <v>667</v>
      </c>
      <c r="O23" s="432" t="s">
        <v>681</v>
      </c>
      <c r="P23" s="433"/>
      <c r="Q23" s="434"/>
      <c r="R23" s="441" t="s">
        <v>682</v>
      </c>
    </row>
    <row r="24" spans="1:18" ht="62.45" customHeight="1" x14ac:dyDescent="0.2">
      <c r="A24" s="444"/>
      <c r="B24" s="446"/>
      <c r="C24" s="448"/>
      <c r="D24" s="448"/>
      <c r="E24" s="448"/>
      <c r="F24" s="79" t="str">
        <f>'01-Mapa de riesgo-UO'!F27</f>
        <v xml:space="preserve">Deficiencia en el soporte técnico del software de  nómina </v>
      </c>
      <c r="G24" s="448"/>
      <c r="H24" s="449"/>
      <c r="I24" s="103" t="str">
        <f>'01-Mapa de riesgo-UO'!AT27</f>
        <v>COMPARTIR</v>
      </c>
      <c r="J24" s="446"/>
      <c r="K24" s="435"/>
      <c r="L24" s="436"/>
      <c r="M24" s="437"/>
      <c r="N24" s="431"/>
      <c r="O24" s="435"/>
      <c r="P24" s="436"/>
      <c r="Q24" s="437"/>
      <c r="R24" s="442"/>
    </row>
    <row r="25" spans="1:18" ht="62.45" customHeight="1" x14ac:dyDescent="0.2">
      <c r="A25" s="444"/>
      <c r="B25" s="393"/>
      <c r="C25" s="448"/>
      <c r="D25" s="448"/>
      <c r="E25" s="448"/>
      <c r="F25" s="79" t="str">
        <f>'01-Mapa de riesgo-UO'!F28</f>
        <v xml:space="preserve">Reproceso en la nomina por la omisión de la información en la manualidad del procesamiento y verificación de los datos </v>
      </c>
      <c r="G25" s="448"/>
      <c r="H25" s="449"/>
      <c r="I25" s="103" t="str">
        <f>'01-Mapa de riesgo-UO'!AT28</f>
        <v>REDUCIR</v>
      </c>
      <c r="J25" s="393"/>
      <c r="K25" s="438"/>
      <c r="L25" s="439"/>
      <c r="M25" s="440"/>
      <c r="N25" s="387"/>
      <c r="O25" s="438"/>
      <c r="P25" s="439"/>
      <c r="Q25" s="440"/>
      <c r="R25" s="443"/>
    </row>
    <row r="26" spans="1:18" ht="62.45" customHeight="1" x14ac:dyDescent="0.2">
      <c r="A26" s="444">
        <v>7</v>
      </c>
      <c r="B26" s="445" t="str">
        <f>'01-Mapa de riesgo-UO'!B29</f>
        <v>GESTIÓN_FINANCIERA</v>
      </c>
      <c r="C26" s="447" t="str">
        <f>'01-Mapa de riesgo-UO'!G29</f>
        <v>Financiero</v>
      </c>
      <c r="D26" s="448" t="str">
        <f>'01-Mapa de riesgo-UO'!H29</f>
        <v>Giro de la Nación por fuera de los tiempos establecidos en el PAC</v>
      </c>
      <c r="E26" s="448" t="str">
        <f>'01-Mapa de riesgo-UO'!I29</f>
        <v>No contar con el giro de los recursos de la transferencia de la Nación  en las fechas establecidas en el PAC para el trámite oportuno de los pagos</v>
      </c>
      <c r="F26" s="79" t="str">
        <f>'01-Mapa de riesgo-UO'!F29</f>
        <v>Falta de parametrizaciones, guías, procedimientos y ayudas claras por parte del    SIIF Nación a las Universidades  para realizar la cadena presupuestal en la plataforma.</v>
      </c>
      <c r="G26" s="448" t="str">
        <f>'01-Mapa de riesgo-UO'!J29</f>
        <v>1. Falta de disponibilidad de recursos para efectuar el pago de las obligaciones certificadas.
2. Reprocesos en las actividades a desarrollar en el SIIF Nación</v>
      </c>
      <c r="H26" s="449" t="str">
        <f>'01-Mapa de riesgo-UO'!AQ29</f>
        <v>LEVE</v>
      </c>
      <c r="I26" s="103" t="str">
        <f>'01-Mapa de riesgo-UO'!AT29</f>
        <v>ASUMIR</v>
      </c>
      <c r="J26" s="445" t="str">
        <f t="shared" ref="J26" si="3">IF(H26="GRAVE","Debe formularse",IF(H26="MODERADO", "Si el proceso lo requiere","NO"))</f>
        <v>NO</v>
      </c>
      <c r="K26" s="432"/>
      <c r="L26" s="433"/>
      <c r="M26" s="434"/>
      <c r="N26" s="430"/>
      <c r="O26" s="432"/>
      <c r="P26" s="433"/>
      <c r="Q26" s="434"/>
      <c r="R26" s="441"/>
    </row>
    <row r="27" spans="1:18" ht="62.45" customHeight="1" x14ac:dyDescent="0.2">
      <c r="A27" s="444"/>
      <c r="B27" s="446"/>
      <c r="C27" s="448"/>
      <c r="D27" s="448"/>
      <c r="E27" s="448"/>
      <c r="F27" s="79" t="str">
        <f>'01-Mapa de riesgo-UO'!F30</f>
        <v>Dificultades en la plataforma del SIIF Nación para generar los diferentes registros relacionados con la cadena presupuestal.</v>
      </c>
      <c r="G27" s="448"/>
      <c r="H27" s="449"/>
      <c r="I27" s="103" t="str">
        <f>'01-Mapa de riesgo-UO'!AT30</f>
        <v>ASUMIR</v>
      </c>
      <c r="J27" s="446"/>
      <c r="K27" s="435"/>
      <c r="L27" s="436"/>
      <c r="M27" s="437"/>
      <c r="N27" s="431"/>
      <c r="O27" s="435"/>
      <c r="P27" s="436"/>
      <c r="Q27" s="437"/>
      <c r="R27" s="442"/>
    </row>
    <row r="28" spans="1:18" ht="62.45" customHeight="1" x14ac:dyDescent="0.2">
      <c r="A28" s="444"/>
      <c r="B28" s="393"/>
      <c r="C28" s="448"/>
      <c r="D28" s="448"/>
      <c r="E28" s="448"/>
      <c r="F28" s="79">
        <f>'01-Mapa de riesgo-UO'!F31</f>
        <v>0</v>
      </c>
      <c r="G28" s="448"/>
      <c r="H28" s="449"/>
      <c r="I28" s="103">
        <f>'01-Mapa de riesgo-UO'!AT31</f>
        <v>0</v>
      </c>
      <c r="J28" s="393"/>
      <c r="K28" s="438"/>
      <c r="L28" s="439"/>
      <c r="M28" s="440"/>
      <c r="N28" s="387"/>
      <c r="O28" s="438"/>
      <c r="P28" s="439"/>
      <c r="Q28" s="440"/>
      <c r="R28" s="443"/>
    </row>
    <row r="29" spans="1:18" ht="62.45" customHeight="1" x14ac:dyDescent="0.2">
      <c r="A29" s="444">
        <v>8</v>
      </c>
      <c r="B29" s="445" t="str">
        <f>'01-Mapa de riesgo-UO'!B32</f>
        <v>GESTIÓN_FINANCIERA</v>
      </c>
      <c r="C29" s="447" t="str">
        <f>'01-Mapa de riesgo-UO'!G32</f>
        <v>Cumplimiento</v>
      </c>
      <c r="D29" s="448" t="str">
        <f>'01-Mapa de riesgo-UO'!H32</f>
        <v>Registros presupuestales generados después de que se inicie la ejecución de los compromisos u obligaciones</v>
      </c>
      <c r="E29" s="448" t="str">
        <f>'01-Mapa de riesgo-UO'!I32</f>
        <v xml:space="preserve">Registros presupuestales generados por gestión de presupuesto después de haber iniciado el compromiso u obligación por falta de claridad en los actos administrativos y contratos sobre la fecha de inicio de ejecución. </v>
      </c>
      <c r="F29" s="79" t="str">
        <f>'01-Mapa de riesgo-UO'!F32</f>
        <v>Desconocimiento de la comunidad universitaria sobre la importancia de una adecuada afectación presupuestal</v>
      </c>
      <c r="G29" s="448" t="str">
        <f>'01-Mapa de riesgo-UO'!J32</f>
        <v>1. No contar con el Registro Presupuestal que ampara el compromiso antes de ejecución.
2. Investigaciones disciplinarias
3. Demandas</v>
      </c>
      <c r="H29" s="449" t="str">
        <f>'01-Mapa de riesgo-UO'!AQ32</f>
        <v>LEVE</v>
      </c>
      <c r="I29" s="103" t="str">
        <f>'01-Mapa de riesgo-UO'!AT32</f>
        <v>ASUMIR</v>
      </c>
      <c r="J29" s="445" t="str">
        <f t="shared" ref="J29" si="4">IF(H29="GRAVE","Debe formularse",IF(H29="MODERADO", "Si el proceso lo requiere","NO"))</f>
        <v>NO</v>
      </c>
      <c r="K29" s="432"/>
      <c r="L29" s="433"/>
      <c r="M29" s="434"/>
      <c r="N29" s="430"/>
      <c r="O29" s="432"/>
      <c r="P29" s="433"/>
      <c r="Q29" s="434"/>
      <c r="R29" s="441"/>
    </row>
    <row r="30" spans="1:18" ht="62.45" customHeight="1" x14ac:dyDescent="0.2">
      <c r="A30" s="444"/>
      <c r="B30" s="446"/>
      <c r="C30" s="448"/>
      <c r="D30" s="448"/>
      <c r="E30" s="448"/>
      <c r="F30" s="79">
        <f>'01-Mapa de riesgo-UO'!F33</f>
        <v>0</v>
      </c>
      <c r="G30" s="448"/>
      <c r="H30" s="449"/>
      <c r="I30" s="103">
        <f>'01-Mapa de riesgo-UO'!AT33</f>
        <v>0</v>
      </c>
      <c r="J30" s="446"/>
      <c r="K30" s="435"/>
      <c r="L30" s="436"/>
      <c r="M30" s="437"/>
      <c r="N30" s="431"/>
      <c r="O30" s="435"/>
      <c r="P30" s="436"/>
      <c r="Q30" s="437"/>
      <c r="R30" s="442"/>
    </row>
    <row r="31" spans="1:18" ht="62.45" customHeight="1" x14ac:dyDescent="0.2">
      <c r="A31" s="444"/>
      <c r="B31" s="393"/>
      <c r="C31" s="448"/>
      <c r="D31" s="448"/>
      <c r="E31" s="448"/>
      <c r="F31" s="79">
        <f>'01-Mapa de riesgo-UO'!F34</f>
        <v>0</v>
      </c>
      <c r="G31" s="448"/>
      <c r="H31" s="449"/>
      <c r="I31" s="103">
        <f>'01-Mapa de riesgo-UO'!AT34</f>
        <v>0</v>
      </c>
      <c r="J31" s="393"/>
      <c r="K31" s="438"/>
      <c r="L31" s="439"/>
      <c r="M31" s="440"/>
      <c r="N31" s="387"/>
      <c r="O31" s="438"/>
      <c r="P31" s="439"/>
      <c r="Q31" s="440"/>
      <c r="R31" s="443"/>
    </row>
    <row r="32" spans="1:18" ht="62.45" customHeight="1" x14ac:dyDescent="0.2">
      <c r="A32" s="444">
        <v>9</v>
      </c>
      <c r="B32" s="445" t="str">
        <f>'01-Mapa de riesgo-UO'!B35</f>
        <v>GESTIÓN_FINANCIERA</v>
      </c>
      <c r="C32" s="447" t="str">
        <f>'01-Mapa de riesgo-UO'!G35</f>
        <v>Financiero</v>
      </c>
      <c r="D32" s="448" t="str">
        <f>'01-Mapa de riesgo-UO'!H35</f>
        <v xml:space="preserve">Fraude Eléctronico </v>
      </c>
      <c r="E32" s="448" t="str">
        <f>'01-Mapa de riesgo-UO'!I35</f>
        <v xml:space="preserve">   Acceso no autorizado a la banca virtual</v>
      </c>
      <c r="F32" s="79" t="str">
        <f>'01-Mapa de riesgo-UO'!F35</f>
        <v>Falta de seguimiento a los protocolos definidos.</v>
      </c>
      <c r="G32" s="448" t="str">
        <f>'01-Mapa de riesgo-UO'!J35</f>
        <v xml:space="preserve">1. Detrimento Patrimonial.    2. Exposición   de la            información financiera de la Universidad.                      </v>
      </c>
      <c r="H32" s="449" t="str">
        <f>'01-Mapa de riesgo-UO'!AQ35</f>
        <v>LEVE</v>
      </c>
      <c r="I32" s="103" t="str">
        <f>'01-Mapa de riesgo-UO'!AT35</f>
        <v>ASUMIR</v>
      </c>
      <c r="J32" s="445" t="str">
        <f t="shared" ref="J32" si="5">IF(H32="GRAVE","Debe formularse",IF(H32="MODERADO", "Si el proceso lo requiere","NO"))</f>
        <v>NO</v>
      </c>
      <c r="K32" s="432"/>
      <c r="L32" s="433"/>
      <c r="M32" s="434"/>
      <c r="N32" s="430"/>
      <c r="O32" s="432"/>
      <c r="P32" s="433"/>
      <c r="Q32" s="434"/>
      <c r="R32" s="441"/>
    </row>
    <row r="33" spans="1:18" ht="62.45" customHeight="1" x14ac:dyDescent="0.2">
      <c r="A33" s="444"/>
      <c r="B33" s="446"/>
      <c r="C33" s="448"/>
      <c r="D33" s="448"/>
      <c r="E33" s="448"/>
      <c r="F33" s="79" t="str">
        <f>'01-Mapa de riesgo-UO'!F36</f>
        <v>Incumplimiento de los protocolos</v>
      </c>
      <c r="G33" s="448"/>
      <c r="H33" s="449"/>
      <c r="I33" s="103" t="str">
        <f>'01-Mapa de riesgo-UO'!AT36</f>
        <v>ASUMIR</v>
      </c>
      <c r="J33" s="446"/>
      <c r="K33" s="435"/>
      <c r="L33" s="436"/>
      <c r="M33" s="437"/>
      <c r="N33" s="431"/>
      <c r="O33" s="435"/>
      <c r="P33" s="436"/>
      <c r="Q33" s="437"/>
      <c r="R33" s="442"/>
    </row>
    <row r="34" spans="1:18" ht="62.45" customHeight="1" x14ac:dyDescent="0.2">
      <c r="A34" s="444"/>
      <c r="B34" s="393"/>
      <c r="C34" s="448"/>
      <c r="D34" s="448"/>
      <c r="E34" s="448"/>
      <c r="F34" s="79" t="str">
        <f>'01-Mapa de riesgo-UO'!F37</f>
        <v>Ataques cibernéticos.</v>
      </c>
      <c r="G34" s="448"/>
      <c r="H34" s="449"/>
      <c r="I34" s="103" t="str">
        <f>'01-Mapa de riesgo-UO'!AT37</f>
        <v>ASUMIR</v>
      </c>
      <c r="J34" s="393"/>
      <c r="K34" s="438"/>
      <c r="L34" s="439"/>
      <c r="M34" s="440"/>
      <c r="N34" s="387"/>
      <c r="O34" s="438"/>
      <c r="P34" s="439"/>
      <c r="Q34" s="440"/>
      <c r="R34" s="443"/>
    </row>
    <row r="35" spans="1:18" ht="62.45" customHeight="1" x14ac:dyDescent="0.2">
      <c r="A35" s="444">
        <v>10</v>
      </c>
      <c r="B35" s="445" t="str">
        <f>'01-Mapa de riesgo-UO'!B38</f>
        <v>GESTIÓN_FINANCIERA</v>
      </c>
      <c r="C35" s="447" t="str">
        <f>'01-Mapa de riesgo-UO'!G38</f>
        <v>Contable</v>
      </c>
      <c r="D35" s="448" t="str">
        <f>'01-Mapa de riesgo-UO'!H38</f>
        <v>Hechos económicos no incluidos en el proceso contable.</v>
      </c>
      <c r="E35" s="448" t="str">
        <f>'01-Mapa de riesgo-UO'!I38</f>
        <v>Gestión Contable, no sea informada de los hechos económicos, sociales y financieros generados en otras dependencias de la Universidad</v>
      </c>
      <c r="F35" s="79" t="str">
        <f>'01-Mapa de riesgo-UO'!F38</f>
        <v>Desconocimiento de las políticas y prácticas contables establecidas por la UTP.</v>
      </c>
      <c r="G35" s="448" t="str">
        <f>'01-Mapa de riesgo-UO'!J38</f>
        <v xml:space="preserve">1. Estados Financieros no razonables para la toma de decisiones 
2. Decrimento Patrimonial.
3. Hallazgos por parte del Ente de Control disciplinarios y fiscales. </v>
      </c>
      <c r="H35" s="449" t="str">
        <f>'01-Mapa de riesgo-UO'!AQ38</f>
        <v>LEVE</v>
      </c>
      <c r="I35" s="103" t="str">
        <f>'01-Mapa de riesgo-UO'!AT38</f>
        <v>ASUMIR</v>
      </c>
      <c r="J35" s="445" t="str">
        <f t="shared" ref="J35" si="6">IF(H35="GRAVE","Debe formularse",IF(H35="MODERADO", "Si el proceso lo requiere","NO"))</f>
        <v>NO</v>
      </c>
      <c r="K35" s="432"/>
      <c r="L35" s="433"/>
      <c r="M35" s="434"/>
      <c r="N35" s="430"/>
      <c r="O35" s="432"/>
      <c r="P35" s="433"/>
      <c r="Q35" s="434"/>
      <c r="R35" s="441"/>
    </row>
    <row r="36" spans="1:18" ht="62.45" customHeight="1" x14ac:dyDescent="0.2">
      <c r="A36" s="444"/>
      <c r="B36" s="446"/>
      <c r="C36" s="448"/>
      <c r="D36" s="448"/>
      <c r="E36" s="448"/>
      <c r="F36" s="79">
        <f>'01-Mapa de riesgo-UO'!F39</f>
        <v>0</v>
      </c>
      <c r="G36" s="448"/>
      <c r="H36" s="449"/>
      <c r="I36" s="103" t="str">
        <f>'01-Mapa de riesgo-UO'!AT39</f>
        <v>ASUMIR</v>
      </c>
      <c r="J36" s="446"/>
      <c r="K36" s="435"/>
      <c r="L36" s="436"/>
      <c r="M36" s="437"/>
      <c r="N36" s="431"/>
      <c r="O36" s="435"/>
      <c r="P36" s="436"/>
      <c r="Q36" s="437"/>
      <c r="R36" s="442"/>
    </row>
    <row r="37" spans="1:18" ht="62.45" customHeight="1" x14ac:dyDescent="0.2">
      <c r="A37" s="444"/>
      <c r="B37" s="393"/>
      <c r="C37" s="448"/>
      <c r="D37" s="448"/>
      <c r="E37" s="448"/>
      <c r="F37" s="79">
        <f>'01-Mapa de riesgo-UO'!F40</f>
        <v>0</v>
      </c>
      <c r="G37" s="448"/>
      <c r="H37" s="449"/>
      <c r="I37" s="103" t="str">
        <f>'01-Mapa de riesgo-UO'!AT40</f>
        <v>ASUMIR</v>
      </c>
      <c r="J37" s="393"/>
      <c r="K37" s="438"/>
      <c r="L37" s="439"/>
      <c r="M37" s="440"/>
      <c r="N37" s="387"/>
      <c r="O37" s="438"/>
      <c r="P37" s="439"/>
      <c r="Q37" s="440"/>
      <c r="R37" s="443"/>
    </row>
    <row r="38" spans="1:18" ht="62.45" customHeight="1" x14ac:dyDescent="0.2">
      <c r="A38" s="444">
        <v>11</v>
      </c>
      <c r="B38" s="445" t="str">
        <f>'01-Mapa de riesgo-UO'!B41</f>
        <v>GESTIÓN_FINANCIERA</v>
      </c>
      <c r="C38" s="447" t="str">
        <f>'01-Mapa de riesgo-UO'!G41</f>
        <v>Contable</v>
      </c>
      <c r="D38" s="448" t="str">
        <f>'01-Mapa de riesgo-UO'!H41</f>
        <v>No fenecimiento de la cuenta debido al incumplimiento normativo y del manual de políticas contables en el desarrollo de actividades financieras</v>
      </c>
      <c r="E38" s="448" t="str">
        <f>'01-Mapa de riesgo-UO'!I41</f>
        <v>Registros contables no consistentes con la normas expedidades por el ente regulardor en la materia</v>
      </c>
      <c r="F38" s="79" t="str">
        <f>'01-Mapa de riesgo-UO'!F41</f>
        <v>Estados Financieros inconsistentes.</v>
      </c>
      <c r="G38" s="448" t="str">
        <f>'01-Mapa de riesgo-UO'!J41</f>
        <v>1. Hechos economicos sobre o subestimados,
2. Sanciones Disciplinarias
3. Estados Financieros no aprobados.</v>
      </c>
      <c r="H38" s="449" t="str">
        <f>'01-Mapa de riesgo-UO'!AQ41</f>
        <v>GRAVE</v>
      </c>
      <c r="I38" s="103" t="str">
        <f>'01-Mapa de riesgo-UO'!AT41</f>
        <v>EVITAR</v>
      </c>
      <c r="J38" s="445" t="str">
        <f t="shared" ref="J38" si="7">IF(H38="GRAVE","Debe formularse",IF(H38="MODERADO", "Si el proceso lo requiere","NO"))</f>
        <v>Debe formularse</v>
      </c>
      <c r="K38" s="432"/>
      <c r="L38" s="433"/>
      <c r="M38" s="434"/>
      <c r="N38" s="430"/>
      <c r="O38" s="432"/>
      <c r="P38" s="433"/>
      <c r="Q38" s="434"/>
      <c r="R38" s="441"/>
    </row>
    <row r="39" spans="1:18" ht="62.45" customHeight="1" x14ac:dyDescent="0.2">
      <c r="A39" s="444"/>
      <c r="B39" s="446"/>
      <c r="C39" s="448"/>
      <c r="D39" s="448"/>
      <c r="E39" s="448"/>
      <c r="F39" s="79">
        <f>'01-Mapa de riesgo-UO'!F42</f>
        <v>0</v>
      </c>
      <c r="G39" s="448"/>
      <c r="H39" s="449"/>
      <c r="I39" s="103">
        <f>'01-Mapa de riesgo-UO'!AT42</f>
        <v>0</v>
      </c>
      <c r="J39" s="446"/>
      <c r="K39" s="435"/>
      <c r="L39" s="436"/>
      <c r="M39" s="437"/>
      <c r="N39" s="431"/>
      <c r="O39" s="435"/>
      <c r="P39" s="436"/>
      <c r="Q39" s="437"/>
      <c r="R39" s="442"/>
    </row>
    <row r="40" spans="1:18" ht="62.45" customHeight="1" x14ac:dyDescent="0.2">
      <c r="A40" s="444"/>
      <c r="B40" s="393"/>
      <c r="C40" s="448"/>
      <c r="D40" s="448"/>
      <c r="E40" s="448"/>
      <c r="F40" s="79">
        <f>'01-Mapa de riesgo-UO'!F43</f>
        <v>0</v>
      </c>
      <c r="G40" s="448"/>
      <c r="H40" s="449"/>
      <c r="I40" s="103">
        <f>'01-Mapa de riesgo-UO'!AT43</f>
        <v>0</v>
      </c>
      <c r="J40" s="393"/>
      <c r="K40" s="438"/>
      <c r="L40" s="439"/>
      <c r="M40" s="440"/>
      <c r="N40" s="387"/>
      <c r="O40" s="438"/>
      <c r="P40" s="439"/>
      <c r="Q40" s="440"/>
      <c r="R40" s="443"/>
    </row>
    <row r="41" spans="1:18" ht="62.45" customHeight="1" x14ac:dyDescent="0.2">
      <c r="A41" s="444">
        <v>12</v>
      </c>
      <c r="B41" s="445" t="str">
        <f>'01-Mapa de riesgo-UO'!B44</f>
        <v>SECRETARIA_GENERAL</v>
      </c>
      <c r="C41" s="447" t="str">
        <f>'01-Mapa de riesgo-UO'!G44</f>
        <v>Operacional</v>
      </c>
      <c r="D41" s="448" t="str">
        <f>'01-Mapa de riesgo-UO'!H44</f>
        <v xml:space="preserve">Ilegitimidad en resultados electorales 
</v>
      </c>
      <c r="E41" s="448" t="str">
        <f>'01-Mapa de riesgo-UO'!I44</f>
        <v>Resultados de elecciones con errores o irregularidades</v>
      </c>
      <c r="F41" s="79" t="str">
        <f>'01-Mapa de riesgo-UO'!F44</f>
        <v>Desactualización de las bases de datos suministradas por las dependencias responsables o errónea certificación de los requisitos de los candidatos</v>
      </c>
      <c r="G41" s="448" t="str">
        <f>'01-Mapa de riesgo-UO'!J44</f>
        <v>Impugnación de resultado electorales.                                                                                                                                                                                                                                                                                        Perdida de credibilidad en el sistema electoral de la Universidad</v>
      </c>
      <c r="H41" s="449" t="str">
        <f>'01-Mapa de riesgo-UO'!AQ44</f>
        <v>LEVE</v>
      </c>
      <c r="I41" s="103" t="str">
        <f>'01-Mapa de riesgo-UO'!AT44</f>
        <v>ASUMIR</v>
      </c>
      <c r="J41" s="445" t="str">
        <f t="shared" ref="J41" si="8">IF(H41="GRAVE","Debe formularse",IF(H41="MODERADO", "Si el proceso lo requiere","NO"))</f>
        <v>NO</v>
      </c>
      <c r="K41" s="432"/>
      <c r="L41" s="433"/>
      <c r="M41" s="434"/>
      <c r="N41" s="430"/>
      <c r="O41" s="432"/>
      <c r="P41" s="433"/>
      <c r="Q41" s="434"/>
      <c r="R41" s="441"/>
    </row>
    <row r="42" spans="1:18" ht="62.45" customHeight="1" x14ac:dyDescent="0.2">
      <c r="A42" s="444"/>
      <c r="B42" s="446"/>
      <c r="C42" s="448"/>
      <c r="D42" s="448"/>
      <c r="E42" s="448"/>
      <c r="F42" s="79" t="str">
        <f>'01-Mapa de riesgo-UO'!F45</f>
        <v>Errónea configuración de las votaciones, debido a que software requiera demasiadas configuraciones o permisos lo que podría generar fallas en las votaciones</v>
      </c>
      <c r="G42" s="448"/>
      <c r="H42" s="449"/>
      <c r="I42" s="103">
        <f>'01-Mapa de riesgo-UO'!AT45</f>
        <v>0</v>
      </c>
      <c r="J42" s="446"/>
      <c r="K42" s="435"/>
      <c r="L42" s="436"/>
      <c r="M42" s="437"/>
      <c r="N42" s="431"/>
      <c r="O42" s="435"/>
      <c r="P42" s="436"/>
      <c r="Q42" s="437"/>
      <c r="R42" s="442"/>
    </row>
    <row r="43" spans="1:18" ht="62.45" customHeight="1" x14ac:dyDescent="0.2">
      <c r="A43" s="444"/>
      <c r="B43" s="393"/>
      <c r="C43" s="448"/>
      <c r="D43" s="448"/>
      <c r="E43" s="448"/>
      <c r="F43" s="79" t="str">
        <f>'01-Mapa de riesgo-UO'!F46</f>
        <v>Fallas técnicas del servidor, o por problemas de energía eléctrica o conexión a Internet</v>
      </c>
      <c r="G43" s="448"/>
      <c r="H43" s="449"/>
      <c r="I43" s="103">
        <f>'01-Mapa de riesgo-UO'!AT46</f>
        <v>0</v>
      </c>
      <c r="J43" s="393"/>
      <c r="K43" s="438"/>
      <c r="L43" s="439"/>
      <c r="M43" s="440"/>
      <c r="N43" s="387"/>
      <c r="O43" s="438"/>
      <c r="P43" s="439"/>
      <c r="Q43" s="440"/>
      <c r="R43" s="443"/>
    </row>
    <row r="44" spans="1:18" ht="62.45" customHeight="1" x14ac:dyDescent="0.2">
      <c r="A44" s="444">
        <v>13</v>
      </c>
      <c r="B44" s="445" t="str">
        <f>'01-Mapa de riesgo-UO'!B47</f>
        <v>SECRETARIA_GENERAL</v>
      </c>
      <c r="C44" s="447" t="str">
        <f>'01-Mapa de riesgo-UO'!G47</f>
        <v>Cumplimiento</v>
      </c>
      <c r="D44" s="448" t="str">
        <f>'01-Mapa de riesgo-UO'!H47</f>
        <v>Vencimiento de términos para la atención de Derechos de Petición que lleguen a la Secretaria General</v>
      </c>
      <c r="E44" s="448" t="str">
        <f>'01-Mapa de riesgo-UO'!I47</f>
        <v>No dar respuesta a un Derecho de Petición dentro de los términos establecidos por la ley</v>
      </c>
      <c r="F44" s="79" t="str">
        <f>'01-Mapa de riesgo-UO'!F47</f>
        <v>Omisión o retraso de respuesta por parte del funcionario encargado en la Secretaria General</v>
      </c>
      <c r="G44" s="448" t="str">
        <f>'01-Mapa de riesgo-UO'!J47</f>
        <v>Interposición de una Acción de Tutela.                                                                                                                                                                                                                                                                           Acciones legales en contra de la Universidad</v>
      </c>
      <c r="H44" s="449" t="str">
        <f>'01-Mapa de riesgo-UO'!AQ47</f>
        <v>LEVE</v>
      </c>
      <c r="I44" s="103" t="str">
        <f>'01-Mapa de riesgo-UO'!AT47</f>
        <v>ASUMIR</v>
      </c>
      <c r="J44" s="445" t="str">
        <f t="shared" ref="J44" si="9">IF(H44="GRAVE","Debe formularse",IF(H44="MODERADO", "Si el proceso lo requiere","NO"))</f>
        <v>NO</v>
      </c>
      <c r="K44" s="432"/>
      <c r="L44" s="433"/>
      <c r="M44" s="434"/>
      <c r="N44" s="430"/>
      <c r="O44" s="432"/>
      <c r="P44" s="433"/>
      <c r="Q44" s="434"/>
      <c r="R44" s="441"/>
    </row>
    <row r="45" spans="1:18" ht="62.45" customHeight="1" x14ac:dyDescent="0.2">
      <c r="A45" s="444"/>
      <c r="B45" s="446"/>
      <c r="C45" s="448"/>
      <c r="D45" s="448"/>
      <c r="E45" s="448"/>
      <c r="F45" s="79" t="str">
        <f>'01-Mapa de riesgo-UO'!F48</f>
        <v>Entidades externas que no suministran soportes o información requerida para dar respuesta</v>
      </c>
      <c r="G45" s="448"/>
      <c r="H45" s="449"/>
      <c r="I45" s="103">
        <f>'01-Mapa de riesgo-UO'!AT48</f>
        <v>0</v>
      </c>
      <c r="J45" s="446"/>
      <c r="K45" s="435"/>
      <c r="L45" s="436"/>
      <c r="M45" s="437"/>
      <c r="N45" s="431"/>
      <c r="O45" s="435"/>
      <c r="P45" s="436"/>
      <c r="Q45" s="437"/>
      <c r="R45" s="442"/>
    </row>
    <row r="46" spans="1:18" ht="62.45" customHeight="1" x14ac:dyDescent="0.2">
      <c r="A46" s="444"/>
      <c r="B46" s="393"/>
      <c r="C46" s="448"/>
      <c r="D46" s="448"/>
      <c r="E46" s="448"/>
      <c r="F46" s="79">
        <f>'01-Mapa de riesgo-UO'!F49</f>
        <v>0</v>
      </c>
      <c r="G46" s="448"/>
      <c r="H46" s="449"/>
      <c r="I46" s="103">
        <f>'01-Mapa de riesgo-UO'!AT49</f>
        <v>0</v>
      </c>
      <c r="J46" s="393"/>
      <c r="K46" s="438"/>
      <c r="L46" s="439"/>
      <c r="M46" s="440"/>
      <c r="N46" s="387"/>
      <c r="O46" s="438"/>
      <c r="P46" s="439"/>
      <c r="Q46" s="440"/>
      <c r="R46" s="443"/>
    </row>
    <row r="47" spans="1:18" ht="62.45" customHeight="1" x14ac:dyDescent="0.2">
      <c r="A47" s="444">
        <v>14</v>
      </c>
      <c r="B47" s="445" t="str">
        <f>'01-Mapa de riesgo-UO'!B50</f>
        <v>SECRETARIA_GENERAL</v>
      </c>
      <c r="C47" s="447" t="str">
        <f>'01-Mapa de riesgo-UO'!G50</f>
        <v>Cumplimiento</v>
      </c>
      <c r="D47" s="448" t="str">
        <f>'01-Mapa de riesgo-UO'!H50</f>
        <v>Incumplimiento de la normatividad vigente y aplicable a la Universidad</v>
      </c>
      <c r="E47" s="448" t="str">
        <f>'01-Mapa de riesgo-UO'!I50</f>
        <v>Aplicación de normas que no competen el ámbito de Instituciones de Educación Superior o que han sido derogadas de forma parcial o total</v>
      </c>
      <c r="F47" s="79" t="str">
        <f>'01-Mapa de riesgo-UO'!F50</f>
        <v>Falta de claridad sobre la vigencia de las Normas aplicables a la Universidad</v>
      </c>
      <c r="G47" s="448" t="str">
        <f>'01-Mapa de riesgo-UO'!J50</f>
        <v>Contradicción conceptual con otras dependencias.                                                                                                                                                                                                                                              Otorgamiento o negación de un derecho. Toma de decisiones por fuera del alcance normativo de la Universidad</v>
      </c>
      <c r="H47" s="449" t="str">
        <f>'01-Mapa de riesgo-UO'!AQ50</f>
        <v>LEVE</v>
      </c>
      <c r="I47" s="103" t="str">
        <f>'01-Mapa de riesgo-UO'!AT50</f>
        <v>ASUMIR</v>
      </c>
      <c r="J47" s="445" t="str">
        <f t="shared" ref="J47" si="10">IF(H47="GRAVE","Debe formularse",IF(H47="MODERADO", "Si el proceso lo requiere","NO"))</f>
        <v>NO</v>
      </c>
      <c r="K47" s="432"/>
      <c r="L47" s="433"/>
      <c r="M47" s="434"/>
      <c r="N47" s="430"/>
      <c r="O47" s="432"/>
      <c r="P47" s="433"/>
      <c r="Q47" s="434"/>
      <c r="R47" s="441"/>
    </row>
    <row r="48" spans="1:18" ht="62.45" customHeight="1" x14ac:dyDescent="0.2">
      <c r="A48" s="444"/>
      <c r="B48" s="446"/>
      <c r="C48" s="448"/>
      <c r="D48" s="448"/>
      <c r="E48" s="448"/>
      <c r="F48" s="79" t="str">
        <f>'01-Mapa de riesgo-UO'!F51</f>
        <v>Cambios de normas expedidas por órganos o entidades extremas a la Universidad</v>
      </c>
      <c r="G48" s="448"/>
      <c r="H48" s="449"/>
      <c r="I48" s="103">
        <f>'01-Mapa de riesgo-UO'!AT51</f>
        <v>0</v>
      </c>
      <c r="J48" s="446"/>
      <c r="K48" s="435"/>
      <c r="L48" s="436"/>
      <c r="M48" s="437"/>
      <c r="N48" s="431"/>
      <c r="O48" s="435"/>
      <c r="P48" s="436"/>
      <c r="Q48" s="437"/>
      <c r="R48" s="442"/>
    </row>
    <row r="49" spans="1:18" ht="62.45" customHeight="1" x14ac:dyDescent="0.2">
      <c r="A49" s="444"/>
      <c r="B49" s="393"/>
      <c r="C49" s="448"/>
      <c r="D49" s="448"/>
      <c r="E49" s="448"/>
      <c r="F49" s="79">
        <f>'01-Mapa de riesgo-UO'!F52</f>
        <v>0</v>
      </c>
      <c r="G49" s="448"/>
      <c r="H49" s="449"/>
      <c r="I49" s="103">
        <f>'01-Mapa de riesgo-UO'!AT52</f>
        <v>0</v>
      </c>
      <c r="J49" s="393"/>
      <c r="K49" s="438"/>
      <c r="L49" s="439"/>
      <c r="M49" s="440"/>
      <c r="N49" s="387"/>
      <c r="O49" s="438"/>
      <c r="P49" s="439"/>
      <c r="Q49" s="440"/>
      <c r="R49" s="443"/>
    </row>
    <row r="50" spans="1:18" ht="62.45" customHeight="1" x14ac:dyDescent="0.2">
      <c r="A50" s="444">
        <v>15</v>
      </c>
      <c r="B50" s="445" t="str">
        <f>'01-Mapa de riesgo-UO'!B53</f>
        <v>SECRETARIA_GENERAL</v>
      </c>
      <c r="C50" s="447" t="str">
        <f>'01-Mapa de riesgo-UO'!G53</f>
        <v>Estratégico</v>
      </c>
      <c r="D50" s="448" t="str">
        <f>'01-Mapa de riesgo-UO'!H53</f>
        <v xml:space="preserve">Pérdida de la información de las series documentales conservadas físicamente </v>
      </c>
      <c r="E50" s="448" t="str">
        <f>'01-Mapa de riesgo-UO'!I53</f>
        <v>Faltantes en la  informacion contenida en los archivos central e histórico por ausencia de controles e incumplimiento del procedimiento</v>
      </c>
      <c r="F50" s="79" t="str">
        <f>'01-Mapa de riesgo-UO'!F53</f>
        <v>Fallas en la actualización de los registros de información almacenados en las unidades de conservación</v>
      </c>
      <c r="G50" s="448" t="str">
        <f>'01-Mapa de riesgo-UO'!J53</f>
        <v>Perdida de la memoria institucional
Demandas por perjuicios a los usuarios
Ausencia de apoyo a la misión institucional</v>
      </c>
      <c r="H50" s="449" t="str">
        <f>'01-Mapa de riesgo-UO'!AQ53</f>
        <v>LEVE</v>
      </c>
      <c r="I50" s="103" t="str">
        <f>'01-Mapa de riesgo-UO'!AT53</f>
        <v>ASUMIR</v>
      </c>
      <c r="J50" s="445" t="str">
        <f t="shared" ref="J50" si="11">IF(H50="GRAVE","Debe formularse",IF(H50="MODERADO", "Si el proceso lo requiere","NO"))</f>
        <v>NO</v>
      </c>
      <c r="K50" s="432"/>
      <c r="L50" s="433"/>
      <c r="M50" s="434"/>
      <c r="N50" s="430"/>
      <c r="O50" s="432"/>
      <c r="P50" s="433"/>
      <c r="Q50" s="434"/>
      <c r="R50" s="441"/>
    </row>
    <row r="51" spans="1:18" ht="62.45" customHeight="1" x14ac:dyDescent="0.2">
      <c r="A51" s="444"/>
      <c r="B51" s="446"/>
      <c r="C51" s="448"/>
      <c r="D51" s="448"/>
      <c r="E51" s="448"/>
      <c r="F51" s="79" t="str">
        <f>'01-Mapa de riesgo-UO'!F54</f>
        <v>Controles de acceso deficientes</v>
      </c>
      <c r="G51" s="448"/>
      <c r="H51" s="449"/>
      <c r="I51" s="103" t="str">
        <f>'01-Mapa de riesgo-UO'!AT54</f>
        <v>ASUMIR</v>
      </c>
      <c r="J51" s="446"/>
      <c r="K51" s="435"/>
      <c r="L51" s="436"/>
      <c r="M51" s="437"/>
      <c r="N51" s="431"/>
      <c r="O51" s="435"/>
      <c r="P51" s="436"/>
      <c r="Q51" s="437"/>
      <c r="R51" s="442"/>
    </row>
    <row r="52" spans="1:18" ht="62.45" customHeight="1" x14ac:dyDescent="0.2">
      <c r="A52" s="444"/>
      <c r="B52" s="393"/>
      <c r="C52" s="448"/>
      <c r="D52" s="448"/>
      <c r="E52" s="448"/>
      <c r="F52" s="79">
        <f>'01-Mapa de riesgo-UO'!F55</f>
        <v>0</v>
      </c>
      <c r="G52" s="448"/>
      <c r="H52" s="449"/>
      <c r="I52" s="103" t="str">
        <f>'01-Mapa de riesgo-UO'!AT55</f>
        <v>ASUMIR</v>
      </c>
      <c r="J52" s="393"/>
      <c r="K52" s="438"/>
      <c r="L52" s="439"/>
      <c r="M52" s="440"/>
      <c r="N52" s="387"/>
      <c r="O52" s="438"/>
      <c r="P52" s="439"/>
      <c r="Q52" s="440"/>
      <c r="R52" s="443"/>
    </row>
    <row r="53" spans="1:18" ht="62.45" customHeight="1" x14ac:dyDescent="0.2">
      <c r="A53" s="444">
        <v>16</v>
      </c>
      <c r="B53" s="445" t="str">
        <f>'01-Mapa de riesgo-UO'!B56</f>
        <v>SECRETARIA_GENERAL</v>
      </c>
      <c r="C53" s="447" t="str">
        <f>'01-Mapa de riesgo-UO'!G56</f>
        <v>Cumplimiento</v>
      </c>
      <c r="D53" s="448" t="str">
        <f>'01-Mapa de riesgo-UO'!H56</f>
        <v xml:space="preserve">Incumplimiento en Normatividad Archivistica conforme a la actualización de los Instrumentos Archivisticos (TRD, CCD, PGD,  FUID) </v>
      </c>
      <c r="E53" s="448" t="str">
        <f>'01-Mapa de riesgo-UO'!I56</f>
        <v xml:space="preserve">Instrumentos archivisticos desactualizados y no alineados con los cambios institucionales </v>
      </c>
      <c r="F53" s="79" t="str">
        <f>'01-Mapa de riesgo-UO'!F56</f>
        <v>Cambios constantes en la Normativa Archivistica Nacional</v>
      </c>
      <c r="G53" s="448" t="str">
        <f>'01-Mapa de riesgo-UO'!J56</f>
        <v>Sanciones a la Institución por el incumplimiento a la normatividad archivistica                                                                                                                                                                                                                                                                                                                                                                                                                                                                                                                                                                                                                                                                                                                                                                                                                                                                                                                                                                                                                                                                                                                                                                                                                                                                                                                                                                                                                                                                                                                                                                                                                                                                                                                                                                                                                    Falta de actualización de las Series Documentales         Desarticulación con los Sistemas Informáticos de la Institución y los cambios de soporte en las Series Documentales</v>
      </c>
      <c r="H53" s="449" t="str">
        <f>'01-Mapa de riesgo-UO'!AQ56</f>
        <v>LEVE</v>
      </c>
      <c r="I53" s="103" t="str">
        <f>'01-Mapa de riesgo-UO'!AT56</f>
        <v>ASUMIR</v>
      </c>
      <c r="J53" s="445" t="str">
        <f t="shared" ref="J53" si="12">IF(H53="GRAVE","Debe formularse",IF(H53="MODERADO", "Si el proceso lo requiere","NO"))</f>
        <v>NO</v>
      </c>
      <c r="K53" s="432"/>
      <c r="L53" s="433"/>
      <c r="M53" s="434"/>
      <c r="N53" s="430"/>
      <c r="O53" s="432"/>
      <c r="P53" s="433"/>
      <c r="Q53" s="434"/>
      <c r="R53" s="441"/>
    </row>
    <row r="54" spans="1:18" ht="62.45" customHeight="1" x14ac:dyDescent="0.2">
      <c r="A54" s="444"/>
      <c r="B54" s="446"/>
      <c r="C54" s="448"/>
      <c r="D54" s="448"/>
      <c r="E54" s="448"/>
      <c r="F54" s="79" t="str">
        <f>'01-Mapa de riesgo-UO'!F57</f>
        <v>Modificaciones en la Estructura Organizacional y que tienen relación directa con los instrumentos archivisticos</v>
      </c>
      <c r="G54" s="448"/>
      <c r="H54" s="449"/>
      <c r="I54" s="103" t="str">
        <f>'01-Mapa de riesgo-UO'!AT57</f>
        <v>ASUMIR</v>
      </c>
      <c r="J54" s="446"/>
      <c r="K54" s="435"/>
      <c r="L54" s="436"/>
      <c r="M54" s="437"/>
      <c r="N54" s="431"/>
      <c r="O54" s="435"/>
      <c r="P54" s="436"/>
      <c r="Q54" s="437"/>
      <c r="R54" s="442"/>
    </row>
    <row r="55" spans="1:18" ht="62.45" customHeight="1" x14ac:dyDescent="0.2">
      <c r="A55" s="444"/>
      <c r="B55" s="393"/>
      <c r="C55" s="448"/>
      <c r="D55" s="448"/>
      <c r="E55" s="448"/>
      <c r="F55" s="79">
        <f>'01-Mapa de riesgo-UO'!F58</f>
        <v>0</v>
      </c>
      <c r="G55" s="448"/>
      <c r="H55" s="449"/>
      <c r="I55" s="103" t="str">
        <f>'01-Mapa de riesgo-UO'!AT58</f>
        <v>ASUMIR</v>
      </c>
      <c r="J55" s="393"/>
      <c r="K55" s="438"/>
      <c r="L55" s="439"/>
      <c r="M55" s="440"/>
      <c r="N55" s="387"/>
      <c r="O55" s="438"/>
      <c r="P55" s="439"/>
      <c r="Q55" s="440"/>
      <c r="R55" s="443"/>
    </row>
    <row r="56" spans="1:18" ht="62.45" customHeight="1" x14ac:dyDescent="0.2">
      <c r="A56" s="444">
        <v>17</v>
      </c>
      <c r="B56" s="445" t="str">
        <f>'01-Mapa de riesgo-UO'!B59</f>
        <v>GESTIÓN_DE_SERVICIOS_INSTITUCIONALES</v>
      </c>
      <c r="C56" s="447" t="str">
        <f>'01-Mapa de riesgo-UO'!G59</f>
        <v>Operacional</v>
      </c>
      <c r="D56" s="448" t="str">
        <f>'01-Mapa de riesgo-UO'!H59</f>
        <v xml:space="preserve">Suspensión en el servicio de energia eléctrica en el campus universitario </v>
      </c>
      <c r="E56" s="448" t="str">
        <f>'01-Mapa de riesgo-UO'!I59</f>
        <v>Fallas en el fluido de energía eléctrica por mas de 4 horas</v>
      </c>
      <c r="F56" s="79" t="str">
        <f>'01-Mapa de riesgo-UO'!F59</f>
        <v>Fallos en equipos y redes de media y baja tensión</v>
      </c>
      <c r="G56" s="448" t="str">
        <f>'01-Mapa de riesgo-UO'!J59</f>
        <v xml:space="preserve">Suspensión de actividades académicas y administrativas </v>
      </c>
      <c r="H56" s="449" t="str">
        <f>'01-Mapa de riesgo-UO'!AQ59</f>
        <v>MODERADO</v>
      </c>
      <c r="I56" s="103" t="str">
        <f>'01-Mapa de riesgo-UO'!AT59</f>
        <v>REDUCIR</v>
      </c>
      <c r="J56" s="445" t="str">
        <f t="shared" ref="J56" si="13">IF(H56="GRAVE","Debe formularse",IF(H56="MODERADO", "Si el proceso lo requiere","NO"))</f>
        <v>Si el proceso lo requiere</v>
      </c>
      <c r="K56" s="432"/>
      <c r="L56" s="433"/>
      <c r="M56" s="434"/>
      <c r="N56" s="430"/>
      <c r="O56" s="432"/>
      <c r="P56" s="433"/>
      <c r="Q56" s="434"/>
      <c r="R56" s="441"/>
    </row>
    <row r="57" spans="1:18" ht="62.45" customHeight="1" x14ac:dyDescent="0.2">
      <c r="A57" s="444"/>
      <c r="B57" s="446"/>
      <c r="C57" s="448"/>
      <c r="D57" s="448"/>
      <c r="E57" s="448"/>
      <c r="F57" s="79" t="str">
        <f>'01-Mapa de riesgo-UO'!F60</f>
        <v>Errores humanos en la operación y mantenimiento de equipos y redes.</v>
      </c>
      <c r="G57" s="448"/>
      <c r="H57" s="449"/>
      <c r="I57" s="103" t="str">
        <f>'01-Mapa de riesgo-UO'!AT60</f>
        <v>REDUCIR</v>
      </c>
      <c r="J57" s="446"/>
      <c r="K57" s="435"/>
      <c r="L57" s="436"/>
      <c r="M57" s="437"/>
      <c r="N57" s="431"/>
      <c r="O57" s="435"/>
      <c r="P57" s="436"/>
      <c r="Q57" s="437"/>
      <c r="R57" s="442"/>
    </row>
    <row r="58" spans="1:18" ht="62.45" customHeight="1" x14ac:dyDescent="0.2">
      <c r="A58" s="444"/>
      <c r="B58" s="393"/>
      <c r="C58" s="448"/>
      <c r="D58" s="448"/>
      <c r="E58" s="448"/>
      <c r="F58" s="79" t="str">
        <f>'01-Mapa de riesgo-UO'!F61</f>
        <v>Fallos en equipos y redes de media tensión del proveedor de servicio.</v>
      </c>
      <c r="G58" s="448"/>
      <c r="H58" s="449"/>
      <c r="I58" s="103" t="str">
        <f>'01-Mapa de riesgo-UO'!AT61</f>
        <v>REDUCIR</v>
      </c>
      <c r="J58" s="393"/>
      <c r="K58" s="438"/>
      <c r="L58" s="439"/>
      <c r="M58" s="440"/>
      <c r="N58" s="387"/>
      <c r="O58" s="438"/>
      <c r="P58" s="439"/>
      <c r="Q58" s="440"/>
      <c r="R58" s="443"/>
    </row>
    <row r="59" spans="1:18" ht="62.45" customHeight="1" x14ac:dyDescent="0.2">
      <c r="A59" s="444">
        <v>18</v>
      </c>
      <c r="B59" s="445" t="str">
        <f>'01-Mapa de riesgo-UO'!B62</f>
        <v>GESTIÓN_DE_SERVICIOS_INSTITUCIONALES</v>
      </c>
      <c r="C59" s="447" t="str">
        <f>'01-Mapa de riesgo-UO'!G62</f>
        <v>Financiero</v>
      </c>
      <c r="D59" s="448" t="str">
        <f>'01-Mapa de riesgo-UO'!H62</f>
        <v>Pago de suministro de bienes, despues de la fecha de vencimiento de la factura.</v>
      </c>
      <c r="E59" s="448" t="str">
        <f>'01-Mapa de riesgo-UO'!I62</f>
        <v>Facturas que se pagan posterior a la fecha de vencimiento, incumplimiento con los tiempos establecidos por las normas y por los proveedores.</v>
      </c>
      <c r="F59" s="79" t="str">
        <f>'01-Mapa de riesgo-UO'!F62</f>
        <v>El proveedor entraga la factura en sitio diferente del almacén general</v>
      </c>
      <c r="G59" s="448" t="str">
        <f>'01-Mapa de riesgo-UO'!J62</f>
        <v>Demandas por incumplimiento en el pago.
Multas
Deterioro en la imagen institucional</v>
      </c>
      <c r="H59" s="449" t="str">
        <f>'01-Mapa de riesgo-UO'!AQ62</f>
        <v>MODERADO</v>
      </c>
      <c r="I59" s="103" t="str">
        <f>'01-Mapa de riesgo-UO'!AT62</f>
        <v>REDUCIR</v>
      </c>
      <c r="J59" s="445" t="str">
        <f t="shared" ref="J59" si="14">IF(H59="GRAVE","Debe formularse",IF(H59="MODERADO", "Si el proceso lo requiere","NO"))</f>
        <v>Si el proceso lo requiere</v>
      </c>
      <c r="K59" s="432"/>
      <c r="L59" s="433"/>
      <c r="M59" s="434"/>
      <c r="N59" s="430"/>
      <c r="O59" s="432"/>
      <c r="P59" s="433"/>
      <c r="Q59" s="434"/>
      <c r="R59" s="441"/>
    </row>
    <row r="60" spans="1:18" ht="62.45" customHeight="1" x14ac:dyDescent="0.2">
      <c r="A60" s="444"/>
      <c r="B60" s="446"/>
      <c r="C60" s="448"/>
      <c r="D60" s="448"/>
      <c r="E60" s="448"/>
      <c r="F60" s="79" t="str">
        <f>'01-Mapa de riesgo-UO'!F63</f>
        <v>Falta de seguimiento al tramite de pago a proveedores.</v>
      </c>
      <c r="G60" s="448"/>
      <c r="H60" s="449"/>
      <c r="I60" s="103" t="str">
        <f>'01-Mapa de riesgo-UO'!AT63</f>
        <v>COMPARTIR</v>
      </c>
      <c r="J60" s="446"/>
      <c r="K60" s="435"/>
      <c r="L60" s="436"/>
      <c r="M60" s="437"/>
      <c r="N60" s="431"/>
      <c r="O60" s="435"/>
      <c r="P60" s="436"/>
      <c r="Q60" s="437"/>
      <c r="R60" s="442"/>
    </row>
    <row r="61" spans="1:18" ht="62.45" customHeight="1" x14ac:dyDescent="0.2">
      <c r="A61" s="444"/>
      <c r="B61" s="393"/>
      <c r="C61" s="448"/>
      <c r="D61" s="448"/>
      <c r="E61" s="448"/>
      <c r="F61" s="79" t="str">
        <f>'01-Mapa de riesgo-UO'!F64</f>
        <v xml:space="preserve">Diligenciamiento oportuno del acta de recibido a satisfaccion por de los supervisores </v>
      </c>
      <c r="G61" s="448"/>
      <c r="H61" s="449"/>
      <c r="I61" s="103" t="str">
        <f>'01-Mapa de riesgo-UO'!AT64</f>
        <v>COMPARTIR</v>
      </c>
      <c r="J61" s="393"/>
      <c r="K61" s="438"/>
      <c r="L61" s="439"/>
      <c r="M61" s="440"/>
      <c r="N61" s="387"/>
      <c r="O61" s="438"/>
      <c r="P61" s="439"/>
      <c r="Q61" s="440"/>
      <c r="R61" s="443"/>
    </row>
    <row r="62" spans="1:18" ht="62.45" customHeight="1" x14ac:dyDescent="0.2">
      <c r="A62" s="444">
        <v>19</v>
      </c>
      <c r="B62" s="445" t="str">
        <f>'01-Mapa de riesgo-UO'!B65</f>
        <v>GESTIÓN_DE_SERVICIOS_INSTITUCIONALES</v>
      </c>
      <c r="C62" s="447" t="str">
        <f>'01-Mapa de riesgo-UO'!G65</f>
        <v>Operacional</v>
      </c>
      <c r="D62" s="448" t="str">
        <f>'01-Mapa de riesgo-UO'!H65</f>
        <v>Agotamiento de las reservas de agua en el campus universitario, necesarias para la atención de las necesidades básicas de salubridad</v>
      </c>
      <c r="E62" s="448" t="str">
        <f>'01-Mapa de riesgo-UO'!I65</f>
        <v>Falta de agua en el Campus Universitario para la atención de necesidades básicas</v>
      </c>
      <c r="F62" s="79" t="str">
        <f>'01-Mapa de riesgo-UO'!F65</f>
        <v>No revisión oportuna de los niveles de los tanques de almacenamiento de agua.</v>
      </c>
      <c r="G62" s="448" t="str">
        <f>'01-Mapa de riesgo-UO'!J65</f>
        <v>Suspensión de actividades académicas y administrativas</v>
      </c>
      <c r="H62" s="449" t="str">
        <f>'01-Mapa de riesgo-UO'!AQ65</f>
        <v>LEVE</v>
      </c>
      <c r="I62" s="103" t="str">
        <f>'01-Mapa de riesgo-UO'!AT65</f>
        <v>ASUMIR</v>
      </c>
      <c r="J62" s="445" t="str">
        <f t="shared" ref="J62" si="15">IF(H62="GRAVE","Debe formularse",IF(H62="MODERADO", "Si el proceso lo requiere","NO"))</f>
        <v>NO</v>
      </c>
      <c r="K62" s="432"/>
      <c r="L62" s="433"/>
      <c r="M62" s="434"/>
      <c r="N62" s="430"/>
      <c r="O62" s="432"/>
      <c r="P62" s="433"/>
      <c r="Q62" s="434"/>
      <c r="R62" s="441"/>
    </row>
    <row r="63" spans="1:18" ht="62.45" customHeight="1" x14ac:dyDescent="0.2">
      <c r="A63" s="444"/>
      <c r="B63" s="446"/>
      <c r="C63" s="448"/>
      <c r="D63" s="448"/>
      <c r="E63" s="448"/>
      <c r="F63" s="79" t="str">
        <f>'01-Mapa de riesgo-UO'!F66</f>
        <v xml:space="preserve">Daños ocurridos en la red hidráulica al interior del campus que imposibiliten el suministro de agua. </v>
      </c>
      <c r="G63" s="448"/>
      <c r="H63" s="449"/>
      <c r="I63" s="103" t="str">
        <f>'01-Mapa de riesgo-UO'!AT66</f>
        <v>ASUMIR</v>
      </c>
      <c r="J63" s="446"/>
      <c r="K63" s="435"/>
      <c r="L63" s="436"/>
      <c r="M63" s="437"/>
      <c r="N63" s="431"/>
      <c r="O63" s="435"/>
      <c r="P63" s="436"/>
      <c r="Q63" s="437"/>
      <c r="R63" s="442"/>
    </row>
    <row r="64" spans="1:18" ht="62.45" customHeight="1" x14ac:dyDescent="0.2">
      <c r="A64" s="444"/>
      <c r="B64" s="393"/>
      <c r="C64" s="448"/>
      <c r="D64" s="448"/>
      <c r="E64" s="448"/>
      <c r="F64" s="79" t="str">
        <f>'01-Mapa de riesgo-UO'!F67</f>
        <v xml:space="preserve">Falta de suministro de agua prolongado por parte del prestador del servicio, por daños ocurridos en la red hidráulica  externa </v>
      </c>
      <c r="G64" s="448"/>
      <c r="H64" s="449"/>
      <c r="I64" s="103" t="str">
        <f>'01-Mapa de riesgo-UO'!AT67</f>
        <v>ASUMIR</v>
      </c>
      <c r="J64" s="393"/>
      <c r="K64" s="438"/>
      <c r="L64" s="439"/>
      <c r="M64" s="440"/>
      <c r="N64" s="387"/>
      <c r="O64" s="438"/>
      <c r="P64" s="439"/>
      <c r="Q64" s="440"/>
      <c r="R64" s="443"/>
    </row>
    <row r="65" spans="1:18" ht="62.45" customHeight="1" x14ac:dyDescent="0.2">
      <c r="A65" s="444">
        <v>20</v>
      </c>
      <c r="B65" s="445" t="str">
        <f>'01-Mapa de riesgo-UO'!B68</f>
        <v>GESTIÓN DE TECNOLOGÍAS INFORMÁTICAS Y SISTEMAS DE INFORMACIÓN</v>
      </c>
      <c r="C65" s="447" t="str">
        <f>'01-Mapa de riesgo-UO'!G68</f>
        <v>Tecnológico</v>
      </c>
      <c r="D65" s="448" t="str">
        <f>'01-Mapa de riesgo-UO'!H68</f>
        <v>Software con errores de funcionamiento</v>
      </c>
      <c r="E65" s="448" t="str">
        <f>'01-Mapa de riesgo-UO'!I68</f>
        <v>Reprocesos de revisión y ajuste de código o de datos inconsistentes.</v>
      </c>
      <c r="F65" s="79" t="str">
        <f>'01-Mapa de riesgo-UO'!F68</f>
        <v>Falta de Tiempo para hacer las pruebas respectiva.</v>
      </c>
      <c r="G65" s="448" t="str">
        <f>'01-Mapa de riesgo-UO'!J68</f>
        <v>Software en funcionamiento sin cumplir todas las especificaciones del usuario, con problemas de funcionamiento, mala toma de desiciones y mala imagen de la dependencia</v>
      </c>
      <c r="H65" s="449" t="str">
        <f>'01-Mapa de riesgo-UO'!AQ68</f>
        <v>MODERADO</v>
      </c>
      <c r="I65" s="103" t="str">
        <f>'01-Mapa de riesgo-UO'!AT68</f>
        <v>REDUCIR</v>
      </c>
      <c r="J65" s="445" t="str">
        <f t="shared" ref="J65" si="16">IF(H65="GRAVE","Debe formularse",IF(H65="MODERADO", "Si el proceso lo requiere","NO"))</f>
        <v>Si el proceso lo requiere</v>
      </c>
      <c r="K65" s="432"/>
      <c r="L65" s="433"/>
      <c r="M65" s="434"/>
      <c r="N65" s="430"/>
      <c r="O65" s="432"/>
      <c r="P65" s="433"/>
      <c r="Q65" s="434"/>
      <c r="R65" s="441"/>
    </row>
    <row r="66" spans="1:18" ht="62.45" customHeight="1" x14ac:dyDescent="0.2">
      <c r="A66" s="444"/>
      <c r="B66" s="446"/>
      <c r="C66" s="448"/>
      <c r="D66" s="448"/>
      <c r="E66" s="448"/>
      <c r="F66" s="79">
        <f>'01-Mapa de riesgo-UO'!F69</f>
        <v>0</v>
      </c>
      <c r="G66" s="448"/>
      <c r="H66" s="449"/>
      <c r="I66" s="103">
        <f>'01-Mapa de riesgo-UO'!AT69</f>
        <v>0</v>
      </c>
      <c r="J66" s="446"/>
      <c r="K66" s="435"/>
      <c r="L66" s="436"/>
      <c r="M66" s="437"/>
      <c r="N66" s="431"/>
      <c r="O66" s="435"/>
      <c r="P66" s="436"/>
      <c r="Q66" s="437"/>
      <c r="R66" s="442"/>
    </row>
    <row r="67" spans="1:18" ht="62.45" customHeight="1" thickBot="1" x14ac:dyDescent="0.25">
      <c r="A67" s="455"/>
      <c r="B67" s="456"/>
      <c r="C67" s="457"/>
      <c r="D67" s="457"/>
      <c r="E67" s="457"/>
      <c r="F67" s="80">
        <f>'01-Mapa de riesgo-UO'!F70</f>
        <v>0</v>
      </c>
      <c r="G67" s="457"/>
      <c r="H67" s="458"/>
      <c r="I67" s="105">
        <f>'01-Mapa de riesgo-UO'!AT70</f>
        <v>0</v>
      </c>
      <c r="J67" s="456"/>
      <c r="K67" s="450"/>
      <c r="L67" s="451"/>
      <c r="M67" s="452"/>
      <c r="N67" s="453"/>
      <c r="O67" s="450"/>
      <c r="P67" s="451"/>
      <c r="Q67" s="452"/>
      <c r="R67" s="454"/>
    </row>
    <row r="68" spans="1:18" ht="62.45" customHeight="1" x14ac:dyDescent="0.2">
      <c r="A68" s="444">
        <v>21</v>
      </c>
      <c r="B68" s="445" t="str">
        <f>'01-Mapa de riesgo-UO'!B71</f>
        <v>GESTIÓN DE TECNOLOGÍAS INFORMÁTICAS Y SISTEMAS DE INFORMACIÓN</v>
      </c>
      <c r="C68" s="447" t="str">
        <f>'01-Mapa de riesgo-UO'!G71</f>
        <v>Tecnológico</v>
      </c>
      <c r="D68" s="448" t="str">
        <f>'01-Mapa de riesgo-UO'!H71</f>
        <v>No disponibilidad de  los servidores que soportan las aplicaciones institucionales.</v>
      </c>
      <c r="E68" s="448" t="str">
        <f>'01-Mapa de riesgo-UO'!I71</f>
        <v>Debido a una falla en alguna de los elementos que proveen acceso al servidor o algunas de las partes de los servidores, se puede ver afectado el acceso a las aplicaciones que estén instaladas en dicho servidor</v>
      </c>
      <c r="F68" s="79" t="str">
        <f>'01-Mapa de riesgo-UO'!F71</f>
        <v>Daño físico en algunos de los servidores que alojan las aplicaciones institucionales</v>
      </c>
      <c r="G68" s="448" t="str">
        <f>'01-Mapa de riesgo-UO'!J71</f>
        <v xml:space="preserve">Falla en la prestación del servicio, paralisis de los servicios, retrasos en las actividades propias de las dependencias, mala imagen. </v>
      </c>
      <c r="H68" s="449" t="str">
        <f>'01-Mapa de riesgo-UO'!AQ71</f>
        <v>MODERADO</v>
      </c>
      <c r="I68" s="103" t="str">
        <f>'01-Mapa de riesgo-UO'!AT71</f>
        <v>REDUCIR</v>
      </c>
      <c r="J68" s="445" t="str">
        <f t="shared" ref="J68" si="17">IF(H68="GRAVE","Debe formularse",IF(H68="MODERADO", "Si el proceso lo requiere","NO"))</f>
        <v>Si el proceso lo requiere</v>
      </c>
      <c r="K68" s="432"/>
      <c r="L68" s="433"/>
      <c r="M68" s="434"/>
      <c r="N68" s="430"/>
      <c r="O68" s="432"/>
      <c r="P68" s="433"/>
      <c r="Q68" s="434"/>
      <c r="R68" s="441"/>
    </row>
    <row r="69" spans="1:18" ht="62.45" customHeight="1" x14ac:dyDescent="0.2">
      <c r="A69" s="444"/>
      <c r="B69" s="446"/>
      <c r="C69" s="448"/>
      <c r="D69" s="448"/>
      <c r="E69" s="448"/>
      <c r="F69" s="79">
        <f>'01-Mapa de riesgo-UO'!F72</f>
        <v>0</v>
      </c>
      <c r="G69" s="448"/>
      <c r="H69" s="449"/>
      <c r="I69" s="103">
        <f>'01-Mapa de riesgo-UO'!AT72</f>
        <v>0</v>
      </c>
      <c r="J69" s="446"/>
      <c r="K69" s="435"/>
      <c r="L69" s="436"/>
      <c r="M69" s="437"/>
      <c r="N69" s="431"/>
      <c r="O69" s="435"/>
      <c r="P69" s="436"/>
      <c r="Q69" s="437"/>
      <c r="R69" s="442"/>
    </row>
    <row r="70" spans="1:18" ht="62.45" customHeight="1" x14ac:dyDescent="0.2">
      <c r="A70" s="444"/>
      <c r="B70" s="393"/>
      <c r="C70" s="448"/>
      <c r="D70" s="448"/>
      <c r="E70" s="448"/>
      <c r="F70" s="79">
        <f>'01-Mapa de riesgo-UO'!F73</f>
        <v>0</v>
      </c>
      <c r="G70" s="448"/>
      <c r="H70" s="449"/>
      <c r="I70" s="103">
        <f>'01-Mapa de riesgo-UO'!AT73</f>
        <v>0</v>
      </c>
      <c r="J70" s="393"/>
      <c r="K70" s="438"/>
      <c r="L70" s="439"/>
      <c r="M70" s="440"/>
      <c r="N70" s="387"/>
      <c r="O70" s="438"/>
      <c r="P70" s="439"/>
      <c r="Q70" s="440"/>
      <c r="R70" s="443"/>
    </row>
    <row r="71" spans="1:18" ht="62.45" customHeight="1" x14ac:dyDescent="0.2">
      <c r="A71" s="444">
        <v>22</v>
      </c>
      <c r="B71" s="445" t="str">
        <f>'01-Mapa de riesgo-UO'!B89</f>
        <v>JURIDICA</v>
      </c>
      <c r="C71" s="447" t="str">
        <f>'01-Mapa de riesgo-UO'!G89</f>
        <v>Financiero</v>
      </c>
      <c r="D71" s="448" t="str">
        <f>'01-Mapa de riesgo-UO'!H89</f>
        <v>Aumento del número de demandas de la causa con politica de prevención del daño antijuridico (PPDA) con respecto a la vigencia anterior.</v>
      </c>
      <c r="E71" s="448" t="str">
        <f>'01-Mapa de riesgo-UO'!I89</f>
        <v>Medir el cambio en la litigiosidad, medido como el aumento o disminución porcentual de demandas entre dos años, para una causa atacada en el plan de acción de la política de prevención del daño antijurídico.</v>
      </c>
      <c r="F71" s="79" t="str">
        <f>'01-Mapa de riesgo-UO'!F89</f>
        <v>falta de formulación de políticas institucionales sobre prevención del daño antijurídico</v>
      </c>
      <c r="G71" s="448" t="str">
        <f>'01-Mapa de riesgo-UO'!J89</f>
        <v>Aumento en el volumen de demandas y condenas a la entidad
Carga laboral adicional. 
Afectaciones financieras adicionales.</v>
      </c>
      <c r="H71" s="449" t="str">
        <f>'01-Mapa de riesgo-UO'!AQ89</f>
        <v>LEVE</v>
      </c>
      <c r="I71" s="103" t="str">
        <f>'01-Mapa de riesgo-UO'!AT89</f>
        <v>ASUMIR</v>
      </c>
      <c r="J71" s="445" t="str">
        <f t="shared" ref="J71" si="18">IF(H71="GRAVE","Debe formularse",IF(H71="MODERADO", "Si el proceso lo requiere","NO"))</f>
        <v>NO</v>
      </c>
      <c r="K71" s="432"/>
      <c r="L71" s="433"/>
      <c r="M71" s="434"/>
      <c r="N71" s="430"/>
      <c r="O71" s="432"/>
      <c r="P71" s="433"/>
      <c r="Q71" s="434"/>
      <c r="R71" s="441"/>
    </row>
    <row r="72" spans="1:18" ht="62.45" customHeight="1" x14ac:dyDescent="0.2">
      <c r="A72" s="444"/>
      <c r="B72" s="446"/>
      <c r="C72" s="448"/>
      <c r="D72" s="448"/>
      <c r="E72" s="448"/>
      <c r="F72" s="79" t="str">
        <f>'01-Mapa de riesgo-UO'!F90</f>
        <v>Falta de unificación de criterios de las autoridades judiciales.</v>
      </c>
      <c r="G72" s="448"/>
      <c r="H72" s="449"/>
      <c r="I72" s="103">
        <f>'01-Mapa de riesgo-UO'!AT90</f>
        <v>0</v>
      </c>
      <c r="J72" s="446"/>
      <c r="K72" s="435"/>
      <c r="L72" s="436"/>
      <c r="M72" s="437"/>
      <c r="N72" s="431"/>
      <c r="O72" s="435"/>
      <c r="P72" s="436"/>
      <c r="Q72" s="437"/>
      <c r="R72" s="442"/>
    </row>
    <row r="73" spans="1:18" ht="62.45" customHeight="1" thickBot="1" x14ac:dyDescent="0.25">
      <c r="A73" s="444"/>
      <c r="B73" s="393"/>
      <c r="C73" s="448"/>
      <c r="D73" s="448"/>
      <c r="E73" s="448"/>
      <c r="F73" s="79">
        <f>'01-Mapa de riesgo-UO'!F91</f>
        <v>0</v>
      </c>
      <c r="G73" s="448"/>
      <c r="H73" s="449"/>
      <c r="I73" s="105">
        <f>'01-Mapa de riesgo-UO'!AT91</f>
        <v>0</v>
      </c>
      <c r="J73" s="393"/>
      <c r="K73" s="438"/>
      <c r="L73" s="439"/>
      <c r="M73" s="440"/>
      <c r="N73" s="387"/>
      <c r="O73" s="438"/>
      <c r="P73" s="439"/>
      <c r="Q73" s="440"/>
      <c r="R73" s="443"/>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algorithmName="SHA-512" hashValue="FC6UAzqQ2qOVHadcXU+mFBlI+j4Bc/NhMnW3KVTY8+JCm/ASllPNYeaKKVlaEYX/0VK8dvlKvHMj+iPB5+Ko5A==" saltValue="n7hUVD1u98i43IZKcNHDFA==" spinCount="100000" sheet="1" formatRows="0" insertRows="0" deleteRows="0" selectLockedCells="1"/>
  <mergeCells count="281">
    <mergeCell ref="J11:J13"/>
    <mergeCell ref="A11:A13"/>
    <mergeCell ref="C11:C13"/>
    <mergeCell ref="D11:D13"/>
    <mergeCell ref="E11:E13"/>
    <mergeCell ref="H8:H10"/>
    <mergeCell ref="J8:J10"/>
    <mergeCell ref="O6:Q7"/>
    <mergeCell ref="K8:M10"/>
    <mergeCell ref="N8:N10"/>
    <mergeCell ref="O8:Q10"/>
    <mergeCell ref="G8:G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A14:A16"/>
    <mergeCell ref="C14:C16"/>
    <mergeCell ref="D14:D16"/>
    <mergeCell ref="E14:E16"/>
    <mergeCell ref="B11:B13"/>
    <mergeCell ref="B14:B16"/>
    <mergeCell ref="A8:A10"/>
    <mergeCell ref="C8:C10"/>
    <mergeCell ref="D8:D10"/>
    <mergeCell ref="E8:E10"/>
    <mergeCell ref="B8:B10"/>
    <mergeCell ref="D2:M2"/>
    <mergeCell ref="D3:M3"/>
    <mergeCell ref="D4:M4"/>
    <mergeCell ref="I6:I7"/>
    <mergeCell ref="K6:M7"/>
    <mergeCell ref="A6:A7"/>
    <mergeCell ref="N6:N7"/>
    <mergeCell ref="H6:H7"/>
    <mergeCell ref="J6:J7"/>
    <mergeCell ref="C6:G6"/>
    <mergeCell ref="B6:B7"/>
    <mergeCell ref="F5:I5"/>
    <mergeCell ref="K5:N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K65:M67"/>
    <mergeCell ref="N65:N67"/>
    <mergeCell ref="O65:Q67"/>
    <mergeCell ref="R65:R67"/>
    <mergeCell ref="N59:N61"/>
    <mergeCell ref="O59:Q61"/>
    <mergeCell ref="R59:R61"/>
    <mergeCell ref="K62:M64"/>
    <mergeCell ref="N62:N64"/>
    <mergeCell ref="O62:Q64"/>
    <mergeCell ref="R62:R64"/>
    <mergeCell ref="K59:M6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s>
  <phoneticPr fontId="4" type="noConversion"/>
  <conditionalFormatting sqref="H8:H67">
    <cfRule type="cellIs" dxfId="302" priority="63" stopIfTrue="1" operator="equal">
      <formula>"GRAVE"</formula>
    </cfRule>
    <cfRule type="cellIs" dxfId="301" priority="64" stopIfTrue="1" operator="equal">
      <formula>"MODERADO"</formula>
    </cfRule>
    <cfRule type="cellIs" dxfId="300" priority="65" stopIfTrue="1" operator="equal">
      <formula>"LEVE"</formula>
    </cfRule>
  </conditionalFormatting>
  <conditionalFormatting sqref="J8:J67">
    <cfRule type="containsText" dxfId="299" priority="43" operator="containsText" text="Si el proceso lo requiere">
      <formula>NOT(ISERROR(SEARCH("Si el proceso lo requiere",J8)))</formula>
    </cfRule>
    <cfRule type="containsText" dxfId="298" priority="45" operator="containsText" text="Debe formularse">
      <formula>NOT(ISERROR(SEARCH("Debe formularse",J8)))</formula>
    </cfRule>
  </conditionalFormatting>
  <conditionalFormatting sqref="J14:J16">
    <cfRule type="containsText" dxfId="297" priority="44" operator="containsText" text="SI el proceso lo requiere">
      <formula>NOT(ISERROR(SEARCH("SI el proceso lo requiere",J14)))</formula>
    </cfRule>
  </conditionalFormatting>
  <conditionalFormatting sqref="J8:J67">
    <cfRule type="cellIs" dxfId="296" priority="42" operator="equal">
      <formula>"NO"</formula>
    </cfRule>
  </conditionalFormatting>
  <conditionalFormatting sqref="K11:M11 K8 K14:M14 K17:M17 K20:M20 K26:M26 K29:M29 K32:M32 K35:M35 K38:M38 K41:M41 K44:M44 K47:M47 K50:M50 K53:M53 K56:M56 K59:M59 K62:M62 K65:M65">
    <cfRule type="expression" dxfId="295" priority="41">
      <formula>J8="NO"</formula>
    </cfRule>
  </conditionalFormatting>
  <conditionalFormatting sqref="N8:N22 N26:N67">
    <cfRule type="expression" dxfId="294" priority="40">
      <formula>J8="NO"</formula>
    </cfRule>
  </conditionalFormatting>
  <conditionalFormatting sqref="O8:Q22 O26:Q67">
    <cfRule type="expression" dxfId="293" priority="39">
      <formula>J8="NO"</formula>
    </cfRule>
  </conditionalFormatting>
  <conditionalFormatting sqref="R8:R22 R26:R67">
    <cfRule type="expression" dxfId="292" priority="38">
      <formula>J8="NO"</formula>
    </cfRule>
  </conditionalFormatting>
  <conditionalFormatting sqref="H68:H70">
    <cfRule type="cellIs" dxfId="291" priority="22" stopIfTrue="1" operator="equal">
      <formula>"GRAVE"</formula>
    </cfRule>
    <cfRule type="cellIs" dxfId="290" priority="23" stopIfTrue="1" operator="equal">
      <formula>"MODERADO"</formula>
    </cfRule>
    <cfRule type="cellIs" dxfId="289" priority="24" stopIfTrue="1" operator="equal">
      <formula>"LEVE"</formula>
    </cfRule>
  </conditionalFormatting>
  <conditionalFormatting sqref="J68:J70">
    <cfRule type="containsText" dxfId="288" priority="20" operator="containsText" text="Si el proceso lo requiere">
      <formula>NOT(ISERROR(SEARCH("Si el proceso lo requiere",J68)))</formula>
    </cfRule>
    <cfRule type="containsText" dxfId="287" priority="21" operator="containsText" text="Debe formularse">
      <formula>NOT(ISERROR(SEARCH("Debe formularse",J68)))</formula>
    </cfRule>
  </conditionalFormatting>
  <conditionalFormatting sqref="J68:J70">
    <cfRule type="cellIs" dxfId="286" priority="19" operator="equal">
      <formula>"NO"</formula>
    </cfRule>
  </conditionalFormatting>
  <conditionalFormatting sqref="K68:M68">
    <cfRule type="expression" dxfId="285" priority="18">
      <formula>J68="NO"</formula>
    </cfRule>
  </conditionalFormatting>
  <conditionalFormatting sqref="N68:N70">
    <cfRule type="expression" dxfId="284" priority="17">
      <formula>J68="NO"</formula>
    </cfRule>
  </conditionalFormatting>
  <conditionalFormatting sqref="O68:Q70">
    <cfRule type="expression" dxfId="283" priority="16">
      <formula>J68="NO"</formula>
    </cfRule>
  </conditionalFormatting>
  <conditionalFormatting sqref="R68:R70">
    <cfRule type="expression" dxfId="282" priority="15">
      <formula>J68="NO"</formula>
    </cfRule>
  </conditionalFormatting>
  <conditionalFormatting sqref="H71:H73">
    <cfRule type="cellIs" dxfId="281" priority="12" stopIfTrue="1" operator="equal">
      <formula>"GRAVE"</formula>
    </cfRule>
    <cfRule type="cellIs" dxfId="280" priority="13" stopIfTrue="1" operator="equal">
      <formula>"MODERADO"</formula>
    </cfRule>
    <cfRule type="cellIs" dxfId="279" priority="14" stopIfTrue="1" operator="equal">
      <formula>"LEVE"</formula>
    </cfRule>
  </conditionalFormatting>
  <conditionalFormatting sqref="J71:J73">
    <cfRule type="containsText" dxfId="278" priority="10" operator="containsText" text="Si el proceso lo requiere">
      <formula>NOT(ISERROR(SEARCH("Si el proceso lo requiere",J71)))</formula>
    </cfRule>
    <cfRule type="containsText" dxfId="277" priority="11" operator="containsText" text="Debe formularse">
      <formula>NOT(ISERROR(SEARCH("Debe formularse",J71)))</formula>
    </cfRule>
  </conditionalFormatting>
  <conditionalFormatting sqref="J71:J73">
    <cfRule type="cellIs" dxfId="276" priority="9" operator="equal">
      <formula>"NO"</formula>
    </cfRule>
  </conditionalFormatting>
  <conditionalFormatting sqref="K71:M71">
    <cfRule type="expression" dxfId="275" priority="8">
      <formula>J71="NO"</formula>
    </cfRule>
  </conditionalFormatting>
  <conditionalFormatting sqref="N71:N73">
    <cfRule type="expression" dxfId="274" priority="7">
      <formula>J71="NO"</formula>
    </cfRule>
  </conditionalFormatting>
  <conditionalFormatting sqref="O71:Q73">
    <cfRule type="expression" dxfId="273" priority="6">
      <formula>J71="NO"</formula>
    </cfRule>
  </conditionalFormatting>
  <conditionalFormatting sqref="R71:R73">
    <cfRule type="expression" dxfId="272" priority="5">
      <formula>J71="NO"</formula>
    </cfRule>
  </conditionalFormatting>
  <conditionalFormatting sqref="K23:M23">
    <cfRule type="expression" dxfId="271" priority="4">
      <formula>J23="NO"</formula>
    </cfRule>
  </conditionalFormatting>
  <conditionalFormatting sqref="N23:N25">
    <cfRule type="expression" dxfId="270" priority="3">
      <formula>J23="NO"</formula>
    </cfRule>
  </conditionalFormatting>
  <conditionalFormatting sqref="O23:Q25">
    <cfRule type="expression" dxfId="269" priority="2">
      <formula>J23="NO"</formula>
    </cfRule>
  </conditionalFormatting>
  <conditionalFormatting sqref="R23:R25">
    <cfRule type="expression" dxfId="268" priority="1">
      <formula>J23="NO"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71:P71 N26:P26 N29:P29 N32:P32 N35:P35 N38:P38 N41:P41 N44:P44 N47:P47 N50:P50 N53:P53 N56:P56 N59:P59 N62:P62 N65:P65 N68:P68 N23:P23"/>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71 Q26 Q29 Q32 Q35 Q38 Q41 Q44 Q47 Q50 Q53 Q56 Q59 Q62 Q65 Q68 Q23"/>
    <dataValidation allowBlank="1" showInputMessage="1" showErrorMessage="1" promptTitle="Responable de recuperación" prompt="Establezca quien es el responsable de liderar la accción de recuperación." sqref="R11 R14 R17 R20 R71 R26 R29 R32 R35 R38 R41 R44 R47 R50 R53 R56 R59 R62 R65 R68 R23"/>
    <dataValidation type="custom" allowBlank="1" showInputMessage="1" showErrorMessage="1" sqref="K8 K11:M11 K14:M14 K17:M17 K20:M20 K71:M71 K26:M26 K29:M29 K32:M32 K35:M35 K38:M38 K41:M41 K44:M44 K47:M47 K50:M50 K53:M53 K56:M56 K59:M59 K62:M62 K65:M65 K68:M68 K23:M23">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90" zoomScaleNormal="90" zoomScaleSheetLayoutView="130" workbookViewId="0">
      <pane xSplit="4" ySplit="7" topLeftCell="E8" activePane="bottomRight" state="frozen"/>
      <selection pane="topRight" activeCell="D1" sqref="D1"/>
      <selection pane="bottomLeft" activeCell="A9" sqref="A9"/>
      <selection pane="bottomRight" activeCell="J8" sqref="J8:J10"/>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4"/>
      <c r="B1" s="85"/>
      <c r="C1" s="92"/>
      <c r="D1" s="92"/>
      <c r="E1" s="92"/>
      <c r="F1" s="92"/>
      <c r="G1" s="92"/>
      <c r="H1" s="92"/>
      <c r="I1" s="92"/>
      <c r="J1" s="92"/>
      <c r="K1" s="92"/>
      <c r="L1" s="92"/>
      <c r="M1" s="92"/>
      <c r="N1" s="92"/>
      <c r="O1" s="92"/>
      <c r="P1" s="92"/>
      <c r="Q1" s="92"/>
      <c r="R1" s="92"/>
      <c r="S1" s="92"/>
      <c r="T1" s="92"/>
      <c r="U1" s="92"/>
      <c r="V1" s="92"/>
      <c r="W1" s="92"/>
      <c r="X1" s="92"/>
      <c r="Y1" s="92"/>
      <c r="Z1" s="205" t="s">
        <v>63</v>
      </c>
      <c r="AA1" s="217" t="s">
        <v>442</v>
      </c>
    </row>
    <row r="2" spans="1:28" s="5" customFormat="1" ht="18.75" customHeight="1" x14ac:dyDescent="0.2">
      <c r="A2" s="86"/>
      <c r="B2" s="108"/>
      <c r="C2" s="459" t="s">
        <v>65</v>
      </c>
      <c r="D2" s="459"/>
      <c r="E2" s="459"/>
      <c r="F2" s="459"/>
      <c r="G2" s="459"/>
      <c r="H2" s="459"/>
      <c r="I2" s="459"/>
      <c r="J2" s="459"/>
      <c r="K2" s="459"/>
      <c r="L2" s="459"/>
      <c r="M2" s="459"/>
      <c r="N2" s="459"/>
      <c r="O2" s="459"/>
      <c r="P2" s="459"/>
      <c r="Q2" s="459"/>
      <c r="R2" s="459"/>
      <c r="S2" s="459"/>
      <c r="T2" s="459"/>
      <c r="U2" s="459"/>
      <c r="V2" s="459"/>
      <c r="W2" s="459"/>
      <c r="X2" s="459"/>
      <c r="Y2" s="459"/>
      <c r="Z2" s="206" t="s">
        <v>431</v>
      </c>
      <c r="AA2" s="219">
        <v>3</v>
      </c>
    </row>
    <row r="3" spans="1:28" s="5" customFormat="1" ht="18.75" customHeight="1" x14ac:dyDescent="0.2">
      <c r="A3" s="86"/>
      <c r="B3" s="108"/>
      <c r="C3" s="459" t="s">
        <v>59</v>
      </c>
      <c r="D3" s="459"/>
      <c r="E3" s="459"/>
      <c r="F3" s="459"/>
      <c r="G3" s="459"/>
      <c r="H3" s="459"/>
      <c r="I3" s="459"/>
      <c r="J3" s="459"/>
      <c r="K3" s="459"/>
      <c r="L3" s="459"/>
      <c r="M3" s="459"/>
      <c r="N3" s="459"/>
      <c r="O3" s="459"/>
      <c r="P3" s="459"/>
      <c r="Q3" s="459"/>
      <c r="R3" s="459"/>
      <c r="S3" s="459"/>
      <c r="T3" s="459"/>
      <c r="U3" s="459"/>
      <c r="V3" s="459"/>
      <c r="W3" s="459"/>
      <c r="X3" s="459"/>
      <c r="Y3" s="459"/>
      <c r="Z3" s="206" t="s">
        <v>432</v>
      </c>
      <c r="AA3" s="310">
        <v>44958</v>
      </c>
    </row>
    <row r="4" spans="1:28" s="5" customFormat="1" ht="18.75" customHeight="1" thickBot="1" x14ac:dyDescent="0.25">
      <c r="A4" s="86"/>
      <c r="B4" s="225"/>
      <c r="C4" s="459"/>
      <c r="D4" s="459"/>
      <c r="E4" s="459"/>
      <c r="F4" s="459"/>
      <c r="G4" s="459"/>
      <c r="H4" s="459"/>
      <c r="I4" s="459"/>
      <c r="J4" s="459"/>
      <c r="K4" s="459"/>
      <c r="L4" s="459"/>
      <c r="M4" s="459"/>
      <c r="N4" s="459"/>
      <c r="O4" s="459"/>
      <c r="P4" s="459"/>
      <c r="Q4" s="459"/>
      <c r="R4" s="459"/>
      <c r="S4" s="459"/>
      <c r="T4" s="459"/>
      <c r="U4" s="459"/>
      <c r="V4" s="459"/>
      <c r="W4" s="459"/>
      <c r="X4" s="459"/>
      <c r="Y4" s="459"/>
      <c r="Z4" s="227" t="s">
        <v>433</v>
      </c>
      <c r="AA4" s="228" t="s">
        <v>436</v>
      </c>
    </row>
    <row r="5" spans="1:28" s="1" customFormat="1" ht="60" customHeight="1" x14ac:dyDescent="0.2">
      <c r="A5" s="496" t="s">
        <v>156</v>
      </c>
      <c r="B5" s="497"/>
      <c r="C5" s="501" t="str">
        <f>'01-Mapa de riesgo-UO'!C6</f>
        <v>PROCESOS</v>
      </c>
      <c r="D5" s="501"/>
      <c r="E5" s="500" t="str">
        <f>'01-Mapa de riesgo-UO'!D6</f>
        <v>UNIDAD ORGANIZACIONALQUE DILIGENCIA EL MAPA DE RIESGO</v>
      </c>
      <c r="F5" s="500"/>
      <c r="G5" s="498" t="str">
        <f>'01-Mapa de riesgo-UO'!G6</f>
        <v>ADMINISTRACIÓN_INSTITUCIONAL</v>
      </c>
      <c r="H5" s="498"/>
      <c r="I5" s="498"/>
      <c r="J5" s="498"/>
      <c r="K5" s="498"/>
      <c r="L5" s="499" t="s">
        <v>463</v>
      </c>
      <c r="M5" s="499"/>
      <c r="N5" s="498" t="str">
        <f>'01-Mapa de riesgo-UO'!M6</f>
        <v>Administrar y ejecutar los recursos de la institución generando en los procesos mayor eficiencia y eficacia para dar una respuesta oportuna a los servicios demandados en el cumplimiento de las funciones misionales.</v>
      </c>
      <c r="O5" s="498"/>
      <c r="P5" s="498"/>
      <c r="Q5" s="498"/>
      <c r="R5" s="498"/>
      <c r="S5" s="498"/>
      <c r="T5" s="498"/>
      <c r="U5" s="498"/>
      <c r="V5" s="403" t="s">
        <v>465</v>
      </c>
      <c r="W5" s="403"/>
      <c r="X5" s="498" t="str">
        <f>'01-Mapa de riesgo-UO'!AR6</f>
        <v xml:space="preserve">GRUPO DE RIESGOS </v>
      </c>
      <c r="Y5" s="498"/>
      <c r="Z5" s="281" t="str">
        <f>'01-Mapa de riesgo-UO'!AV6</f>
        <v>FECHA ACTUALIZACIÓN</v>
      </c>
      <c r="AA5" s="280"/>
    </row>
    <row r="6" spans="1:28" s="1" customFormat="1" ht="32.25" customHeight="1" x14ac:dyDescent="0.2">
      <c r="A6" s="361" t="s">
        <v>53</v>
      </c>
      <c r="B6" s="385" t="str">
        <f>'01-Mapa de riesgo-UO'!B9:C9</f>
        <v>UNIDAD ORGANIZACIONAL/
AREA</v>
      </c>
      <c r="C6" s="385" t="s">
        <v>72</v>
      </c>
      <c r="D6" s="385"/>
      <c r="E6" s="385"/>
      <c r="F6" s="385"/>
      <c r="G6" s="385"/>
      <c r="H6" s="385" t="s">
        <v>70</v>
      </c>
      <c r="I6" s="385" t="s">
        <v>57</v>
      </c>
      <c r="J6" s="385"/>
      <c r="K6" s="385"/>
      <c r="L6" s="385" t="s">
        <v>56</v>
      </c>
      <c r="M6" s="385"/>
      <c r="N6" s="385"/>
      <c r="O6" s="385"/>
      <c r="P6" s="385"/>
      <c r="Q6" s="385"/>
      <c r="R6" s="385"/>
      <c r="S6" s="385"/>
      <c r="T6" s="385" t="s">
        <v>75</v>
      </c>
      <c r="U6" s="385"/>
      <c r="V6" s="385"/>
      <c r="W6" s="385"/>
      <c r="X6" s="385"/>
      <c r="Y6" s="385"/>
      <c r="Z6" s="385"/>
      <c r="AA6" s="477" t="s">
        <v>17</v>
      </c>
    </row>
    <row r="7" spans="1:28" s="2" customFormat="1" ht="38.25" customHeight="1" thickBot="1" x14ac:dyDescent="0.25">
      <c r="A7" s="362"/>
      <c r="B7" s="386"/>
      <c r="C7" s="230" t="s">
        <v>68</v>
      </c>
      <c r="D7" s="230" t="s">
        <v>4</v>
      </c>
      <c r="E7" s="230" t="s">
        <v>0</v>
      </c>
      <c r="F7" s="230" t="s">
        <v>54</v>
      </c>
      <c r="G7" s="230" t="s">
        <v>30</v>
      </c>
      <c r="H7" s="386"/>
      <c r="I7" s="230" t="s">
        <v>61</v>
      </c>
      <c r="J7" s="230" t="s">
        <v>62</v>
      </c>
      <c r="K7" s="312" t="s">
        <v>481</v>
      </c>
      <c r="L7" s="230" t="s">
        <v>82</v>
      </c>
      <c r="M7" s="230" t="s">
        <v>390</v>
      </c>
      <c r="N7" s="230" t="s">
        <v>391</v>
      </c>
      <c r="O7" s="230" t="s">
        <v>58</v>
      </c>
      <c r="P7" s="230" t="s">
        <v>392</v>
      </c>
      <c r="Q7" s="230" t="s">
        <v>395</v>
      </c>
      <c r="R7" s="386" t="s">
        <v>482</v>
      </c>
      <c r="S7" s="386"/>
      <c r="T7" s="230" t="s">
        <v>269</v>
      </c>
      <c r="U7" s="230" t="s">
        <v>270</v>
      </c>
      <c r="V7" s="230" t="s">
        <v>271</v>
      </c>
      <c r="W7" s="386" t="s">
        <v>277</v>
      </c>
      <c r="X7" s="386"/>
      <c r="Y7" s="386" t="s">
        <v>286</v>
      </c>
      <c r="Z7" s="386"/>
      <c r="AA7" s="468"/>
    </row>
    <row r="8" spans="1:28" s="2" customFormat="1" ht="62.45" customHeight="1" x14ac:dyDescent="0.2">
      <c r="A8" s="365">
        <v>1</v>
      </c>
      <c r="B8" s="490" t="str">
        <f>'01-Mapa de riesgo-UO'!B11</f>
        <v>PLANEACIÓN</v>
      </c>
      <c r="C8" s="485" t="str">
        <f>'01-Mapa de riesgo-UO'!G11</f>
        <v>Información</v>
      </c>
      <c r="D8" s="485" t="str">
        <f>'01-Mapa de riesgo-UO'!H11</f>
        <v>Probabilidad de tener inconsistencias en la información estadística e institucional reportada debido a las diversas fuentes de información internas y las reglas de negocio asociadas a su extracción.</v>
      </c>
      <c r="E8" s="485" t="str">
        <f>'01-Mapa de riesgo-UO'!I11</f>
        <v>La oficina de planeación recibe múltiples solicitudes de información de diferentes tipos de usuario (interrnos y externos), la cual desde los scripts o vistas se genera una respuesta no siempre concordante con la posible respuesta de la fuente primaria, adicionalmente que la solicitud se genera a diferentes oficinas al tiempo.</v>
      </c>
      <c r="F8" s="81" t="str">
        <f>'01-Mapa de riesgo-UO'!F11</f>
        <v>Diferentes fuentes primarias de información sin responsables</v>
      </c>
      <c r="G8" s="485" t="str">
        <f>'01-Mapa de riesgo-UO'!J11</f>
        <v>Hallazgos, multas o sanciones por los entes de control o pérdida de credibilidad por diferencias en los reportes de información</v>
      </c>
      <c r="H8" s="474" t="str">
        <f>'01-Mapa de riesgo-UO'!AQ11</f>
        <v>MODERADO</v>
      </c>
      <c r="I8" s="485" t="str">
        <f xml:space="preserve"> '01-Mapa de riesgo-UO'!AR11</f>
        <v>Tiempos de respuesta a los requerimientos de información estratégica
Nivel de actualización de la información a nivel estratégico y táctico</v>
      </c>
      <c r="J8" s="480"/>
      <c r="K8" s="484"/>
      <c r="L8" s="82" t="str">
        <f>IF('01-Mapa de riesgo-UO'!P11="No existen", "No existe control para el riesgo",'01-Mapa de riesgo-UO'!T11)</f>
        <v>Inclusión en el Plan de Acción de AIE la generación de alertas a las fuentes de información cuando se detectan inconsistencias.</v>
      </c>
      <c r="M8" s="82">
        <f>'01-Mapa de riesgo-UO'!Y11</f>
        <v>0</v>
      </c>
      <c r="N8" s="82" t="str">
        <f>'01-Mapa de riesgo-UO'!AD11</f>
        <v>Profesional AIE
Técnico AIE</v>
      </c>
      <c r="O8" s="83" t="str">
        <f>'01-Mapa de riesgo-UO'!AI11</f>
        <v>No definida</v>
      </c>
      <c r="P8" s="83" t="str">
        <f>'01-Mapa de riesgo-UO'!AM11</f>
        <v>Detectivo</v>
      </c>
      <c r="Q8" s="487" t="str">
        <f>'01-Mapa de riesgo-UO'!AO11</f>
        <v>ACEPTABLE</v>
      </c>
      <c r="R8" s="476"/>
      <c r="S8" s="476"/>
      <c r="T8" s="109" t="str">
        <f>'01-Mapa de riesgo-UO'!AT11</f>
        <v>COMPARTIR</v>
      </c>
      <c r="U8" s="109" t="str">
        <f>'01-Mapa de riesgo-UO'!AU11</f>
        <v xml:space="preserve">Definición de alcances de respuestas de planeación de las diferentes solicitudes, para evitar reprocesos y distintas cifras o valores para una misma solicitud. 
</v>
      </c>
      <c r="V8" s="109" t="str">
        <f>IF(T8="COMPARTIR",'01-Mapa de riesgo-UO'!AX11, IF(T8=0, 0,$AW$11))</f>
        <v>Admisiones, Registro y Control Académico
Gestión de Tecnologías Informáticas y Sistemas de Información
Gestión del Talento Humano</v>
      </c>
      <c r="W8" s="107"/>
      <c r="X8" s="107"/>
      <c r="Y8" s="107"/>
      <c r="Z8" s="107"/>
      <c r="AA8" s="478"/>
    </row>
    <row r="9" spans="1:28" s="2" customFormat="1" ht="79.5" customHeight="1" x14ac:dyDescent="0.2">
      <c r="A9" s="363"/>
      <c r="B9" s="491"/>
      <c r="C9" s="486"/>
      <c r="D9" s="486"/>
      <c r="E9" s="486"/>
      <c r="F9" s="81">
        <f>'01-Mapa de riesgo-UO'!F12</f>
        <v>0</v>
      </c>
      <c r="G9" s="486"/>
      <c r="H9" s="449"/>
      <c r="I9" s="486"/>
      <c r="J9" s="481"/>
      <c r="K9" s="483"/>
      <c r="L9" s="82" t="str">
        <f>IF('01-Mapa de riesgo-UO'!P12="No existen", "No existe control para el riesgo",'01-Mapa de riesgo-UO'!T12)</f>
        <v>Calidad de datos</v>
      </c>
      <c r="M9" s="82">
        <f>'01-Mapa de riesgo-UO'!Y12</f>
        <v>0</v>
      </c>
      <c r="N9" s="82" t="str">
        <f>'01-Mapa de riesgo-UO'!AD12</f>
        <v>Técnico AIE</v>
      </c>
      <c r="O9" s="83" t="str">
        <f>'01-Mapa de riesgo-UO'!AI12</f>
        <v>Semestral</v>
      </c>
      <c r="P9" s="83" t="str">
        <f>'01-Mapa de riesgo-UO'!AM12</f>
        <v>Detectivo</v>
      </c>
      <c r="Q9" s="487"/>
      <c r="R9" s="476"/>
      <c r="S9" s="476"/>
      <c r="T9" s="109" t="str">
        <f>'01-Mapa de riesgo-UO'!AT12</f>
        <v>COMPARTIR</v>
      </c>
      <c r="U9" s="109" t="str">
        <f>'01-Mapa de riesgo-UO'!AU12</f>
        <v xml:space="preserve"> Generar una mesa de responsabilidad en cuanto a la información suministrada. El instrumento para este fin debe acordarse con las áreas involucradas.</v>
      </c>
      <c r="V9" s="109" t="str">
        <f>IF(T9="COMPARTIR",'01-Mapa de riesgo-UO'!AX12, IF(T9=0, 0,$AW$12))</f>
        <v>Admisiones, Registro y Control Académico
Gestión de Tecnologías Informáticas y Sistemas de Información
Gestión del Talento Humano</v>
      </c>
      <c r="W9" s="107"/>
      <c r="X9" s="107"/>
      <c r="Y9" s="107"/>
      <c r="Z9" s="107"/>
      <c r="AA9" s="479"/>
    </row>
    <row r="10" spans="1:28" s="2" customFormat="1" ht="62.45" customHeight="1" thickBot="1" x14ac:dyDescent="0.25">
      <c r="A10" s="363"/>
      <c r="B10" s="405"/>
      <c r="C10" s="486"/>
      <c r="D10" s="486"/>
      <c r="E10" s="486"/>
      <c r="F10" s="81">
        <f>'01-Mapa de riesgo-UO'!F13</f>
        <v>0</v>
      </c>
      <c r="G10" s="486"/>
      <c r="H10" s="449"/>
      <c r="I10" s="486"/>
      <c r="J10" s="481"/>
      <c r="K10" s="483"/>
      <c r="L10" s="82">
        <f>IF('01-Mapa de riesgo-UO'!P13="No existen", "No existe control para el riesgo",'01-Mapa de riesgo-UO'!T13)</f>
        <v>0</v>
      </c>
      <c r="M10" s="82">
        <f>'01-Mapa de riesgo-UO'!Y13</f>
        <v>0</v>
      </c>
      <c r="N10" s="82">
        <f>'01-Mapa de riesgo-UO'!AD13</f>
        <v>0</v>
      </c>
      <c r="O10" s="83">
        <f>'01-Mapa de riesgo-UO'!AI13</f>
        <v>0</v>
      </c>
      <c r="P10" s="83">
        <f>'01-Mapa de riesgo-UO'!AM13</f>
        <v>0</v>
      </c>
      <c r="Q10" s="488"/>
      <c r="R10" s="476"/>
      <c r="S10" s="476"/>
      <c r="T10" s="109" t="str">
        <f>'01-Mapa de riesgo-UO'!AT13</f>
        <v>REDUCIR</v>
      </c>
      <c r="U10" s="109" t="str">
        <f>'01-Mapa de riesgo-UO'!AU13</f>
        <v>Definición de protocolos o manuales para la generación de la información definiendo roles y responsabilidades.</v>
      </c>
      <c r="V10" s="109">
        <f>IF(T10="COMPARTIR",'01-Mapa de riesgo-UO'!AX13, IF(T10=0, 0,$AW$13))</f>
        <v>0</v>
      </c>
      <c r="W10" s="107"/>
      <c r="X10" s="107"/>
      <c r="Y10" s="107"/>
      <c r="Z10" s="107"/>
      <c r="AA10" s="479"/>
    </row>
    <row r="11" spans="1:28" s="2" customFormat="1" ht="89.25" customHeight="1" x14ac:dyDescent="0.2">
      <c r="A11" s="363">
        <v>2</v>
      </c>
      <c r="B11" s="381" t="str">
        <f>'01-Mapa de riesgo-UO'!B14</f>
        <v>PLANEACIÓN</v>
      </c>
      <c r="C11" s="486" t="str">
        <f>'01-Mapa de riesgo-UO'!G14</f>
        <v>Información</v>
      </c>
      <c r="D11" s="486" t="str">
        <f>'01-Mapa de riesgo-UO'!H14</f>
        <v>Probabilidad de pérdida de información física y magnética debido a la falta de una política de respaldo en la Universidad, lo que podría ocasionar reprocesos al momento de necesitar su disponibilidad</v>
      </c>
      <c r="E11" s="486" t="str">
        <f>'01-Mapa de riesgo-UO'!I14</f>
        <v>La oficina de planeación maneja un alto volumen de información debido a los múltiples contratos, planos, entre otros activos de información que allí se generan por lo tanto se requiere de un control de una gestión y control de estos archivos.</v>
      </c>
      <c r="F11" s="81" t="str">
        <f>'01-Mapa de riesgo-UO'!F14</f>
        <v>Daños o pérdida de información en servidores o equipos de computo. Rotación de personal</v>
      </c>
      <c r="G11" s="486" t="str">
        <f>'01-Mapa de riesgo-UO'!J14</f>
        <v>Multas o sanciones por los entes de control por las demoras en reportes de información. Pérdida de estudios o trabajos ya realizados.</v>
      </c>
      <c r="H11" s="449" t="str">
        <f>'01-Mapa de riesgo-UO'!AQ14</f>
        <v>MODERADO</v>
      </c>
      <c r="I11" s="485" t="str">
        <f xml:space="preserve"> '01-Mapa de riesgo-UO'!AR14</f>
        <v>Cumplimiento de la actividad Respaldo de activos de Información del Plan de acción de AIE</v>
      </c>
      <c r="J11" s="482"/>
      <c r="K11" s="483"/>
      <c r="L11" s="82" t="str">
        <f>IF('01-Mapa de riesgo-UO'!P14="No existen", "No existe control para el riesgo",'01-Mapa de riesgo-UO'!T14)</f>
        <v>Actividad en el plan de trabajo de AIE para la actualización de los activos de información</v>
      </c>
      <c r="M11" s="82">
        <f>'01-Mapa de riesgo-UO'!Y14</f>
        <v>0</v>
      </c>
      <c r="N11" s="82" t="str">
        <f>'01-Mapa de riesgo-UO'!AD14</f>
        <v>Profesional AIE</v>
      </c>
      <c r="O11" s="83" t="str">
        <f>'01-Mapa de riesgo-UO'!AI14</f>
        <v>Anual</v>
      </c>
      <c r="P11" s="83" t="str">
        <f>'01-Mapa de riesgo-UO'!AM14</f>
        <v>Preventivo</v>
      </c>
      <c r="Q11" s="489" t="str">
        <f>'01-Mapa de riesgo-UO'!AO14</f>
        <v>ACEPTABLE</v>
      </c>
      <c r="R11" s="476"/>
      <c r="S11" s="476"/>
      <c r="T11" s="109" t="str">
        <f>'01-Mapa de riesgo-UO'!AT14</f>
        <v>REDUCIR</v>
      </c>
      <c r="U11" s="109" t="str">
        <f>'01-Mapa de riesgo-UO'!AU14</f>
        <v>Generación de reglas con los diferentes líderes de proceso y sus equipos de trabajo para la optimización del espacio y tiempo en los respaldos a los activos de información, esto con el fin de evitar redundancia de información y agotamiento del recurso para este fin.</v>
      </c>
      <c r="V11" s="109">
        <f>IF(T11="COMPARTIR",'01-Mapa de riesgo-UO'!AX14, IF(T11=0, 0,$AW$14))</f>
        <v>0</v>
      </c>
      <c r="W11" s="107"/>
      <c r="X11" s="107"/>
      <c r="Y11" s="107"/>
      <c r="Z11" s="107"/>
      <c r="AA11" s="478"/>
    </row>
    <row r="12" spans="1:28" s="2" customFormat="1" ht="86.25" customHeight="1" x14ac:dyDescent="0.2">
      <c r="A12" s="363"/>
      <c r="B12" s="381"/>
      <c r="C12" s="486"/>
      <c r="D12" s="486"/>
      <c r="E12" s="486"/>
      <c r="F12" s="81">
        <f>'01-Mapa de riesgo-UO'!F15</f>
        <v>0</v>
      </c>
      <c r="G12" s="486"/>
      <c r="H12" s="449"/>
      <c r="I12" s="486"/>
      <c r="J12" s="481"/>
      <c r="K12" s="483"/>
      <c r="L12" s="82" t="str">
        <f>IF('01-Mapa de riesgo-UO'!P15="No existen", "No existe control para el riesgo",'01-Mapa de riesgo-UO'!T15)</f>
        <v>Actividad en el plan de trabajo de AIE para la realización de jornadas de los activos de información de OPLA</v>
      </c>
      <c r="M12" s="82">
        <f>'01-Mapa de riesgo-UO'!Y15</f>
        <v>0</v>
      </c>
      <c r="N12" s="82" t="str">
        <f>'01-Mapa de riesgo-UO'!AD15</f>
        <v xml:space="preserve">Prestación de Servicios No. 5359 </v>
      </c>
      <c r="O12" s="83" t="str">
        <f>'01-Mapa de riesgo-UO'!AI15</f>
        <v>Semestral</v>
      </c>
      <c r="P12" s="83" t="str">
        <f>'01-Mapa de riesgo-UO'!AM15</f>
        <v>Preventivo</v>
      </c>
      <c r="Q12" s="487"/>
      <c r="R12" s="476"/>
      <c r="S12" s="476"/>
      <c r="T12" s="109">
        <f>'01-Mapa de riesgo-UO'!AT15</f>
        <v>0</v>
      </c>
      <c r="U12" s="109">
        <f>'01-Mapa de riesgo-UO'!AU15</f>
        <v>0</v>
      </c>
      <c r="V12" s="109">
        <f>IF(T12="COMPARTIR",'01-Mapa de riesgo-UO'!AX15, IF(T12=0, 0,$AW$15))</f>
        <v>0</v>
      </c>
      <c r="W12" s="107"/>
      <c r="X12" s="107"/>
      <c r="Y12" s="107"/>
      <c r="Z12" s="107"/>
      <c r="AA12" s="479"/>
      <c r="AB12" s="475"/>
    </row>
    <row r="13" spans="1:28" s="2" customFormat="1" ht="62.45" customHeight="1" thickBot="1" x14ac:dyDescent="0.25">
      <c r="A13" s="363"/>
      <c r="B13" s="381"/>
      <c r="C13" s="486"/>
      <c r="D13" s="486"/>
      <c r="E13" s="486"/>
      <c r="F13" s="81">
        <f>'01-Mapa de riesgo-UO'!F16</f>
        <v>0</v>
      </c>
      <c r="G13" s="486"/>
      <c r="H13" s="449"/>
      <c r="I13" s="486"/>
      <c r="J13" s="481"/>
      <c r="K13" s="483"/>
      <c r="L13" s="82">
        <f>IF('01-Mapa de riesgo-UO'!P16="No existen", "No existe control para el riesgo",'01-Mapa de riesgo-UO'!T16)</f>
        <v>0</v>
      </c>
      <c r="M13" s="82">
        <f>'01-Mapa de riesgo-UO'!Y16</f>
        <v>0</v>
      </c>
      <c r="N13" s="82">
        <f>'01-Mapa de riesgo-UO'!AD16</f>
        <v>0</v>
      </c>
      <c r="O13" s="83">
        <f>'01-Mapa de riesgo-UO'!AI16</f>
        <v>0</v>
      </c>
      <c r="P13" s="83">
        <f>'01-Mapa de riesgo-UO'!AM16</f>
        <v>0</v>
      </c>
      <c r="Q13" s="488"/>
      <c r="R13" s="476"/>
      <c r="S13" s="476"/>
      <c r="T13" s="109">
        <f>'01-Mapa de riesgo-UO'!AT16</f>
        <v>0</v>
      </c>
      <c r="U13" s="109">
        <f>'01-Mapa de riesgo-UO'!AU16</f>
        <v>0</v>
      </c>
      <c r="V13" s="109">
        <f>IF(T13="COMPARTIR",'01-Mapa de riesgo-UO'!AX16, IF(T13=0, 0,$AW$16))</f>
        <v>0</v>
      </c>
      <c r="W13" s="107"/>
      <c r="X13" s="107"/>
      <c r="Y13" s="107"/>
      <c r="Z13" s="107"/>
      <c r="AA13" s="479"/>
      <c r="AB13" s="475"/>
    </row>
    <row r="14" spans="1:28" ht="62.45" customHeight="1" x14ac:dyDescent="0.2">
      <c r="A14" s="363">
        <v>3</v>
      </c>
      <c r="B14" s="381" t="str">
        <f>'01-Mapa de riesgo-UO'!B17</f>
        <v>PLANEACIÓN</v>
      </c>
      <c r="C14" s="486" t="str">
        <f>'01-Mapa de riesgo-UO'!G17</f>
        <v>Estratégico</v>
      </c>
      <c r="D14" s="486" t="str">
        <f>'01-Mapa de riesgo-UO'!H17</f>
        <v>Probabilidad de incumplimiento del plan maestro de Gestión estratégica del campus debido a la falta de planeación y priorización de los proyectos</v>
      </c>
      <c r="E14" s="486" t="str">
        <f>'01-Mapa de riesgo-UO'!I17</f>
        <v>Obras y diseños  a llevar a cabo por parte de la institución deben estar alineadas  con el Plan maestro GEC y las  apuestas del PDI</v>
      </c>
      <c r="F14" s="81" t="str">
        <f>'01-Mapa de riesgo-UO'!F17</f>
        <v>Inexistencia de una control dentro de los documentos previos al inicio el proceso.</v>
      </c>
      <c r="G14" s="486" t="str">
        <f>'01-Mapa de riesgo-UO'!J17</f>
        <v>Hallazgos por parte de los entes de control</v>
      </c>
      <c r="H14" s="449" t="str">
        <f>'01-Mapa de riesgo-UO'!AQ17</f>
        <v>MODERADO</v>
      </c>
      <c r="I14" s="485" t="str">
        <f>'01-Mapa de riesgo-UO'!AR17</f>
        <v># de obras ejecutadas/# obras no alineadas con el plan Maestro</v>
      </c>
      <c r="J14" s="482"/>
      <c r="K14" s="483"/>
      <c r="L14" s="82" t="str">
        <f>IF('01-Mapa de riesgo-UO'!P17="No existen", "No existe control para el riesgo",'01-Mapa de riesgo-UO'!T17)</f>
        <v>Plan Operativo de Gerencia Integral del Campus</v>
      </c>
      <c r="M14" s="82">
        <f>'01-Mapa de riesgo-UO'!Y17</f>
        <v>0</v>
      </c>
      <c r="N14" s="82" t="str">
        <f>'01-Mapa de riesgo-UO'!AD17</f>
        <v>Profesionl 16
Prestación de Servicios No. 5482</v>
      </c>
      <c r="O14" s="83" t="str">
        <f>'01-Mapa de riesgo-UO'!AI17</f>
        <v>No definida</v>
      </c>
      <c r="P14" s="83" t="str">
        <f>'01-Mapa de riesgo-UO'!AM17</f>
        <v>Preventivo</v>
      </c>
      <c r="Q14" s="489" t="str">
        <f>'01-Mapa de riesgo-UO'!AO17</f>
        <v>FUERTE</v>
      </c>
      <c r="R14" s="476"/>
      <c r="S14" s="476"/>
      <c r="T14" s="109" t="str">
        <f>'01-Mapa de riesgo-UO'!AT17</f>
        <v>REDUCIR</v>
      </c>
      <c r="U14" s="109" t="str">
        <f>'01-Mapa de riesgo-UO'!AU17</f>
        <v xml:space="preserve">Incluir en el documento de estudios previos la descripción del eje estratégico del plan maestro y proyecto del PDI al que le apunta. </v>
      </c>
      <c r="V14" s="109">
        <f>IF(T14="COMPARTIR",'01-Mapa de riesgo-UO'!AX17, IF(T14=0, 0,$AW$17))</f>
        <v>0</v>
      </c>
      <c r="W14" s="107"/>
      <c r="X14" s="107"/>
      <c r="Y14" s="107"/>
      <c r="Z14" s="107"/>
      <c r="AA14" s="478"/>
    </row>
    <row r="15" spans="1:28" ht="62.45" customHeight="1" x14ac:dyDescent="0.2">
      <c r="A15" s="363"/>
      <c r="B15" s="381"/>
      <c r="C15" s="486"/>
      <c r="D15" s="486"/>
      <c r="E15" s="486"/>
      <c r="F15" s="81" t="str">
        <f>'01-Mapa de riesgo-UO'!F18</f>
        <v>Desconocimiento por parte del equipo GEC del Plan Maestro y del Plan de Desarrollo Institucional, para la adecuada priorización de las obras</v>
      </c>
      <c r="G15" s="486"/>
      <c r="H15" s="449"/>
      <c r="I15" s="486"/>
      <c r="J15" s="481"/>
      <c r="K15" s="483"/>
      <c r="L15" s="82" t="str">
        <f>IF('01-Mapa de riesgo-UO'!P18="No existen", "No existe control para el riesgo",'01-Mapa de riesgo-UO'!T18)</f>
        <v>Plan Operativo de Fortalecimiento de la Insfraestructura física</v>
      </c>
      <c r="M15" s="82">
        <f>'01-Mapa de riesgo-UO'!Y18</f>
        <v>0</v>
      </c>
      <c r="N15" s="82" t="str">
        <f>'01-Mapa de riesgo-UO'!AD18</f>
        <v>Profesionl 16
Prestación de Servicios No. 5482</v>
      </c>
      <c r="O15" s="83" t="str">
        <f>'01-Mapa de riesgo-UO'!AI18</f>
        <v>No definida</v>
      </c>
      <c r="P15" s="83" t="str">
        <f>'01-Mapa de riesgo-UO'!AM18</f>
        <v>Preventivo</v>
      </c>
      <c r="Q15" s="487"/>
      <c r="R15" s="476"/>
      <c r="S15" s="476"/>
      <c r="T15" s="109" t="str">
        <f>'01-Mapa de riesgo-UO'!AT18</f>
        <v>REDUCIR</v>
      </c>
      <c r="U15" s="109" t="str">
        <f>'01-Mapa de riesgo-UO'!AU18</f>
        <v>Definir el protocolo para la inclusión de apuestas en infraestructura física que no estén contemplada de manera específica en el plan maestro del campus</v>
      </c>
      <c r="V15" s="109">
        <f>IF(T15="COMPARTIR",'01-Mapa de riesgo-UO'!AX18, IF(T15=0, 0,$AW$18))</f>
        <v>0</v>
      </c>
      <c r="W15" s="107"/>
      <c r="X15" s="107"/>
      <c r="Y15" s="107"/>
      <c r="Z15" s="107"/>
      <c r="AA15" s="479"/>
    </row>
    <row r="16" spans="1:28" ht="62.45" customHeight="1" thickBot="1" x14ac:dyDescent="0.25">
      <c r="A16" s="363"/>
      <c r="B16" s="381"/>
      <c r="C16" s="486"/>
      <c r="D16" s="486"/>
      <c r="E16" s="486"/>
      <c r="F16" s="81">
        <f>'01-Mapa de riesgo-UO'!F19</f>
        <v>0</v>
      </c>
      <c r="G16" s="486"/>
      <c r="H16" s="449"/>
      <c r="I16" s="486"/>
      <c r="J16" s="481"/>
      <c r="K16" s="483"/>
      <c r="L16" s="82">
        <f>IF('01-Mapa de riesgo-UO'!P19="No existen", "No existe control para el riesgo",'01-Mapa de riesgo-UO'!T19)</f>
        <v>0</v>
      </c>
      <c r="M16" s="82">
        <f>'01-Mapa de riesgo-UO'!Y19</f>
        <v>0</v>
      </c>
      <c r="N16" s="82">
        <f>'01-Mapa de riesgo-UO'!AD19</f>
        <v>0</v>
      </c>
      <c r="O16" s="83">
        <f>'01-Mapa de riesgo-UO'!AI19</f>
        <v>0</v>
      </c>
      <c r="P16" s="83">
        <f>'01-Mapa de riesgo-UO'!AM19</f>
        <v>0</v>
      </c>
      <c r="Q16" s="488"/>
      <c r="R16" s="476"/>
      <c r="S16" s="476"/>
      <c r="T16" s="109">
        <f>'01-Mapa de riesgo-UO'!AT19</f>
        <v>0</v>
      </c>
      <c r="U16" s="109">
        <f>'01-Mapa de riesgo-UO'!AU19</f>
        <v>0</v>
      </c>
      <c r="V16" s="109">
        <f>IF(T16="COMPARTIR",'01-Mapa de riesgo-UO'!AX19, IF(T16=0, 0,$AW$19))</f>
        <v>0</v>
      </c>
      <c r="W16" s="107"/>
      <c r="X16" s="107"/>
      <c r="Y16" s="107"/>
      <c r="Z16" s="107"/>
      <c r="AA16" s="479"/>
    </row>
    <row r="17" spans="1:27" ht="62.45" customHeight="1" x14ac:dyDescent="0.2">
      <c r="A17" s="363">
        <v>4</v>
      </c>
      <c r="B17" s="381" t="str">
        <f>'01-Mapa de riesgo-UO'!B20</f>
        <v>PLANEACIÓN</v>
      </c>
      <c r="C17" s="486" t="str">
        <f>'01-Mapa de riesgo-UO'!G20</f>
        <v>Cumplimiento</v>
      </c>
      <c r="D17" s="486" t="str">
        <f>'01-Mapa de riesgo-UO'!H20</f>
        <v>Posible afectación  en la gestión institucional y el desarrollo de la infraestructura física por una mala planeación del espacio físico inadecuado para la prestación del servicio para el cual fue concebido.</v>
      </c>
      <c r="E17" s="486" t="str">
        <f>'01-Mapa de riesgo-UO'!I20</f>
        <v xml:space="preserve">Espacio fisico que no responde a las necesidades que originaron el proyecto y/o adecuación con  incumplimiento de normatividad. </v>
      </c>
      <c r="F17" s="81" t="str">
        <f>'01-Mapa de riesgo-UO'!F20</f>
        <v xml:space="preserve">Cambio de diseño por peticion del usuario durante ejecucion de las obras </v>
      </c>
      <c r="G17" s="486" t="str">
        <f>'01-Mapa de riesgo-UO'!J20</f>
        <v>*insatisfaccion del usuario. 
*Imposibilidad de prestacion del servicio. 
*Incremento de costos de construcción. 
*Riesgo juridico con contratistas.  
*Mayores costos de mantenimiento.</v>
      </c>
      <c r="H17" s="449" t="str">
        <f>'01-Mapa de riesgo-UO'!AQ20</f>
        <v>LEVE</v>
      </c>
      <c r="I17" s="485" t="str">
        <f>'01-Mapa de riesgo-UO'!AR20</f>
        <v xml:space="preserve">Intervenciones a la planta fisica del plan de accion de la vigencia/ Intervenciones recibidos a satisfacción por el usuario. </v>
      </c>
      <c r="J17" s="480"/>
      <c r="K17" s="483"/>
      <c r="L17" s="82" t="str">
        <f>IF('01-Mapa de riesgo-UO'!P20="No existen", "No existe control para el riesgo",'01-Mapa de riesgo-UO'!T20)</f>
        <v>Registro y consolidacion de la necesidad del usuario a traves del aplicativo y/o mediante actas de reunion y/o memorando y/o correos electronicos.</v>
      </c>
      <c r="M17" s="82">
        <f>'01-Mapa de riesgo-UO'!Y20</f>
        <v>0</v>
      </c>
      <c r="N17" s="82" t="str">
        <f>'01-Mapa de riesgo-UO'!AD20</f>
        <v>Profesionl 16
Prestación de Servicios No. 5482</v>
      </c>
      <c r="O17" s="83" t="str">
        <f>'01-Mapa de riesgo-UO'!AI20</f>
        <v>No definida</v>
      </c>
      <c r="P17" s="83" t="str">
        <f>'01-Mapa de riesgo-UO'!AM20</f>
        <v>Preventivo</v>
      </c>
      <c r="Q17" s="489" t="str">
        <f>'01-Mapa de riesgo-UO'!AO20</f>
        <v>FUERTE</v>
      </c>
      <c r="R17" s="476"/>
      <c r="S17" s="476"/>
      <c r="T17" s="109" t="str">
        <f>'01-Mapa de riesgo-UO'!AT20</f>
        <v>ASUMIR</v>
      </c>
      <c r="U17" s="109">
        <f>'01-Mapa de riesgo-UO'!AU20</f>
        <v>0</v>
      </c>
      <c r="V17" s="109">
        <f>IF(T17="COMPARTIR",'01-Mapa de riesgo-UO'!AX20, IF(T17=0, 0,$AW$20))</f>
        <v>0</v>
      </c>
      <c r="W17" s="107"/>
      <c r="X17" s="107"/>
      <c r="Y17" s="107"/>
      <c r="Z17" s="107"/>
      <c r="AA17" s="478"/>
    </row>
    <row r="18" spans="1:27" ht="62.45" customHeight="1" x14ac:dyDescent="0.2">
      <c r="A18" s="363"/>
      <c r="B18" s="381"/>
      <c r="C18" s="486"/>
      <c r="D18" s="486"/>
      <c r="E18" s="486"/>
      <c r="F18" s="81" t="str">
        <f>'01-Mapa de riesgo-UO'!F21</f>
        <v xml:space="preserve">Falta de planeacion del proyecto </v>
      </c>
      <c r="G18" s="486"/>
      <c r="H18" s="449"/>
      <c r="I18" s="486"/>
      <c r="J18" s="481"/>
      <c r="K18" s="483"/>
      <c r="L18" s="82" t="str">
        <f>IF('01-Mapa de riesgo-UO'!P21="No existen", "No existe control para el riesgo",'01-Mapa de riesgo-UO'!T21)</f>
        <v>Cada proyecto de intervención de infraestructura debe contener (Estudios previos, diseños, presupuesto, especificaciones, en fase III, permisos aprobados)</v>
      </c>
      <c r="M18" s="82">
        <f>'01-Mapa de riesgo-UO'!Y21</f>
        <v>0</v>
      </c>
      <c r="N18" s="82" t="str">
        <f>'01-Mapa de riesgo-UO'!AD21</f>
        <v>Profesionl 16
Prestación de Servicios No. 5482</v>
      </c>
      <c r="O18" s="83" t="str">
        <f>'01-Mapa de riesgo-UO'!AI21</f>
        <v>No definida</v>
      </c>
      <c r="P18" s="83" t="str">
        <f>'01-Mapa de riesgo-UO'!AM21</f>
        <v>Preventivo</v>
      </c>
      <c r="Q18" s="487"/>
      <c r="R18" s="476"/>
      <c r="S18" s="476"/>
      <c r="T18" s="109">
        <f>'01-Mapa de riesgo-UO'!AT21</f>
        <v>0</v>
      </c>
      <c r="U18" s="109">
        <f>'01-Mapa de riesgo-UO'!AU21</f>
        <v>0</v>
      </c>
      <c r="V18" s="109">
        <f>IF(T18="COMPARTIR",'01-Mapa de riesgo-UO'!AX21, IF(T18=0, 0,$AW$21))</f>
        <v>0</v>
      </c>
      <c r="W18" s="107"/>
      <c r="X18" s="107"/>
      <c r="Y18" s="107"/>
      <c r="Z18" s="107"/>
      <c r="AA18" s="479"/>
    </row>
    <row r="19" spans="1:27" ht="62.45" customHeight="1" thickBot="1" x14ac:dyDescent="0.25">
      <c r="A19" s="363"/>
      <c r="B19" s="381"/>
      <c r="C19" s="486"/>
      <c r="D19" s="486"/>
      <c r="E19" s="486"/>
      <c r="F19" s="81" t="str">
        <f>'01-Mapa de riesgo-UO'!F22</f>
        <v>Cambio y actualizacion de normativas de construccion.</v>
      </c>
      <c r="G19" s="486"/>
      <c r="H19" s="449"/>
      <c r="I19" s="486"/>
      <c r="J19" s="481"/>
      <c r="K19" s="483"/>
      <c r="L19" s="82" t="str">
        <f>IF('01-Mapa de riesgo-UO'!P22="No existen", "No existe control para el riesgo",'01-Mapa de riesgo-UO'!T22)</f>
        <v xml:space="preserve">Se validan las intervenciones con las dependencias de la universidad relacionadas con el manejo de la planta fisica tales como seccion de mantenimiento y CRIE Centro de Recursos informaticos. </v>
      </c>
      <c r="M19" s="82">
        <f>'01-Mapa de riesgo-UO'!Y22</f>
        <v>0</v>
      </c>
      <c r="N19" s="82" t="str">
        <f>'01-Mapa de riesgo-UO'!AD22</f>
        <v>Profesionl 16
Prestación de Servicios No. 5482</v>
      </c>
      <c r="O19" s="83" t="str">
        <f>'01-Mapa de riesgo-UO'!AI22</f>
        <v>No definida</v>
      </c>
      <c r="P19" s="83" t="str">
        <f>'01-Mapa de riesgo-UO'!AM22</f>
        <v>Preventivo</v>
      </c>
      <c r="Q19" s="488"/>
      <c r="R19" s="476"/>
      <c r="S19" s="476"/>
      <c r="T19" s="109">
        <f>'01-Mapa de riesgo-UO'!AT22</f>
        <v>0</v>
      </c>
      <c r="U19" s="109">
        <f>'01-Mapa de riesgo-UO'!AU22</f>
        <v>0</v>
      </c>
      <c r="V19" s="109">
        <f>IF(T19="COMPARTIR",'01-Mapa de riesgo-UO'!AX22, IF(T19, 0,$AW$22))</f>
        <v>0</v>
      </c>
      <c r="W19" s="107"/>
      <c r="X19" s="107"/>
      <c r="Y19" s="107"/>
      <c r="Z19" s="107"/>
      <c r="AA19" s="479"/>
    </row>
    <row r="20" spans="1:27" ht="62.45" customHeight="1" x14ac:dyDescent="0.2">
      <c r="A20" s="363">
        <v>5</v>
      </c>
      <c r="B20" s="381" t="str">
        <f>'01-Mapa de riesgo-UO'!B23</f>
        <v>GESTIÓN DEL TALENTO HUMANO</v>
      </c>
      <c r="C20" s="486" t="str">
        <f>'01-Mapa de riesgo-UO'!G23</f>
        <v>Cumplimiento</v>
      </c>
      <c r="D20" s="486" t="str">
        <f>'01-Mapa de riesgo-UO'!H23</f>
        <v xml:space="preserve">Colaboradores sin las afiliaciones al sistema de seguridad social integral y sin contrato formalizado </v>
      </c>
      <c r="E20" s="486" t="str">
        <f>'01-Mapa de riesgo-UO'!I23</f>
        <v xml:space="preserve">
Incumplimiento de los tiempos establecidos en la Ley para la afiliación al sistema de seguridad social y formilización del contrato laboral, lo cual debe ser previo a la fecha de inicio de la vinculación. </v>
      </c>
      <c r="F20" s="81" t="str">
        <f>'01-Mapa de riesgo-UO'!F23</f>
        <v>Omisión en el procesamiento de la información  de las personas que ingresan a la Institución con una nueva vinculación a través de la nómina</v>
      </c>
      <c r="G20" s="486" t="str">
        <f>'01-Mapa de riesgo-UO'!J23</f>
        <v>*Colaborador y  grupo familiarsin cobertura en el sistema de seguridad social
*Generación de moras en las carteras con las diferentes entidades del sistema de seguridad social
*Demandas y procesos legales para la Institución a raiz de la no afiliación algun sistema de seguridad social
*Afecta el bienestar y el clima organizacional</v>
      </c>
      <c r="H20" s="449" t="str">
        <f>'01-Mapa de riesgo-UO'!AQ23</f>
        <v>MODERADO</v>
      </c>
      <c r="I20" s="485" t="str">
        <f>'01-Mapa de riesgo-UO'!AR23</f>
        <v>Número de personas afiliadas/Número de personal vinculado</v>
      </c>
      <c r="J20" s="480"/>
      <c r="K20" s="483"/>
      <c r="L20" s="82" t="str">
        <f>IF('01-Mapa de riesgo-UO'!P23="No existen", "No existe control para el riesgo",'01-Mapa de riesgo-UO'!T23)</f>
        <v>Comparativos de la infomración de las diferentes bases de datos de personal a vincular y vinculado a la institución  . 
Verificación en la base de datos de las diferentes entidades al sistema de seguridad social (ARL, EPS y CCF )</v>
      </c>
      <c r="M20" s="82">
        <f>'01-Mapa de riesgo-UO'!Y23</f>
        <v>0</v>
      </c>
      <c r="N20" s="82" t="str">
        <f>'01-Mapa de riesgo-UO'!AD23</f>
        <v>Auxiliar AdministrativoIII-Administración de la Compensación 
Técnico-contratista(Administración de Personal)</v>
      </c>
      <c r="O20" s="83" t="str">
        <f>'01-Mapa de riesgo-UO'!AI23</f>
        <v>Semestral</v>
      </c>
      <c r="P20" s="83" t="str">
        <f>'01-Mapa de riesgo-UO'!AM23</f>
        <v>Preventivo</v>
      </c>
      <c r="Q20" s="489" t="str">
        <f>'01-Mapa de riesgo-UO'!AO23</f>
        <v>FUERTE</v>
      </c>
      <c r="R20" s="476"/>
      <c r="S20" s="476"/>
      <c r="T20" s="109" t="str">
        <f>'01-Mapa de riesgo-UO'!AT23</f>
        <v>REDUCIR</v>
      </c>
      <c r="U20" s="109" t="str">
        <f>'01-Mapa de riesgo-UO'!AU23</f>
        <v>Enviar memorando recordatorio de lo contenido en la resolución de procedimiento de nómina</v>
      </c>
      <c r="V20" s="109">
        <f>IF(T20="COMPARTIR",'01-Mapa de riesgo-UO'!AX23, IF(T20=0, 0,$AW$23))</f>
        <v>0</v>
      </c>
      <c r="W20" s="107"/>
      <c r="X20" s="107"/>
      <c r="Y20" s="107"/>
      <c r="Z20" s="107"/>
      <c r="AA20" s="478"/>
    </row>
    <row r="21" spans="1:27" ht="62.45" customHeight="1" x14ac:dyDescent="0.2">
      <c r="A21" s="363"/>
      <c r="B21" s="381"/>
      <c r="C21" s="486"/>
      <c r="D21" s="486"/>
      <c r="E21" s="486"/>
      <c r="F21" s="81" t="str">
        <f>'01-Mapa de riesgo-UO'!F24</f>
        <v xml:space="preserve">Dificultades en la sincronización de la información de las personas a vincular </v>
      </c>
      <c r="G21" s="486"/>
      <c r="H21" s="449"/>
      <c r="I21" s="486"/>
      <c r="J21" s="481"/>
      <c r="K21" s="483"/>
      <c r="L21" s="82" t="str">
        <f>IF('01-Mapa de riesgo-UO'!P24="No existen", "No existe control para el riesgo",'01-Mapa de riesgo-UO'!T24)</f>
        <v xml:space="preserve">Socialización de la normatividad aplicable a las diferentes dependencias academicas y administrativas </v>
      </c>
      <c r="M21" s="82">
        <f>'01-Mapa de riesgo-UO'!Y24</f>
        <v>0</v>
      </c>
      <c r="N21" s="82" t="str">
        <f>'01-Mapa de riesgo-UO'!AD24</f>
        <v xml:space="preserve">Auxiliar AdministrativoIII-Administración de la Compensación 
</v>
      </c>
      <c r="O21" s="83" t="str">
        <f>'01-Mapa de riesgo-UO'!AI24</f>
        <v>Semestral</v>
      </c>
      <c r="P21" s="83" t="str">
        <f>'01-Mapa de riesgo-UO'!AM24</f>
        <v>Preventivo</v>
      </c>
      <c r="Q21" s="487"/>
      <c r="R21" s="476"/>
      <c r="S21" s="476"/>
      <c r="T21" s="109" t="str">
        <f>'01-Mapa de riesgo-UO'!AT24</f>
        <v>REDUCIR</v>
      </c>
      <c r="U21" s="109" t="str">
        <f>'01-Mapa de riesgo-UO'!AU24</f>
        <v xml:space="preserve">Solicitar a GTISI  la construicción de un reporte que contenga la información real que se descarga desde administración de personal </v>
      </c>
      <c r="V21" s="109">
        <f>IF(T21="COMPARTIR",'01-Mapa de riesgo-UO'!AX24, IF(T21=0, 0,$AW$24))</f>
        <v>0</v>
      </c>
      <c r="W21" s="107"/>
      <c r="X21" s="107"/>
      <c r="Y21" s="107"/>
      <c r="Z21" s="107"/>
      <c r="AA21" s="479"/>
    </row>
    <row r="22" spans="1:27" ht="62.45" customHeight="1" thickBot="1" x14ac:dyDescent="0.25">
      <c r="A22" s="363"/>
      <c r="B22" s="381"/>
      <c r="C22" s="486"/>
      <c r="D22" s="486"/>
      <c r="E22" s="486"/>
      <c r="F22" s="81" t="str">
        <f>'01-Mapa de riesgo-UO'!F25</f>
        <v xml:space="preserve">Incumplimiento del procedimiento y los lineamientos establecidos por parte de las personas responsables de las novedades de ingreso </v>
      </c>
      <c r="G22" s="486"/>
      <c r="H22" s="449"/>
      <c r="I22" s="486"/>
      <c r="J22" s="481"/>
      <c r="K22" s="483"/>
      <c r="L22" s="82">
        <f>IF('01-Mapa de riesgo-UO'!P25="No existen", "No existe control para el riesgo",'01-Mapa de riesgo-UO'!T25)</f>
        <v>0</v>
      </c>
      <c r="M22" s="82">
        <f>'01-Mapa de riesgo-UO'!Y25</f>
        <v>0</v>
      </c>
      <c r="N22" s="82">
        <f>'01-Mapa de riesgo-UO'!AD25</f>
        <v>0</v>
      </c>
      <c r="O22" s="83">
        <f>'01-Mapa de riesgo-UO'!AI25</f>
        <v>0</v>
      </c>
      <c r="P22" s="83">
        <f>'01-Mapa de riesgo-UO'!AM25</f>
        <v>0</v>
      </c>
      <c r="Q22" s="488"/>
      <c r="R22" s="476"/>
      <c r="S22" s="476"/>
      <c r="T22" s="109">
        <f>'01-Mapa de riesgo-UO'!AT25</f>
        <v>0</v>
      </c>
      <c r="U22" s="109">
        <f>'01-Mapa de riesgo-UO'!AU25</f>
        <v>0</v>
      </c>
      <c r="V22" s="109">
        <f>IF(T22="COMPARTIR",'01-Mapa de riesgo-UO'!AX25, IF(T22=0, 0,$AW$25))</f>
        <v>0</v>
      </c>
      <c r="W22" s="107"/>
      <c r="X22" s="107"/>
      <c r="Y22" s="107"/>
      <c r="Z22" s="107"/>
      <c r="AA22" s="479"/>
    </row>
    <row r="23" spans="1:27" ht="62.45" customHeight="1" x14ac:dyDescent="0.2">
      <c r="A23" s="363">
        <v>6</v>
      </c>
      <c r="B23" s="381" t="str">
        <f>'01-Mapa de riesgo-UO'!B26</f>
        <v>GESTIÓN DEL TALENTO HUMANO</v>
      </c>
      <c r="C23" s="486" t="str">
        <f>'01-Mapa de riesgo-UO'!G26</f>
        <v>Tecnológico</v>
      </c>
      <c r="D23" s="486" t="str">
        <f>'01-Mapa de riesgo-UO'!H26</f>
        <v xml:space="preserve">Nómina mensual generada por fuera del plazo establecido </v>
      </c>
      <c r="E23" s="486" t="str">
        <f>'01-Mapa de riesgo-UO'!I26</f>
        <v xml:space="preserve">Incumplimiento del pago oportuno de la nómina dentro de los tiempos establecidos por la Vicerrectoria Administrativa debido a las fallas en el funcionamiento de la infraestructura tecnologica que soporta este proceso </v>
      </c>
      <c r="F23" s="81" t="str">
        <f>'01-Mapa de riesgo-UO'!F26</f>
        <v xml:space="preserve">Dificultades en la liquidación de la nomina por causa del deficiente funcionamiento de la infraestructura tecnologica de la Institución </v>
      </c>
      <c r="G23" s="486" t="str">
        <f>'01-Mapa de riesgo-UO'!J26</f>
        <v xml:space="preserve">
*Afecta el bienestar y clima organizacional
*Repercusión en la liquidación de la seguridad social que genere Intereses de mora
</v>
      </c>
      <c r="H23" s="449" t="str">
        <f>'01-Mapa de riesgo-UO'!AQ26</f>
        <v>GRAVE</v>
      </c>
      <c r="I23" s="485" t="str">
        <f>'01-Mapa de riesgo-UO'!AR26</f>
        <v xml:space="preserve">Nro  de nominas liquidadas y pagadas en el tiempo establecido/Total de las nominas al año  </v>
      </c>
      <c r="J23" s="480"/>
      <c r="K23" s="483"/>
      <c r="L23" s="82" t="str">
        <f>IF('01-Mapa de riesgo-UO'!P26="No existen", "No existe control para el riesgo",'01-Mapa de riesgo-UO'!T26)</f>
        <v xml:space="preserve">Generación de soluciones internas y  externas para equiparar la infraestructura tecnogologica institucional </v>
      </c>
      <c r="M23" s="82" t="str">
        <f>'01-Mapa de riesgo-UO'!Y26</f>
        <v xml:space="preserve">Infraestructura Tecnologica-Sistemas de Información Interna </v>
      </c>
      <c r="N23" s="82" t="str">
        <f>'01-Mapa de riesgo-UO'!AD26</f>
        <v xml:space="preserve">GTISI
Profesional Grado 15 </v>
      </c>
      <c r="O23" s="83" t="str">
        <f>'01-Mapa de riesgo-UO'!AI26</f>
        <v>Mensual</v>
      </c>
      <c r="P23" s="83" t="str">
        <f>'01-Mapa de riesgo-UO'!AM26</f>
        <v>Detectivo</v>
      </c>
      <c r="Q23" s="489" t="str">
        <f>'01-Mapa de riesgo-UO'!AO26</f>
        <v>DÉBIL</v>
      </c>
      <c r="R23" s="476"/>
      <c r="S23" s="476"/>
      <c r="T23" s="109" t="str">
        <f>'01-Mapa de riesgo-UO'!AT26</f>
        <v>COMPARTIR</v>
      </c>
      <c r="U23" s="109" t="str">
        <f>'01-Mapa de riesgo-UO'!AU26</f>
        <v xml:space="preserve">
Modernización en la infraestructura tecnologica (hadware)Un servidor y la actulización permanente de los aplicativos de la UTP</v>
      </c>
      <c r="V23" s="109" t="str">
        <f>IF(T23="COMPARTIR",'01-Mapa de riesgo-UO'!AX26, IF(T23=0, 0,$AW$26))</f>
        <v>GTISI</v>
      </c>
      <c r="W23" s="107"/>
      <c r="X23" s="107"/>
      <c r="Y23" s="107"/>
      <c r="Z23" s="107"/>
      <c r="AA23" s="478"/>
    </row>
    <row r="24" spans="1:27" ht="62.45" customHeight="1" x14ac:dyDescent="0.2">
      <c r="A24" s="363"/>
      <c r="B24" s="381"/>
      <c r="C24" s="486"/>
      <c r="D24" s="486"/>
      <c r="E24" s="486"/>
      <c r="F24" s="81" t="str">
        <f>'01-Mapa de riesgo-UO'!F27</f>
        <v xml:space="preserve">Deficiencia en el soporte técnico del software de  nómina </v>
      </c>
      <c r="G24" s="486"/>
      <c r="H24" s="449"/>
      <c r="I24" s="486"/>
      <c r="J24" s="481"/>
      <c r="K24" s="483"/>
      <c r="L24" s="82" t="str">
        <f>IF('01-Mapa de riesgo-UO'!P27="No existen", "No existe control para el riesgo",'01-Mapa de riesgo-UO'!T27)</f>
        <v>Prestar soporte  desde el área de desarrollo para  la liquidación optima de nómina con los parametros de ley (por parte de soporte logico)</v>
      </c>
      <c r="M24" s="82" t="str">
        <f>'01-Mapa de riesgo-UO'!Y27</f>
        <v>Humano Web</v>
      </c>
      <c r="N24" s="82" t="str">
        <f>'01-Mapa de riesgo-UO'!AD27</f>
        <v xml:space="preserve">Operador externo-soporte logico </v>
      </c>
      <c r="O24" s="83" t="str">
        <f>'01-Mapa de riesgo-UO'!AI27</f>
        <v>Mensual</v>
      </c>
      <c r="P24" s="83" t="str">
        <f>'01-Mapa de riesgo-UO'!AM27</f>
        <v>Detectivo</v>
      </c>
      <c r="Q24" s="487"/>
      <c r="R24" s="476"/>
      <c r="S24" s="476"/>
      <c r="T24" s="109" t="str">
        <f>'01-Mapa de riesgo-UO'!AT27</f>
        <v>COMPARTIR</v>
      </c>
      <c r="U24" s="109" t="str">
        <f>'01-Mapa de riesgo-UO'!AU27</f>
        <v xml:space="preserve">Enviar ticket a soporte logico por cada una de las situaciones presentadas por errores en la nomina 
*Actualizar el software de acuerdo a la normatividad vigente  y condiciones de la Institución </v>
      </c>
      <c r="V24" s="109" t="str">
        <f>IF(T24="COMPARTIR",'01-Mapa de riesgo-UO'!AX27, IF(T24=0, 0,$AW$27))</f>
        <v xml:space="preserve">Soporte Logico </v>
      </c>
      <c r="W24" s="107"/>
      <c r="X24" s="107"/>
      <c r="Y24" s="107"/>
      <c r="Z24" s="107"/>
      <c r="AA24" s="479"/>
    </row>
    <row r="25" spans="1:27" ht="62.45" customHeight="1" thickBot="1" x14ac:dyDescent="0.25">
      <c r="A25" s="363"/>
      <c r="B25" s="381"/>
      <c r="C25" s="486"/>
      <c r="D25" s="486"/>
      <c r="E25" s="486"/>
      <c r="F25" s="81" t="str">
        <f>'01-Mapa de riesgo-UO'!F28</f>
        <v xml:space="preserve">Reproceso en la nomina por la omisión de la información en la manualidad del procesamiento y verificación de los datos </v>
      </c>
      <c r="G25" s="486"/>
      <c r="H25" s="449"/>
      <c r="I25" s="486"/>
      <c r="J25" s="481"/>
      <c r="K25" s="483"/>
      <c r="L25" s="82" t="str">
        <f>IF('01-Mapa de riesgo-UO'!P28="No existen", "No existe control para el riesgo",'01-Mapa de riesgo-UO'!T28)</f>
        <v xml:space="preserve">Comparativos de la información de las diferentes bases de datos del personal vinculado a la Institución </v>
      </c>
      <c r="M25" s="82">
        <f>'01-Mapa de riesgo-UO'!Y28</f>
        <v>0</v>
      </c>
      <c r="N25" s="82" t="str">
        <f>'01-Mapa de riesgo-UO'!AD28</f>
        <v xml:space="preserve">Equipo Administración de la Compensación </v>
      </c>
      <c r="O25" s="83" t="str">
        <f>'01-Mapa de riesgo-UO'!AI28</f>
        <v>Mensual</v>
      </c>
      <c r="P25" s="83" t="str">
        <f>'01-Mapa de riesgo-UO'!AM28</f>
        <v>Detectivo</v>
      </c>
      <c r="Q25" s="488"/>
      <c r="R25" s="476"/>
      <c r="S25" s="476"/>
      <c r="T25" s="109" t="str">
        <f>'01-Mapa de riesgo-UO'!AT28</f>
        <v>REDUCIR</v>
      </c>
      <c r="U25" s="109" t="str">
        <f>'01-Mapa de riesgo-UO'!AU28</f>
        <v>Capacitar el personal de nomina en temas relacionados con: manejo y consulta de base de datos</v>
      </c>
      <c r="V25" s="109">
        <f>IF(T25="COMPARTIR",'01-Mapa de riesgo-UO'!AX28, IF(T25=0, 0,$AW$28))</f>
        <v>0</v>
      </c>
      <c r="W25" s="107"/>
      <c r="X25" s="107"/>
      <c r="Y25" s="107"/>
      <c r="Z25" s="107"/>
      <c r="AA25" s="479"/>
    </row>
    <row r="26" spans="1:27" ht="62.45" customHeight="1" x14ac:dyDescent="0.2">
      <c r="A26" s="363">
        <v>7</v>
      </c>
      <c r="B26" s="381" t="str">
        <f>'01-Mapa de riesgo-UO'!B29</f>
        <v>GESTIÓN_FINANCIERA</v>
      </c>
      <c r="C26" s="486" t="str">
        <f>'01-Mapa de riesgo-UO'!G29</f>
        <v>Financiero</v>
      </c>
      <c r="D26" s="486" t="str">
        <f>'01-Mapa de riesgo-UO'!H29</f>
        <v>Giro de la Nación por fuera de los tiempos establecidos en el PAC</v>
      </c>
      <c r="E26" s="486" t="str">
        <f>'01-Mapa de riesgo-UO'!I29</f>
        <v>No contar con el giro de los recursos de la transferencia de la Nación  en las fechas establecidas en el PAC para el trámite oportuno de los pagos</v>
      </c>
      <c r="F26" s="81" t="str">
        <f>'01-Mapa de riesgo-UO'!F29</f>
        <v>Falta de parametrizaciones, guías, procedimientos y ayudas claras por parte del    SIIF Nación a las Universidades  para realizar la cadena presupuestal en la plataforma.</v>
      </c>
      <c r="G26" s="486" t="str">
        <f>'01-Mapa de riesgo-UO'!J29</f>
        <v>1. Falta de disponibilidad de recursos para efectuar el pago de las obligaciones certificadas.
2. Reprocesos en las actividades a desarrollar en el SIIF Nación</v>
      </c>
      <c r="H26" s="449" t="str">
        <f>'01-Mapa de riesgo-UO'!AQ29</f>
        <v>LEVE</v>
      </c>
      <c r="I26" s="485" t="str">
        <f>'01-Mapa de riesgo-UO'!AR29</f>
        <v xml:space="preserve">Valor girado / Valor total aprobado en Decreto de Liquidación </v>
      </c>
      <c r="J26" s="480"/>
      <c r="K26" s="483"/>
      <c r="L26" s="82" t="str">
        <f>IF('01-Mapa de riesgo-UO'!P29="No existen", "No existe control para el riesgo",'01-Mapa de riesgo-UO'!T29)</f>
        <v>Guias para la gestión del gasto por parte del SIIF Nación</v>
      </c>
      <c r="M26" s="82" t="str">
        <f>'01-Mapa de riesgo-UO'!Y29</f>
        <v>Pagina Web del SIIF Nación</v>
      </c>
      <c r="N26" s="82" t="str">
        <f>'01-Mapa de riesgo-UO'!AD29</f>
        <v>Jefe Sección de Presupuesto 
Jefe Sección Tesorería</v>
      </c>
      <c r="O26" s="83" t="str">
        <f>'01-Mapa de riesgo-UO'!AI29</f>
        <v>Mensual</v>
      </c>
      <c r="P26" s="83" t="str">
        <f>'01-Mapa de riesgo-UO'!AM29</f>
        <v>Preventivo</v>
      </c>
      <c r="Q26" s="489" t="str">
        <f>'01-Mapa de riesgo-UO'!AO29</f>
        <v>ACEPTABLE</v>
      </c>
      <c r="R26" s="476"/>
      <c r="S26" s="476"/>
      <c r="T26" s="109" t="str">
        <f>'01-Mapa de riesgo-UO'!AT29</f>
        <v>ASUMIR</v>
      </c>
      <c r="U26" s="109">
        <f>'01-Mapa de riesgo-UO'!AU29</f>
        <v>0</v>
      </c>
      <c r="V26" s="109">
        <f>IF(T26="COMPARTIR",'01-Mapa de riesgo-UO'!AX29, IF(T26=0, 0,$AW$29))</f>
        <v>0</v>
      </c>
      <c r="W26" s="107"/>
      <c r="X26" s="107"/>
      <c r="Y26" s="107"/>
      <c r="Z26" s="107"/>
      <c r="AA26" s="478"/>
    </row>
    <row r="27" spans="1:27" ht="62.45" customHeight="1" x14ac:dyDescent="0.2">
      <c r="A27" s="363"/>
      <c r="B27" s="381"/>
      <c r="C27" s="486"/>
      <c r="D27" s="486"/>
      <c r="E27" s="486"/>
      <c r="F27" s="81" t="str">
        <f>'01-Mapa de riesgo-UO'!F30</f>
        <v>Dificultades en la plataforma del SIIF Nación para generar los diferentes registros relacionados con la cadena presupuestal.</v>
      </c>
      <c r="G27" s="486"/>
      <c r="H27" s="449"/>
      <c r="I27" s="486"/>
      <c r="J27" s="481"/>
      <c r="K27" s="483"/>
      <c r="L27" s="82" t="str">
        <f>IF('01-Mapa de riesgo-UO'!P30="No existen", "No existe control para el riesgo",'01-Mapa de riesgo-UO'!T30)</f>
        <v xml:space="preserve">Acceso a la plataforma SIIF Nación a través de un único permiso y firma digital por perfil de gestión </v>
      </c>
      <c r="M27" s="82" t="str">
        <f>'01-Mapa de riesgo-UO'!Y30</f>
        <v xml:space="preserve">Software del SIIF Nación </v>
      </c>
      <c r="N27" s="82" t="str">
        <f>'01-Mapa de riesgo-UO'!AD30</f>
        <v>Jefe Sección de Presupuesto 
Jefe Sección Tesorería</v>
      </c>
      <c r="O27" s="83" t="str">
        <f>'01-Mapa de riesgo-UO'!AI30</f>
        <v>Mensual</v>
      </c>
      <c r="P27" s="83" t="str">
        <f>'01-Mapa de riesgo-UO'!AM30</f>
        <v>Preventivo</v>
      </c>
      <c r="Q27" s="487"/>
      <c r="R27" s="476"/>
      <c r="S27" s="476"/>
      <c r="T27" s="109" t="str">
        <f>'01-Mapa de riesgo-UO'!AT30</f>
        <v>ASUMIR</v>
      </c>
      <c r="U27" s="109">
        <f>'01-Mapa de riesgo-UO'!AU30</f>
        <v>0</v>
      </c>
      <c r="V27" s="109">
        <f>IF(T27="COMPARTIR",'01-Mapa de riesgo-UO'!AX30, IF(T27=0, 0,$AW$30))</f>
        <v>0</v>
      </c>
      <c r="W27" s="107"/>
      <c r="X27" s="107"/>
      <c r="Y27" s="107"/>
      <c r="Z27" s="107"/>
      <c r="AA27" s="479"/>
    </row>
    <row r="28" spans="1:27" ht="62.45" customHeight="1" thickBot="1" x14ac:dyDescent="0.25">
      <c r="A28" s="363"/>
      <c r="B28" s="381"/>
      <c r="C28" s="486"/>
      <c r="D28" s="486"/>
      <c r="E28" s="486"/>
      <c r="F28" s="81">
        <f>'01-Mapa de riesgo-UO'!F31</f>
        <v>0</v>
      </c>
      <c r="G28" s="486"/>
      <c r="H28" s="449"/>
      <c r="I28" s="486"/>
      <c r="J28" s="481"/>
      <c r="K28" s="483"/>
      <c r="L28" s="82">
        <f>IF('01-Mapa de riesgo-UO'!P31="No existen", "No existe control para el riesgo",'01-Mapa de riesgo-UO'!T31)</f>
        <v>0</v>
      </c>
      <c r="M28" s="82">
        <f>'01-Mapa de riesgo-UO'!Y31</f>
        <v>0</v>
      </c>
      <c r="N28" s="82">
        <f>'01-Mapa de riesgo-UO'!AD31</f>
        <v>0</v>
      </c>
      <c r="O28" s="83">
        <f>'01-Mapa de riesgo-UO'!AI31</f>
        <v>0</v>
      </c>
      <c r="P28" s="83">
        <f>'01-Mapa de riesgo-UO'!AM31</f>
        <v>0</v>
      </c>
      <c r="Q28" s="488"/>
      <c r="R28" s="476"/>
      <c r="S28" s="476"/>
      <c r="T28" s="109">
        <f>'01-Mapa de riesgo-UO'!AT31</f>
        <v>0</v>
      </c>
      <c r="U28" s="109">
        <f>'01-Mapa de riesgo-UO'!AU31</f>
        <v>0</v>
      </c>
      <c r="V28" s="109">
        <f>IF(T28="COMPARTIR",'01-Mapa de riesgo-UO'!AX31, IF(T28=0, 0,$AW$31))</f>
        <v>0</v>
      </c>
      <c r="W28" s="107"/>
      <c r="X28" s="107"/>
      <c r="Y28" s="107"/>
      <c r="Z28" s="107"/>
      <c r="AA28" s="479"/>
    </row>
    <row r="29" spans="1:27" ht="62.45" customHeight="1" x14ac:dyDescent="0.2">
      <c r="A29" s="363">
        <v>8</v>
      </c>
      <c r="B29" s="381" t="str">
        <f>'01-Mapa de riesgo-UO'!B32</f>
        <v>GESTIÓN_FINANCIERA</v>
      </c>
      <c r="C29" s="486" t="str">
        <f>'01-Mapa de riesgo-UO'!G32</f>
        <v>Cumplimiento</v>
      </c>
      <c r="D29" s="486" t="str">
        <f>'01-Mapa de riesgo-UO'!H32</f>
        <v>Registros presupuestales generados después de que se inicie la ejecución de los compromisos u obligaciones</v>
      </c>
      <c r="E29" s="486" t="str">
        <f>'01-Mapa de riesgo-UO'!I32</f>
        <v xml:space="preserve">Registros presupuestales generados por gestión de presupuesto después de haber iniciado el compromiso u obligación por falta de claridad en los actos administrativos y contratos sobre la fecha de inicio de ejecución. </v>
      </c>
      <c r="F29" s="81" t="str">
        <f>'01-Mapa de riesgo-UO'!F32</f>
        <v>Desconocimiento de la comunidad universitaria sobre la importancia de una adecuada afectación presupuestal</v>
      </c>
      <c r="G29" s="486" t="str">
        <f>'01-Mapa de riesgo-UO'!J32</f>
        <v>1. No contar con el Registro Presupuestal que ampara el compromiso antes de ejecución.
2. Investigaciones disciplinarias
3. Demandas</v>
      </c>
      <c r="H29" s="449" t="str">
        <f>'01-Mapa de riesgo-UO'!AQ32</f>
        <v>LEVE</v>
      </c>
      <c r="I29" s="485" t="str">
        <f>'01-Mapa de riesgo-UO'!AR32</f>
        <v>Implementación de estrategia de sensibilización o capacitación a la comunidad universitaria sobre los procesos presupuestales</v>
      </c>
      <c r="J29" s="480"/>
      <c r="K29" s="483"/>
      <c r="L29" s="82" t="str">
        <f>IF('01-Mapa de riesgo-UO'!P32="No existen", "No existe control para el riesgo",'01-Mapa de riesgo-UO'!T32)</f>
        <v>134-PRS-04 - Expedición y modificación de registros presupuestales</v>
      </c>
      <c r="M29" s="82">
        <f>'01-Mapa de riesgo-UO'!Y32</f>
        <v>0</v>
      </c>
      <c r="N29" s="82" t="str">
        <f>'01-Mapa de riesgo-UO'!AD32</f>
        <v>Tecnico 18
Tecnico I</v>
      </c>
      <c r="O29" s="83" t="str">
        <f>'01-Mapa de riesgo-UO'!AI32</f>
        <v>Diaria</v>
      </c>
      <c r="P29" s="83" t="str">
        <f>'01-Mapa de riesgo-UO'!AM32</f>
        <v>Preventivo</v>
      </c>
      <c r="Q29" s="489" t="str">
        <f>'01-Mapa de riesgo-UO'!AO32</f>
        <v>ACEPTABLE</v>
      </c>
      <c r="R29" s="476"/>
      <c r="S29" s="476"/>
      <c r="T29" s="109" t="str">
        <f>'01-Mapa de riesgo-UO'!AT32</f>
        <v>ASUMIR</v>
      </c>
      <c r="U29" s="109">
        <f>'01-Mapa de riesgo-UO'!AU32</f>
        <v>0</v>
      </c>
      <c r="V29" s="109">
        <f>IF(T29="COMPARTIR",'01-Mapa de riesgo-UO'!AX32, IF(T29=0, 0,$AW$32))</f>
        <v>0</v>
      </c>
      <c r="W29" s="107"/>
      <c r="X29" s="107"/>
      <c r="Y29" s="107"/>
      <c r="Z29" s="107"/>
      <c r="AA29" s="478"/>
    </row>
    <row r="30" spans="1:27" ht="62.45" customHeight="1" x14ac:dyDescent="0.2">
      <c r="A30" s="363"/>
      <c r="B30" s="381"/>
      <c r="C30" s="486"/>
      <c r="D30" s="486"/>
      <c r="E30" s="486"/>
      <c r="F30" s="81">
        <f>'01-Mapa de riesgo-UO'!F33</f>
        <v>0</v>
      </c>
      <c r="G30" s="486"/>
      <c r="H30" s="449"/>
      <c r="I30" s="486"/>
      <c r="J30" s="481"/>
      <c r="K30" s="483"/>
      <c r="L30" s="82" t="str">
        <f>IF('01-Mapa de riesgo-UO'!P33="No existen", "No existe control para el riesgo",'01-Mapa de riesgo-UO'!T33)</f>
        <v xml:space="preserve">Jornadas de sensibilización </v>
      </c>
      <c r="M30" s="82">
        <f>'01-Mapa de riesgo-UO'!Y33</f>
        <v>0</v>
      </c>
      <c r="N30" s="82" t="str">
        <f>'01-Mapa de riesgo-UO'!AD33</f>
        <v>Jefe Sección de Presupuesto 
Profesional I</v>
      </c>
      <c r="O30" s="83" t="str">
        <f>'01-Mapa de riesgo-UO'!AI33</f>
        <v>Semestral</v>
      </c>
      <c r="P30" s="83" t="str">
        <f>'01-Mapa de riesgo-UO'!AM33</f>
        <v>Preventivo</v>
      </c>
      <c r="Q30" s="487"/>
      <c r="R30" s="476"/>
      <c r="S30" s="476"/>
      <c r="T30" s="109">
        <f>'01-Mapa de riesgo-UO'!AT33</f>
        <v>0</v>
      </c>
      <c r="U30" s="109">
        <f>'01-Mapa de riesgo-UO'!AU33</f>
        <v>0</v>
      </c>
      <c r="V30" s="109">
        <f>IF(T30="COMPARTIR",'01-Mapa de riesgo-UO'!AX33, IF(T30=0, 0,$AW$33))</f>
        <v>0</v>
      </c>
      <c r="W30" s="107"/>
      <c r="X30" s="107"/>
      <c r="Y30" s="107"/>
      <c r="Z30" s="107"/>
      <c r="AA30" s="479"/>
    </row>
    <row r="31" spans="1:27" ht="62.45" customHeight="1" thickBot="1" x14ac:dyDescent="0.25">
      <c r="A31" s="363"/>
      <c r="B31" s="381"/>
      <c r="C31" s="486"/>
      <c r="D31" s="486"/>
      <c r="E31" s="486"/>
      <c r="F31" s="81">
        <f>'01-Mapa de riesgo-UO'!F34</f>
        <v>0</v>
      </c>
      <c r="G31" s="486"/>
      <c r="H31" s="449"/>
      <c r="I31" s="486"/>
      <c r="J31" s="481"/>
      <c r="K31" s="483"/>
      <c r="L31" s="82">
        <f>IF('01-Mapa de riesgo-UO'!P34="No existen", "No existe control para el riesgo",'01-Mapa de riesgo-UO'!T34)</f>
        <v>0</v>
      </c>
      <c r="M31" s="82">
        <f>'01-Mapa de riesgo-UO'!Y34</f>
        <v>0</v>
      </c>
      <c r="N31" s="82">
        <f>'01-Mapa de riesgo-UO'!AD34</f>
        <v>0</v>
      </c>
      <c r="O31" s="83">
        <f>'01-Mapa de riesgo-UO'!AI34</f>
        <v>0</v>
      </c>
      <c r="P31" s="83">
        <f>'01-Mapa de riesgo-UO'!AM34</f>
        <v>0</v>
      </c>
      <c r="Q31" s="488"/>
      <c r="R31" s="476"/>
      <c r="S31" s="476"/>
      <c r="T31" s="109">
        <f>'01-Mapa de riesgo-UO'!AT34</f>
        <v>0</v>
      </c>
      <c r="U31" s="109">
        <f>'01-Mapa de riesgo-UO'!AU34</f>
        <v>0</v>
      </c>
      <c r="V31" s="109">
        <f>IF(T31="COMPARTIR",'01-Mapa de riesgo-UO'!AX34, IF(T31=0, 0,$AW$34))</f>
        <v>0</v>
      </c>
      <c r="W31" s="107"/>
      <c r="X31" s="107"/>
      <c r="Y31" s="107"/>
      <c r="Z31" s="107"/>
      <c r="AA31" s="479"/>
    </row>
    <row r="32" spans="1:27" ht="62.45" customHeight="1" x14ac:dyDescent="0.2">
      <c r="A32" s="363">
        <v>9</v>
      </c>
      <c r="B32" s="381" t="str">
        <f>'01-Mapa de riesgo-UO'!B35</f>
        <v>GESTIÓN_FINANCIERA</v>
      </c>
      <c r="C32" s="486" t="str">
        <f>'01-Mapa de riesgo-UO'!G35</f>
        <v>Financiero</v>
      </c>
      <c r="D32" s="486" t="str">
        <f>'01-Mapa de riesgo-UO'!H35</f>
        <v xml:space="preserve">Fraude Eléctronico </v>
      </c>
      <c r="E32" s="486" t="str">
        <f>'01-Mapa de riesgo-UO'!I35</f>
        <v xml:space="preserve">   Acceso no autorizado a la banca virtual</v>
      </c>
      <c r="F32" s="81" t="str">
        <f>'01-Mapa de riesgo-UO'!F35</f>
        <v>Falta de seguimiento a los protocolos definidos.</v>
      </c>
      <c r="G32" s="486" t="str">
        <f>'01-Mapa de riesgo-UO'!J35</f>
        <v xml:space="preserve">1. Detrimento Patrimonial.    2. Exposición   de la            información financiera de la Universidad.                      </v>
      </c>
      <c r="H32" s="449" t="str">
        <f>'01-Mapa de riesgo-UO'!AQ35</f>
        <v>LEVE</v>
      </c>
      <c r="I32" s="485" t="str">
        <f>'01-Mapa de riesgo-UO'!AR35</f>
        <v xml:space="preserve">         N° de accesos no autorizados</v>
      </c>
      <c r="J32" s="480"/>
      <c r="K32" s="483"/>
      <c r="L32" s="82" t="str">
        <f>IF('01-Mapa de riesgo-UO'!P35="No existen", "No existe control para el riesgo",'01-Mapa de riesgo-UO'!T35)</f>
        <v>Descripción en los manuales de  funciones en las personas que manejan recursos</v>
      </c>
      <c r="M32" s="82">
        <f>'01-Mapa de riesgo-UO'!Y35</f>
        <v>0</v>
      </c>
      <c r="N32" s="82" t="str">
        <f>'01-Mapa de riesgo-UO'!AD35</f>
        <v>Profesional XIII
Jefe Sección Tesorería</v>
      </c>
      <c r="O32" s="83" t="str">
        <f>'01-Mapa de riesgo-UO'!AI35</f>
        <v>Anual</v>
      </c>
      <c r="P32" s="83" t="str">
        <f>'01-Mapa de riesgo-UO'!AM35</f>
        <v>Preventivo</v>
      </c>
      <c r="Q32" s="489" t="str">
        <f>'01-Mapa de riesgo-UO'!AO35</f>
        <v>FUERTE</v>
      </c>
      <c r="R32" s="476"/>
      <c r="S32" s="476"/>
      <c r="T32" s="109" t="str">
        <f>'01-Mapa de riesgo-UO'!AT35</f>
        <v>ASUMIR</v>
      </c>
      <c r="U32" s="109">
        <f>'01-Mapa de riesgo-UO'!AU35</f>
        <v>0</v>
      </c>
      <c r="V32" s="109">
        <f>IF(T32="COMPARTIR",'01-Mapa de riesgo-UO'!AX35, IF(T32=0, 0,$AW$35))</f>
        <v>0</v>
      </c>
      <c r="W32" s="107"/>
      <c r="X32" s="107"/>
      <c r="Y32" s="107"/>
      <c r="Z32" s="107"/>
      <c r="AA32" s="478"/>
    </row>
    <row r="33" spans="1:27" ht="62.45" customHeight="1" x14ac:dyDescent="0.2">
      <c r="A33" s="363"/>
      <c r="B33" s="381"/>
      <c r="C33" s="486"/>
      <c r="D33" s="486"/>
      <c r="E33" s="486"/>
      <c r="F33" s="81" t="str">
        <f>'01-Mapa de riesgo-UO'!F36</f>
        <v>Incumplimiento de los protocolos</v>
      </c>
      <c r="G33" s="486"/>
      <c r="H33" s="449"/>
      <c r="I33" s="486"/>
      <c r="J33" s="481"/>
      <c r="K33" s="483"/>
      <c r="L33" s="82" t="str">
        <f>IF('01-Mapa de riesgo-UO'!P36="No existen", "No existe control para el riesgo",'01-Mapa de riesgo-UO'!T36)</f>
        <v>Cambio de claves</v>
      </c>
      <c r="M33" s="82" t="str">
        <f>'01-Mapa de riesgo-UO'!Y36</f>
        <v>Software de las sucursales virtuales</v>
      </c>
      <c r="N33" s="82" t="str">
        <f>'01-Mapa de riesgo-UO'!AD36</f>
        <v>Profesional XIII
Jefe Sección Tesorería
Directivo grado 17</v>
      </c>
      <c r="O33" s="83" t="str">
        <f>'01-Mapa de riesgo-UO'!AI36</f>
        <v>Mensual</v>
      </c>
      <c r="P33" s="83" t="str">
        <f>'01-Mapa de riesgo-UO'!AM36</f>
        <v>Preventivo</v>
      </c>
      <c r="Q33" s="487"/>
      <c r="R33" s="476"/>
      <c r="S33" s="476"/>
      <c r="T33" s="109" t="str">
        <f>'01-Mapa de riesgo-UO'!AT36</f>
        <v>ASUMIR</v>
      </c>
      <c r="U33" s="109">
        <f>'01-Mapa de riesgo-UO'!AU36</f>
        <v>0</v>
      </c>
      <c r="V33" s="109">
        <f>IF(T33="COMPARTIR",'01-Mapa de riesgo-UO'!AX36, IF(T33=0, 0,$AW$36))</f>
        <v>0</v>
      </c>
      <c r="W33" s="107"/>
      <c r="X33" s="107"/>
      <c r="Y33" s="107"/>
      <c r="Z33" s="107"/>
      <c r="AA33" s="479"/>
    </row>
    <row r="34" spans="1:27" ht="62.45" customHeight="1" thickBot="1" x14ac:dyDescent="0.25">
      <c r="A34" s="363"/>
      <c r="B34" s="381"/>
      <c r="C34" s="486"/>
      <c r="D34" s="486"/>
      <c r="E34" s="486"/>
      <c r="F34" s="81" t="str">
        <f>'01-Mapa de riesgo-UO'!F37</f>
        <v>Ataques cibernéticos.</v>
      </c>
      <c r="G34" s="486"/>
      <c r="H34" s="449"/>
      <c r="I34" s="486"/>
      <c r="J34" s="481"/>
      <c r="K34" s="483"/>
      <c r="L34" s="82" t="str">
        <f>IF('01-Mapa de riesgo-UO'!P37="No existen", "No existe control para el riesgo",'01-Mapa de riesgo-UO'!T37)</f>
        <v>Manejo de  token</v>
      </c>
      <c r="M34" s="82" t="str">
        <f>'01-Mapa de riesgo-UO'!Y37</f>
        <v>Software bancario para uso de los cuentadantes</v>
      </c>
      <c r="N34" s="82" t="str">
        <f>'01-Mapa de riesgo-UO'!AD37</f>
        <v>Profesional XIII
Jefe Sección Tesorería
Directivo grado 17</v>
      </c>
      <c r="O34" s="83" t="str">
        <f>'01-Mapa de riesgo-UO'!AI37</f>
        <v>No definida</v>
      </c>
      <c r="P34" s="83" t="str">
        <f>'01-Mapa de riesgo-UO'!AM37</f>
        <v>Preventivo</v>
      </c>
      <c r="Q34" s="488"/>
      <c r="R34" s="476"/>
      <c r="S34" s="476"/>
      <c r="T34" s="109" t="str">
        <f>'01-Mapa de riesgo-UO'!AT37</f>
        <v>ASUMIR</v>
      </c>
      <c r="U34" s="109">
        <f>'01-Mapa de riesgo-UO'!AU37</f>
        <v>0</v>
      </c>
      <c r="V34" s="109">
        <f>IF(T34="COMPARTIR",'01-Mapa de riesgo-UO'!AX37, IF(T34=0, 0,$AW$37))</f>
        <v>0</v>
      </c>
      <c r="W34" s="107"/>
      <c r="X34" s="107"/>
      <c r="Y34" s="107"/>
      <c r="Z34" s="107"/>
      <c r="AA34" s="479"/>
    </row>
    <row r="35" spans="1:27" ht="62.45" customHeight="1" x14ac:dyDescent="0.2">
      <c r="A35" s="363">
        <v>10</v>
      </c>
      <c r="B35" s="381" t="str">
        <f>'01-Mapa de riesgo-UO'!B38</f>
        <v>GESTIÓN_FINANCIERA</v>
      </c>
      <c r="C35" s="486" t="str">
        <f>'01-Mapa de riesgo-UO'!G38</f>
        <v>Contable</v>
      </c>
      <c r="D35" s="486" t="str">
        <f>'01-Mapa de riesgo-UO'!H38</f>
        <v>Hechos económicos no incluidos en el proceso contable.</v>
      </c>
      <c r="E35" s="486" t="str">
        <f>'01-Mapa de riesgo-UO'!I38</f>
        <v>Gestión Contable, no sea informada de los hechos económicos, sociales y financieros generados en otras dependencias de la Universidad</v>
      </c>
      <c r="F35" s="81" t="str">
        <f>'01-Mapa de riesgo-UO'!F38</f>
        <v>Desconocimiento de las políticas y prácticas contables establecidas por la UTP.</v>
      </c>
      <c r="G35" s="486" t="str">
        <f>'01-Mapa de riesgo-UO'!J38</f>
        <v xml:space="preserve">1. Estados Financieros no razonables para la toma de decisiones 
2. Decrimento Patrimonial.
3. Hallazgos por parte del Ente de Control disciplinarios y fiscales. </v>
      </c>
      <c r="H35" s="449" t="str">
        <f>'01-Mapa de riesgo-UO'!AQ38</f>
        <v>LEVE</v>
      </c>
      <c r="I35" s="485" t="str">
        <f>'01-Mapa de riesgo-UO'!AR38</f>
        <v>Número de hechos económicos no reportados en el período</v>
      </c>
      <c r="J35" s="482"/>
      <c r="K35" s="483"/>
      <c r="L35" s="82" t="str">
        <f>IF('01-Mapa de riesgo-UO'!P38="No existen", "No existe control para el riesgo",'01-Mapa de riesgo-UO'!T38)</f>
        <v>Actualización y divulgación de las políticas contables</v>
      </c>
      <c r="M35" s="82">
        <f>'01-Mapa de riesgo-UO'!Y38</f>
        <v>0</v>
      </c>
      <c r="N35" s="82" t="str">
        <f>'01-Mapa de riesgo-UO'!AD38</f>
        <v>Jefe Sección Contabilidad</v>
      </c>
      <c r="O35" s="83" t="str">
        <f>'01-Mapa de riesgo-UO'!AI38</f>
        <v>Anual</v>
      </c>
      <c r="P35" s="83" t="str">
        <f>'01-Mapa de riesgo-UO'!AM38</f>
        <v>Preventivo</v>
      </c>
      <c r="Q35" s="489" t="str">
        <f>'01-Mapa de riesgo-UO'!AO38</f>
        <v>ACEPTABLE</v>
      </c>
      <c r="R35" s="476"/>
      <c r="S35" s="476"/>
      <c r="T35" s="109" t="str">
        <f>'01-Mapa de riesgo-UO'!AT38</f>
        <v>ASUMIR</v>
      </c>
      <c r="U35" s="109">
        <f>'01-Mapa de riesgo-UO'!AU38</f>
        <v>0</v>
      </c>
      <c r="V35" s="109">
        <f>IF(T35="COMPARTIR",'01-Mapa de riesgo-UO'!AX38, IF(T35=0, 0,$AW$38))</f>
        <v>0</v>
      </c>
      <c r="W35" s="107"/>
      <c r="X35" s="107"/>
      <c r="Y35" s="107"/>
      <c r="Z35" s="107"/>
      <c r="AA35" s="478"/>
    </row>
    <row r="36" spans="1:27" ht="62.45" customHeight="1" x14ac:dyDescent="0.2">
      <c r="A36" s="363"/>
      <c r="B36" s="381"/>
      <c r="C36" s="486"/>
      <c r="D36" s="486"/>
      <c r="E36" s="486"/>
      <c r="F36" s="81">
        <f>'01-Mapa de riesgo-UO'!F39</f>
        <v>0</v>
      </c>
      <c r="G36" s="486"/>
      <c r="H36" s="449"/>
      <c r="I36" s="486"/>
      <c r="J36" s="481"/>
      <c r="K36" s="483"/>
      <c r="L36" s="82" t="str">
        <f>IF('01-Mapa de riesgo-UO'!P39="No existen", "No existe control para el riesgo",'01-Mapa de riesgo-UO'!T39)</f>
        <v>Solicitud de información contable al cierre de cada vigencia</v>
      </c>
      <c r="M36" s="82">
        <f>'01-Mapa de riesgo-UO'!Y39</f>
        <v>0</v>
      </c>
      <c r="N36" s="82" t="str">
        <f>'01-Mapa de riesgo-UO'!AD39</f>
        <v>Jefe Sección Contabilidad</v>
      </c>
      <c r="O36" s="83" t="str">
        <f>'01-Mapa de riesgo-UO'!AI39</f>
        <v>Anual</v>
      </c>
      <c r="P36" s="83" t="str">
        <f>'01-Mapa de riesgo-UO'!AM39</f>
        <v>Preventivo</v>
      </c>
      <c r="Q36" s="487"/>
      <c r="R36" s="476"/>
      <c r="S36" s="476"/>
      <c r="T36" s="109" t="str">
        <f>'01-Mapa de riesgo-UO'!AT39</f>
        <v>ASUMIR</v>
      </c>
      <c r="U36" s="109">
        <f>'01-Mapa de riesgo-UO'!AU39</f>
        <v>0</v>
      </c>
      <c r="V36" s="109">
        <f>IF(T36="COMPARTIR",'01-Mapa de riesgo-UO'!AX39, IF(T36=0, 0,$AW$39))</f>
        <v>0</v>
      </c>
      <c r="W36" s="107"/>
      <c r="X36" s="107"/>
      <c r="Y36" s="107"/>
      <c r="Z36" s="107"/>
      <c r="AA36" s="479"/>
    </row>
    <row r="37" spans="1:27" ht="62.45" customHeight="1" thickBot="1" x14ac:dyDescent="0.25">
      <c r="A37" s="363"/>
      <c r="B37" s="381"/>
      <c r="C37" s="486"/>
      <c r="D37" s="486"/>
      <c r="E37" s="486"/>
      <c r="F37" s="81">
        <f>'01-Mapa de riesgo-UO'!F40</f>
        <v>0</v>
      </c>
      <c r="G37" s="486"/>
      <c r="H37" s="449"/>
      <c r="I37" s="486"/>
      <c r="J37" s="481"/>
      <c r="K37" s="483"/>
      <c r="L37" s="82" t="str">
        <f>IF('01-Mapa de riesgo-UO'!P40="No existen", "No existe control para el riesgo",'01-Mapa de riesgo-UO'!T40)</f>
        <v>Asesoría contable y financiera</v>
      </c>
      <c r="M37" s="82">
        <f>'01-Mapa de riesgo-UO'!Y40</f>
        <v>0</v>
      </c>
      <c r="N37" s="82" t="str">
        <f>'01-Mapa de riesgo-UO'!AD40</f>
        <v>Jefe Sección Contabilidad</v>
      </c>
      <c r="O37" s="83" t="str">
        <f>'01-Mapa de riesgo-UO'!AI40</f>
        <v>Anual</v>
      </c>
      <c r="P37" s="83" t="str">
        <f>'01-Mapa de riesgo-UO'!AM40</f>
        <v>Preventivo</v>
      </c>
      <c r="Q37" s="488"/>
      <c r="R37" s="476"/>
      <c r="S37" s="476"/>
      <c r="T37" s="109" t="str">
        <f>'01-Mapa de riesgo-UO'!AT40</f>
        <v>ASUMIR</v>
      </c>
      <c r="U37" s="109">
        <f>'01-Mapa de riesgo-UO'!AU40</f>
        <v>0</v>
      </c>
      <c r="V37" s="109">
        <f>IF(T37="COMPARTIR",'01-Mapa de riesgo-UO'!AX40, IF(T37=0, 0,$AW$40))</f>
        <v>0</v>
      </c>
      <c r="W37" s="107"/>
      <c r="X37" s="107"/>
      <c r="Y37" s="107"/>
      <c r="Z37" s="107"/>
      <c r="AA37" s="479"/>
    </row>
    <row r="38" spans="1:27" ht="62.45" customHeight="1" x14ac:dyDescent="0.2">
      <c r="A38" s="363">
        <v>11</v>
      </c>
      <c r="B38" s="381" t="str">
        <f>'01-Mapa de riesgo-UO'!B41</f>
        <v>GESTIÓN_FINANCIERA</v>
      </c>
      <c r="C38" s="486" t="str">
        <f>'01-Mapa de riesgo-UO'!G41</f>
        <v>Contable</v>
      </c>
      <c r="D38" s="486" t="str">
        <f>'01-Mapa de riesgo-UO'!H41</f>
        <v>No fenecimiento de la cuenta debido al incumplimiento normativo y del manual de políticas contables en el desarrollo de actividades financieras</v>
      </c>
      <c r="E38" s="486" t="str">
        <f>'01-Mapa de riesgo-UO'!I41</f>
        <v>Registros contables no consistentes con la normas expedidades por el ente regulardor en la materia</v>
      </c>
      <c r="F38" s="81" t="str">
        <f>'01-Mapa de riesgo-UO'!F41</f>
        <v>Estados Financieros inconsistentes.</v>
      </c>
      <c r="G38" s="486" t="str">
        <f>'01-Mapa de riesgo-UO'!J41</f>
        <v>1. Hechos economicos sobre o subestimados,
2. Sanciones Disciplinarias
3. Estados Financieros no aprobados.</v>
      </c>
      <c r="H38" s="449" t="str">
        <f>'01-Mapa de riesgo-UO'!AQ41</f>
        <v>GRAVE</v>
      </c>
      <c r="I38" s="485" t="str">
        <f>'01-Mapa de riesgo-UO'!AR41</f>
        <v xml:space="preserve">Nro. de Estados Financiros no  fenecidos en la vigencia auditada </v>
      </c>
      <c r="J38" s="482"/>
      <c r="K38" s="483"/>
      <c r="L38" s="82" t="str">
        <f>IF('01-Mapa de riesgo-UO'!P41="No existen", "No existe control para el riesgo",'01-Mapa de riesgo-UO'!T41)</f>
        <v>Consultas página Web de la CGN para determinar los cambio que hayan del Marco  Normativo aplicable a la Universidad</v>
      </c>
      <c r="M38" s="82">
        <f>'01-Mapa de riesgo-UO'!Y41</f>
        <v>0</v>
      </c>
      <c r="N38" s="82" t="str">
        <f>'01-Mapa de riesgo-UO'!AD41</f>
        <v xml:space="preserve">Jefe de seccion </v>
      </c>
      <c r="O38" s="83" t="str">
        <f>'01-Mapa de riesgo-UO'!AI41</f>
        <v>No definida</v>
      </c>
      <c r="P38" s="83" t="str">
        <f>'01-Mapa de riesgo-UO'!AM41</f>
        <v>Preventivo</v>
      </c>
      <c r="Q38" s="489" t="str">
        <f>'01-Mapa de riesgo-UO'!AO41</f>
        <v>ACEPTABLE</v>
      </c>
      <c r="R38" s="476"/>
      <c r="S38" s="476"/>
      <c r="T38" s="109" t="str">
        <f>'01-Mapa de riesgo-UO'!AT41</f>
        <v>EVITAR</v>
      </c>
      <c r="U38" s="109" t="str">
        <f>'01-Mapa de riesgo-UO'!AU41</f>
        <v>Ajustes o actualizaciones requeridos</v>
      </c>
      <c r="V38" s="109">
        <f>IF(T38="COMPARTIR",'01-Mapa de riesgo-UO'!AX41, IF(T38=0, 0,$AW$41))</f>
        <v>0</v>
      </c>
      <c r="W38" s="107"/>
      <c r="X38" s="107"/>
      <c r="Y38" s="107"/>
      <c r="Z38" s="107"/>
      <c r="AA38" s="478"/>
    </row>
    <row r="39" spans="1:27" ht="62.45" customHeight="1" x14ac:dyDescent="0.2">
      <c r="A39" s="363"/>
      <c r="B39" s="381"/>
      <c r="C39" s="486"/>
      <c r="D39" s="486"/>
      <c r="E39" s="486"/>
      <c r="F39" s="81">
        <f>'01-Mapa de riesgo-UO'!F42</f>
        <v>0</v>
      </c>
      <c r="G39" s="486"/>
      <c r="H39" s="449"/>
      <c r="I39" s="486"/>
      <c r="J39" s="481"/>
      <c r="K39" s="483"/>
      <c r="L39" s="82" t="str">
        <f>IF('01-Mapa de riesgo-UO'!P42="No existen", "No existe control para el riesgo",'01-Mapa de riesgo-UO'!T42)</f>
        <v>Verificar información que se incorpora en los Estados
Financieros acorde al Marco Normativo para Entidades del Estado y el Manual de
Políticas de la UTP</v>
      </c>
      <c r="M39" s="82">
        <f>'01-Mapa de riesgo-UO'!Y42</f>
        <v>0</v>
      </c>
      <c r="N39" s="82" t="str">
        <f>'01-Mapa de riesgo-UO'!AD42</f>
        <v xml:space="preserve">Jefe de seccion </v>
      </c>
      <c r="O39" s="83" t="str">
        <f>'01-Mapa de riesgo-UO'!AI42</f>
        <v>No definida</v>
      </c>
      <c r="P39" s="83" t="str">
        <f>'01-Mapa de riesgo-UO'!AM42</f>
        <v>Preventivo</v>
      </c>
      <c r="Q39" s="487"/>
      <c r="R39" s="476"/>
      <c r="S39" s="476"/>
      <c r="T39" s="109">
        <f>'01-Mapa de riesgo-UO'!AT42</f>
        <v>0</v>
      </c>
      <c r="U39" s="109">
        <f>'01-Mapa de riesgo-UO'!AU42</f>
        <v>0</v>
      </c>
      <c r="V39" s="109">
        <f>IF(T39="COMPARTIR",'01-Mapa de riesgo-UO'!AX42, IF(T39=0, 0,$AW$42))</f>
        <v>0</v>
      </c>
      <c r="W39" s="107"/>
      <c r="X39" s="107"/>
      <c r="Y39" s="107"/>
      <c r="Z39" s="107"/>
      <c r="AA39" s="479"/>
    </row>
    <row r="40" spans="1:27" ht="62.45" customHeight="1" thickBot="1" x14ac:dyDescent="0.25">
      <c r="A40" s="363"/>
      <c r="B40" s="381"/>
      <c r="C40" s="486"/>
      <c r="D40" s="486"/>
      <c r="E40" s="486"/>
      <c r="F40" s="81">
        <f>'01-Mapa de riesgo-UO'!F43</f>
        <v>0</v>
      </c>
      <c r="G40" s="486"/>
      <c r="H40" s="449"/>
      <c r="I40" s="486"/>
      <c r="J40" s="481"/>
      <c r="K40" s="483"/>
      <c r="L40" s="82">
        <f>IF('01-Mapa de riesgo-UO'!P43="No existen", "No existe control para el riesgo",'01-Mapa de riesgo-UO'!T43)</f>
        <v>0</v>
      </c>
      <c r="M40" s="82">
        <f>'01-Mapa de riesgo-UO'!Y43</f>
        <v>0</v>
      </c>
      <c r="N40" s="82">
        <f>'01-Mapa de riesgo-UO'!AD43</f>
        <v>0</v>
      </c>
      <c r="O40" s="83">
        <f>'01-Mapa de riesgo-UO'!AI43</f>
        <v>0</v>
      </c>
      <c r="P40" s="83">
        <f>'01-Mapa de riesgo-UO'!AM43</f>
        <v>0</v>
      </c>
      <c r="Q40" s="488"/>
      <c r="R40" s="476"/>
      <c r="S40" s="476"/>
      <c r="T40" s="109">
        <f>'01-Mapa de riesgo-UO'!AT43</f>
        <v>0</v>
      </c>
      <c r="U40" s="109">
        <f>'01-Mapa de riesgo-UO'!AU43</f>
        <v>0</v>
      </c>
      <c r="V40" s="109">
        <f>IF(T40="COMPARTIR",'01-Mapa de riesgo-UO'!AX43, IF(T40=0, 0,$AW$43))</f>
        <v>0</v>
      </c>
      <c r="W40" s="107"/>
      <c r="X40" s="107"/>
      <c r="Y40" s="107"/>
      <c r="Z40" s="107"/>
      <c r="AA40" s="479"/>
    </row>
    <row r="41" spans="1:27" ht="62.45" customHeight="1" x14ac:dyDescent="0.2">
      <c r="A41" s="363">
        <v>12</v>
      </c>
      <c r="B41" s="381" t="str">
        <f>'01-Mapa de riesgo-UO'!B44</f>
        <v>SECRETARIA_GENERAL</v>
      </c>
      <c r="C41" s="486" t="str">
        <f>'01-Mapa de riesgo-UO'!G44</f>
        <v>Operacional</v>
      </c>
      <c r="D41" s="486" t="str">
        <f>'01-Mapa de riesgo-UO'!H44</f>
        <v xml:space="preserve">Ilegitimidad en resultados electorales 
</v>
      </c>
      <c r="E41" s="486" t="str">
        <f>'01-Mapa de riesgo-UO'!I44</f>
        <v>Resultados de elecciones con errores o irregularidades</v>
      </c>
      <c r="F41" s="81" t="str">
        <f>'01-Mapa de riesgo-UO'!F44</f>
        <v>Desactualización de las bases de datos suministradas por las dependencias responsables o errónea certificación de los requisitos de los candidatos</v>
      </c>
      <c r="G41" s="486" t="str">
        <f>'01-Mapa de riesgo-UO'!J44</f>
        <v>Impugnación de resultado electorales.                                                                                                                                                                                                                                                                                        Perdida de credibilidad en el sistema electoral de la Universidad</v>
      </c>
      <c r="H41" s="449" t="str">
        <f>'01-Mapa de riesgo-UO'!AQ44</f>
        <v>LEVE</v>
      </c>
      <c r="I41" s="485" t="str">
        <f>'01-Mapa de riesgo-UO'!AR44</f>
        <v>Nùmero de impugnaciones electorales</v>
      </c>
      <c r="J41" s="480"/>
      <c r="K41" s="483"/>
      <c r="L41" s="82" t="str">
        <f>IF('01-Mapa de riesgo-UO'!P44="No existen", "No existe control para el riesgo",'01-Mapa de riesgo-UO'!T44)</f>
        <v>Elaboración de listados descentralizados por parte de las dependencias responsables</v>
      </c>
      <c r="M41" s="82" t="str">
        <f>'01-Mapa de riesgo-UO'!Y44</f>
        <v>Software Gestion de Talento Humano y Software de Registro y Control</v>
      </c>
      <c r="N41" s="82" t="str">
        <f>'01-Mapa de riesgo-UO'!AD44</f>
        <v>Jefe de Gestion del Talento Humano y la directora de Admisiones registro y Control</v>
      </c>
      <c r="O41" s="83" t="str">
        <f>'01-Mapa de riesgo-UO'!AI44</f>
        <v>No definida</v>
      </c>
      <c r="P41" s="83" t="str">
        <f>'01-Mapa de riesgo-UO'!AM44</f>
        <v>Detectivo</v>
      </c>
      <c r="Q41" s="489" t="str">
        <f>'01-Mapa de riesgo-UO'!AO44</f>
        <v>FUERTE</v>
      </c>
      <c r="R41" s="476"/>
      <c r="S41" s="476"/>
      <c r="T41" s="109" t="str">
        <f>'01-Mapa de riesgo-UO'!AT44</f>
        <v>ASUMIR</v>
      </c>
      <c r="U41" s="109">
        <f>'01-Mapa de riesgo-UO'!AU44</f>
        <v>0</v>
      </c>
      <c r="V41" s="109">
        <f>IF(T41="COMPARTIR",'01-Mapa de riesgo-UO'!AX44, IF(T41=0, 0,$AW$44))</f>
        <v>0</v>
      </c>
      <c r="W41" s="107"/>
      <c r="X41" s="107"/>
      <c r="Y41" s="107"/>
      <c r="Z41" s="107"/>
      <c r="AA41" s="478"/>
    </row>
    <row r="42" spans="1:27" ht="62.45" customHeight="1" x14ac:dyDescent="0.2">
      <c r="A42" s="363"/>
      <c r="B42" s="381"/>
      <c r="C42" s="486"/>
      <c r="D42" s="486"/>
      <c r="E42" s="486"/>
      <c r="F42" s="81" t="str">
        <f>'01-Mapa de riesgo-UO'!F45</f>
        <v>Errónea configuración de las votaciones, debido a que software requiera demasiadas configuraciones o permisos lo que podría generar fallas en las votaciones</v>
      </c>
      <c r="G42" s="486"/>
      <c r="H42" s="449"/>
      <c r="I42" s="486"/>
      <c r="J42" s="481"/>
      <c r="K42" s="483"/>
      <c r="L42" s="82" t="str">
        <f>IF('01-Mapa de riesgo-UO'!P45="No existen", "No existe control para el riesgo",'01-Mapa de riesgo-UO'!T45)</f>
        <v>Revisión de la configuración de las elecciones y Auditoria por parte de Control Interno</v>
      </c>
      <c r="M42" s="82">
        <f>'01-Mapa de riesgo-UO'!Y45</f>
        <v>0</v>
      </c>
      <c r="N42" s="82" t="str">
        <f>'01-Mapa de riesgo-UO'!AD45</f>
        <v>Jefe y profesional de Control Interno</v>
      </c>
      <c r="O42" s="83" t="str">
        <f>'01-Mapa de riesgo-UO'!AI45</f>
        <v>No definida</v>
      </c>
      <c r="P42" s="83" t="str">
        <f>'01-Mapa de riesgo-UO'!AM45</f>
        <v>Preventivo</v>
      </c>
      <c r="Q42" s="487"/>
      <c r="R42" s="476"/>
      <c r="S42" s="476"/>
      <c r="T42" s="109">
        <f>'01-Mapa de riesgo-UO'!AT45</f>
        <v>0</v>
      </c>
      <c r="U42" s="109">
        <f>'01-Mapa de riesgo-UO'!AU45</f>
        <v>0</v>
      </c>
      <c r="V42" s="109">
        <f>IF(T42="COMPARTIR",'01-Mapa de riesgo-UO'!AX45, IF(T42=0, 0,$AW$45))</f>
        <v>0</v>
      </c>
      <c r="W42" s="107"/>
      <c r="X42" s="107"/>
      <c r="Y42" s="107"/>
      <c r="Z42" s="107"/>
      <c r="AA42" s="479"/>
    </row>
    <row r="43" spans="1:27" ht="62.45" customHeight="1" thickBot="1" x14ac:dyDescent="0.25">
      <c r="A43" s="363"/>
      <c r="B43" s="381"/>
      <c r="C43" s="486"/>
      <c r="D43" s="486"/>
      <c r="E43" s="486"/>
      <c r="F43" s="81" t="str">
        <f>'01-Mapa de riesgo-UO'!F46</f>
        <v>Fallas técnicas del servidor, o por problemas de energía eléctrica o conexión a Internet</v>
      </c>
      <c r="G43" s="486"/>
      <c r="H43" s="449"/>
      <c r="I43" s="486"/>
      <c r="J43" s="481"/>
      <c r="K43" s="483"/>
      <c r="L43" s="82" t="str">
        <f>IF('01-Mapa de riesgo-UO'!P46="No existen", "No existe control para el riesgo",'01-Mapa de riesgo-UO'!T46)</f>
        <v>Pruebas de simulación de las votaciones</v>
      </c>
      <c r="M43" s="82" t="str">
        <f>'01-Mapa de riesgo-UO'!Y46</f>
        <v>Software de Votaciones</v>
      </c>
      <c r="N43" s="82" t="str">
        <f>'01-Mapa de riesgo-UO'!AD46</f>
        <v>Ingeniero de Sistemas asignado a las elecciones</v>
      </c>
      <c r="O43" s="83" t="str">
        <f>'01-Mapa de riesgo-UO'!AI46</f>
        <v>No definida</v>
      </c>
      <c r="P43" s="83" t="str">
        <f>'01-Mapa de riesgo-UO'!AM46</f>
        <v>Preventivo</v>
      </c>
      <c r="Q43" s="488"/>
      <c r="R43" s="476"/>
      <c r="S43" s="476"/>
      <c r="T43" s="109">
        <f>'01-Mapa de riesgo-UO'!AT46</f>
        <v>0</v>
      </c>
      <c r="U43" s="109">
        <f>'01-Mapa de riesgo-UO'!AU46</f>
        <v>0</v>
      </c>
      <c r="V43" s="109">
        <f>IF(T43="COMPARTIR",'01-Mapa de riesgo-UO'!AX46, IF(T43=0, 0,$AW$46))</f>
        <v>0</v>
      </c>
      <c r="W43" s="107"/>
      <c r="X43" s="107"/>
      <c r="Y43" s="107"/>
      <c r="Z43" s="107"/>
      <c r="AA43" s="479"/>
    </row>
    <row r="44" spans="1:27" ht="62.45" customHeight="1" x14ac:dyDescent="0.2">
      <c r="A44" s="363">
        <v>13</v>
      </c>
      <c r="B44" s="381" t="str">
        <f>'01-Mapa de riesgo-UO'!B47</f>
        <v>SECRETARIA_GENERAL</v>
      </c>
      <c r="C44" s="486" t="str">
        <f>'01-Mapa de riesgo-UO'!G47</f>
        <v>Cumplimiento</v>
      </c>
      <c r="D44" s="486" t="str">
        <f>'01-Mapa de riesgo-UO'!H47</f>
        <v>Vencimiento de términos para la atención de Derechos de Petición que lleguen a la Secretaria General</v>
      </c>
      <c r="E44" s="486" t="str">
        <f>'01-Mapa de riesgo-UO'!I47</f>
        <v>No dar respuesta a un Derecho de Petición dentro de los términos establecidos por la ley</v>
      </c>
      <c r="F44" s="81" t="str">
        <f>'01-Mapa de riesgo-UO'!F47</f>
        <v>Omisión o retraso de respuesta por parte del funcionario encargado en la Secretaria General</v>
      </c>
      <c r="G44" s="486" t="str">
        <f>'01-Mapa de riesgo-UO'!J47</f>
        <v>Interposición de una Acción de Tutela.                                                                                                                                                                                                                                                                           Acciones legales en contra de la Universidad</v>
      </c>
      <c r="H44" s="449" t="str">
        <f>'01-Mapa de riesgo-UO'!AQ47</f>
        <v>LEVE</v>
      </c>
      <c r="I44" s="485" t="str">
        <f>'01-Mapa de riesgo-UO'!AR47</f>
        <v>Nùmero de Acciones de Tutela o Demandas por la no atención de Derechos de Petición</v>
      </c>
      <c r="J44" s="480"/>
      <c r="K44" s="483"/>
      <c r="L44" s="82" t="str">
        <f>IF('01-Mapa de riesgo-UO'!P47="No existen", "No existe control para el riesgo",'01-Mapa de riesgo-UO'!T47)</f>
        <v>Radicación de los Derechos de Petición por parte de Gestión Documental donde se establece fecha de recepción</v>
      </c>
      <c r="M44" s="82">
        <f>'01-Mapa de riesgo-UO'!Y47</f>
        <v>0</v>
      </c>
      <c r="N44" s="82" t="str">
        <f>'01-Mapa de riesgo-UO'!AD47</f>
        <v>Planta y transitorio</v>
      </c>
      <c r="O44" s="83" t="str">
        <f>'01-Mapa de riesgo-UO'!AI47</f>
        <v>No definida</v>
      </c>
      <c r="P44" s="83" t="str">
        <f>'01-Mapa de riesgo-UO'!AM47</f>
        <v>Preventivo</v>
      </c>
      <c r="Q44" s="489" t="str">
        <f>'01-Mapa de riesgo-UO'!AO47</f>
        <v>FUERTE</v>
      </c>
      <c r="R44" s="476"/>
      <c r="S44" s="476"/>
      <c r="T44" s="109" t="str">
        <f>'01-Mapa de riesgo-UO'!AT47</f>
        <v>ASUMIR</v>
      </c>
      <c r="U44" s="109">
        <f>'01-Mapa de riesgo-UO'!AU47</f>
        <v>0</v>
      </c>
      <c r="V44" s="109">
        <f>IF(T44="COMPARTIR",'01-Mapa de riesgo-UO'!AX47, IF(T44=0, 0,$AW$47))</f>
        <v>0</v>
      </c>
      <c r="W44" s="107"/>
      <c r="X44" s="107"/>
      <c r="Y44" s="107"/>
      <c r="Z44" s="107"/>
      <c r="AA44" s="478"/>
    </row>
    <row r="45" spans="1:27" ht="62.45" customHeight="1" x14ac:dyDescent="0.2">
      <c r="A45" s="363"/>
      <c r="B45" s="381"/>
      <c r="C45" s="486"/>
      <c r="D45" s="486"/>
      <c r="E45" s="486"/>
      <c r="F45" s="81" t="str">
        <f>'01-Mapa de riesgo-UO'!F48</f>
        <v>Entidades externas que no suministran soportes o información requerida para dar respuesta</v>
      </c>
      <c r="G45" s="486"/>
      <c r="H45" s="449"/>
      <c r="I45" s="486"/>
      <c r="J45" s="481"/>
      <c r="K45" s="483"/>
      <c r="L45" s="82" t="str">
        <f>IF('01-Mapa de riesgo-UO'!P48="No existen", "No existe control para el riesgo",'01-Mapa de riesgo-UO'!T48)</f>
        <v>Seguimiento por parte del funcionario encargado estableciendo dentro del calendario una alarma de aviso de la proximidad del vencimiento</v>
      </c>
      <c r="M45" s="82">
        <f>'01-Mapa de riesgo-UO'!Y48</f>
        <v>0</v>
      </c>
      <c r="N45" s="82" t="str">
        <f>'01-Mapa de riesgo-UO'!AD48</f>
        <v>Contrato prestación de servicios</v>
      </c>
      <c r="O45" s="83" t="str">
        <f>'01-Mapa de riesgo-UO'!AI48</f>
        <v>No definida</v>
      </c>
      <c r="P45" s="83" t="str">
        <f>'01-Mapa de riesgo-UO'!AM48</f>
        <v>Preventivo</v>
      </c>
      <c r="Q45" s="487"/>
      <c r="R45" s="476"/>
      <c r="S45" s="476"/>
      <c r="T45" s="109">
        <f>'01-Mapa de riesgo-UO'!AT48</f>
        <v>0</v>
      </c>
      <c r="U45" s="109">
        <f>'01-Mapa de riesgo-UO'!AU48</f>
        <v>0</v>
      </c>
      <c r="V45" s="109">
        <f>IF(T45="COMPARTIR",'01-Mapa de riesgo-UO'!AX48, IF(T45=0, 0,$AW$48))</f>
        <v>0</v>
      </c>
      <c r="W45" s="107"/>
      <c r="X45" s="107"/>
      <c r="Y45" s="107"/>
      <c r="Z45" s="107"/>
      <c r="AA45" s="479"/>
    </row>
    <row r="46" spans="1:27" ht="62.45" customHeight="1" thickBot="1" x14ac:dyDescent="0.25">
      <c r="A46" s="363"/>
      <c r="B46" s="381"/>
      <c r="C46" s="486"/>
      <c r="D46" s="486"/>
      <c r="E46" s="486"/>
      <c r="F46" s="81">
        <f>'01-Mapa de riesgo-UO'!F49</f>
        <v>0</v>
      </c>
      <c r="G46" s="486"/>
      <c r="H46" s="449"/>
      <c r="I46" s="486"/>
      <c r="J46" s="481"/>
      <c r="K46" s="483"/>
      <c r="L46" s="82" t="str">
        <f>IF('01-Mapa de riesgo-UO'!P49="No existen", "No existe control para el riesgo",'01-Mapa de riesgo-UO'!T49)</f>
        <v>Solicitud por escrito a las dependencias internas o externas de la información requerida para la adecuada atención del Derecho de Petición con fecha máxima para aportarla</v>
      </c>
      <c r="M46" s="82" t="str">
        <f>'01-Mapa de riesgo-UO'!Y49</f>
        <v>Aplicativo Gestión de Documentos</v>
      </c>
      <c r="N46" s="82" t="str">
        <f>'01-Mapa de riesgo-UO'!AD49</f>
        <v>Secretaria General/Contrato  prestación de servicios</v>
      </c>
      <c r="O46" s="83" t="str">
        <f>'01-Mapa de riesgo-UO'!AI49</f>
        <v>No definida</v>
      </c>
      <c r="P46" s="83" t="str">
        <f>'01-Mapa de riesgo-UO'!AM49</f>
        <v>Preventivo</v>
      </c>
      <c r="Q46" s="488"/>
      <c r="R46" s="476"/>
      <c r="S46" s="476"/>
      <c r="T46" s="109">
        <f>'01-Mapa de riesgo-UO'!AT49</f>
        <v>0</v>
      </c>
      <c r="U46" s="109">
        <f>'01-Mapa de riesgo-UO'!AU49</f>
        <v>0</v>
      </c>
      <c r="V46" s="109">
        <f>IF(T46="COMPARTIR",'01-Mapa de riesgo-UO'!AX49, IF(T46=0, 0,$AW$49))</f>
        <v>0</v>
      </c>
      <c r="W46" s="107"/>
      <c r="X46" s="107"/>
      <c r="Y46" s="107"/>
      <c r="Z46" s="107"/>
      <c r="AA46" s="479"/>
    </row>
    <row r="47" spans="1:27" ht="62.45" customHeight="1" x14ac:dyDescent="0.2">
      <c r="A47" s="363">
        <v>14</v>
      </c>
      <c r="B47" s="381" t="str">
        <f>'01-Mapa de riesgo-UO'!B50</f>
        <v>SECRETARIA_GENERAL</v>
      </c>
      <c r="C47" s="486" t="str">
        <f>'01-Mapa de riesgo-UO'!G50</f>
        <v>Cumplimiento</v>
      </c>
      <c r="D47" s="486" t="str">
        <f>'01-Mapa de riesgo-UO'!H50</f>
        <v>Incumplimiento de la normatividad vigente y aplicable a la Universidad</v>
      </c>
      <c r="E47" s="486" t="str">
        <f>'01-Mapa de riesgo-UO'!I50</f>
        <v>Aplicación de normas que no competen el ámbito de Instituciones de Educación Superior o que han sido derogadas de forma parcial o total</v>
      </c>
      <c r="F47" s="81" t="str">
        <f>'01-Mapa de riesgo-UO'!F50</f>
        <v>Falta de claridad sobre la vigencia de las Normas aplicables a la Universidad</v>
      </c>
      <c r="G47" s="486" t="str">
        <f>'01-Mapa de riesgo-UO'!J50</f>
        <v>Contradicción conceptual con otras dependencias.                                                                                                                                                                                                                                              Otorgamiento o negación de un derecho. Toma de decisiones por fuera del alcance normativo de la Universidad</v>
      </c>
      <c r="H47" s="449" t="str">
        <f>'01-Mapa de riesgo-UO'!AQ50</f>
        <v>LEVE</v>
      </c>
      <c r="I47" s="485" t="str">
        <f>'01-Mapa de riesgo-UO'!AR50</f>
        <v>Nùmero de procesos judiciales por incumplimiento de normas</v>
      </c>
      <c r="J47" s="482"/>
      <c r="K47" s="483"/>
      <c r="L47" s="82" t="str">
        <f>IF('01-Mapa de riesgo-UO'!P50="No existen", "No existe control para el riesgo",'01-Mapa de riesgo-UO'!T50)</f>
        <v>Publicación de Acuerdos del Consejo Superior y Académico así como Resoluciones Generales con anotación correspondientes sobre la vigencia o derogatoria de los actos administrativos en los cuales aplique los temas de vigencia</v>
      </c>
      <c r="M47" s="82" t="str">
        <f>'01-Mapa de riesgo-UO'!Y50</f>
        <v>Software UTP Portal</v>
      </c>
      <c r="N47" s="82" t="str">
        <f>'01-Mapa de riesgo-UO'!AD50</f>
        <v>Contrato prestación de servicios</v>
      </c>
      <c r="O47" s="83" t="str">
        <f>'01-Mapa de riesgo-UO'!AI50</f>
        <v>Mensual</v>
      </c>
      <c r="P47" s="83" t="str">
        <f>'01-Mapa de riesgo-UO'!AM50</f>
        <v>Preventivo</v>
      </c>
      <c r="Q47" s="489" t="str">
        <f>'01-Mapa de riesgo-UO'!AO50</f>
        <v>ACEPTABLE</v>
      </c>
      <c r="R47" s="476"/>
      <c r="S47" s="476"/>
      <c r="T47" s="109" t="str">
        <f>'01-Mapa de riesgo-UO'!AT50</f>
        <v>ASUMIR</v>
      </c>
      <c r="U47" s="109">
        <f>'01-Mapa de riesgo-UO'!AU50</f>
        <v>0</v>
      </c>
      <c r="V47" s="109">
        <f>IF(T47="COMPARTIR",'01-Mapa de riesgo-UO'!AX50, IF(T47=0, 0,$AW$50))</f>
        <v>0</v>
      </c>
      <c r="W47" s="107"/>
      <c r="X47" s="107"/>
      <c r="Y47" s="107"/>
      <c r="Z47" s="107"/>
      <c r="AA47" s="478"/>
    </row>
    <row r="48" spans="1:27" ht="62.45" customHeight="1" x14ac:dyDescent="0.2">
      <c r="A48" s="363"/>
      <c r="B48" s="381"/>
      <c r="C48" s="486"/>
      <c r="D48" s="486"/>
      <c r="E48" s="486"/>
      <c r="F48" s="81" t="str">
        <f>'01-Mapa de riesgo-UO'!F51</f>
        <v>Cambios de normas expedidas por órganos o entidades extremas a la Universidad</v>
      </c>
      <c r="G48" s="486"/>
      <c r="H48" s="449"/>
      <c r="I48" s="486"/>
      <c r="J48" s="481"/>
      <c r="K48" s="483"/>
      <c r="L48" s="82" t="str">
        <f>IF('01-Mapa de riesgo-UO'!P51="No existen", "No existe control para el riesgo",'01-Mapa de riesgo-UO'!T51)</f>
        <v>Análisis y revisión de los diferentes Estatutos de la Universidad para llevar a cabo un control de la vigencia o modificaciones surtidas</v>
      </c>
      <c r="M48" s="82">
        <f>'01-Mapa de riesgo-UO'!Y51</f>
        <v>0</v>
      </c>
      <c r="N48" s="82" t="str">
        <f>'01-Mapa de riesgo-UO'!AD51</f>
        <v>Contrato prestación de servicios</v>
      </c>
      <c r="O48" s="83" t="str">
        <f>'01-Mapa de riesgo-UO'!AI51</f>
        <v>Semestral</v>
      </c>
      <c r="P48" s="83" t="str">
        <f>'01-Mapa de riesgo-UO'!AM51</f>
        <v>Preventivo</v>
      </c>
      <c r="Q48" s="487"/>
      <c r="R48" s="476"/>
      <c r="S48" s="476"/>
      <c r="T48" s="109">
        <f>'01-Mapa de riesgo-UO'!AT51</f>
        <v>0</v>
      </c>
      <c r="U48" s="109">
        <f>'01-Mapa de riesgo-UO'!AU51</f>
        <v>0</v>
      </c>
      <c r="V48" s="109">
        <f>IF(T48="COMPARTIR",'01-Mapa de riesgo-UO'!AX51, IF(T48=0, 0,$AW$51))</f>
        <v>0</v>
      </c>
      <c r="W48" s="107"/>
      <c r="X48" s="107"/>
      <c r="Y48" s="107"/>
      <c r="Z48" s="107"/>
      <c r="AA48" s="479"/>
    </row>
    <row r="49" spans="1:27" ht="62.45" customHeight="1" thickBot="1" x14ac:dyDescent="0.25">
      <c r="A49" s="363"/>
      <c r="B49" s="381"/>
      <c r="C49" s="486"/>
      <c r="D49" s="486"/>
      <c r="E49" s="486"/>
      <c r="F49" s="81">
        <f>'01-Mapa de riesgo-UO'!F52</f>
        <v>0</v>
      </c>
      <c r="G49" s="486"/>
      <c r="H49" s="449"/>
      <c r="I49" s="486"/>
      <c r="J49" s="481"/>
      <c r="K49" s="483"/>
      <c r="L49" s="82">
        <f>IF('01-Mapa de riesgo-UO'!P52="No existen", "No existe control para el riesgo",'01-Mapa de riesgo-UO'!T52)</f>
        <v>0</v>
      </c>
      <c r="M49" s="82">
        <f>'01-Mapa de riesgo-UO'!Y52</f>
        <v>0</v>
      </c>
      <c r="N49" s="82">
        <f>'01-Mapa de riesgo-UO'!AD52</f>
        <v>0</v>
      </c>
      <c r="O49" s="83">
        <f>'01-Mapa de riesgo-UO'!AI52</f>
        <v>0</v>
      </c>
      <c r="P49" s="83">
        <f>'01-Mapa de riesgo-UO'!AM52</f>
        <v>0</v>
      </c>
      <c r="Q49" s="488"/>
      <c r="R49" s="476"/>
      <c r="S49" s="476"/>
      <c r="T49" s="109">
        <f>'01-Mapa de riesgo-UO'!AT52</f>
        <v>0</v>
      </c>
      <c r="U49" s="109">
        <f>'01-Mapa de riesgo-UO'!AU52</f>
        <v>0</v>
      </c>
      <c r="V49" s="109">
        <f>IF(T49="COMPARTIR",'01-Mapa de riesgo-UO'!AX52, IF(T49=0, 0,$AW$52))</f>
        <v>0</v>
      </c>
      <c r="W49" s="107"/>
      <c r="X49" s="107"/>
      <c r="Y49" s="107"/>
      <c r="Z49" s="107"/>
      <c r="AA49" s="479"/>
    </row>
    <row r="50" spans="1:27" ht="62.45" customHeight="1" x14ac:dyDescent="0.2">
      <c r="A50" s="363">
        <v>15</v>
      </c>
      <c r="B50" s="381" t="str">
        <f>'01-Mapa de riesgo-UO'!B53</f>
        <v>SECRETARIA_GENERAL</v>
      </c>
      <c r="C50" s="486" t="str">
        <f>'01-Mapa de riesgo-UO'!G53</f>
        <v>Estratégico</v>
      </c>
      <c r="D50" s="486" t="str">
        <f>'01-Mapa de riesgo-UO'!H53</f>
        <v xml:space="preserve">Pérdida de la información de las series documentales conservadas físicamente </v>
      </c>
      <c r="E50" s="486" t="str">
        <f>'01-Mapa de riesgo-UO'!I53</f>
        <v>Faltantes en la  informacion contenida en los archivos central e histórico por ausencia de controles e incumplimiento del procedimiento</v>
      </c>
      <c r="F50" s="81" t="str">
        <f>'01-Mapa de riesgo-UO'!F53</f>
        <v>Fallas en la actualización de los registros de información almacenados en las unidades de conservación</v>
      </c>
      <c r="G50" s="486" t="str">
        <f>'01-Mapa de riesgo-UO'!J53</f>
        <v>Perdida de la memoria institucional
Demandas por perjuicios a los usuarios
Ausencia de apoyo a la misión institucional</v>
      </c>
      <c r="H50" s="449" t="str">
        <f>'01-Mapa de riesgo-UO'!AQ53</f>
        <v>LEVE</v>
      </c>
      <c r="I50" s="485" t="str">
        <f>'01-Mapa de riesgo-UO'!AR53</f>
        <v>Metros lineales de archivos histórico y central conservados únicamente en soporte papel</v>
      </c>
      <c r="J50" s="480"/>
      <c r="K50" s="483"/>
      <c r="L50" s="82" t="str">
        <f>IF('01-Mapa de riesgo-UO'!P53="No existen", "No existe control para el riesgo",'01-Mapa de riesgo-UO'!T53)</f>
        <v>Recarga de Extintores , Control de temperatura,humedad y Verificación de sensores de humo</v>
      </c>
      <c r="M50" s="82">
        <f>'01-Mapa de riesgo-UO'!Y53</f>
        <v>0</v>
      </c>
      <c r="N50" s="82" t="str">
        <f>'01-Mapa de riesgo-UO'!AD53</f>
        <v>Técnico Administrativo  Transitorio - Gestión de Servicios Institucionales</v>
      </c>
      <c r="O50" s="83" t="str">
        <f>'01-Mapa de riesgo-UO'!AI53</f>
        <v>Anual</v>
      </c>
      <c r="P50" s="83" t="str">
        <f>'01-Mapa de riesgo-UO'!AM53</f>
        <v>Preventivo</v>
      </c>
      <c r="Q50" s="489" t="str">
        <f>'01-Mapa de riesgo-UO'!AO53</f>
        <v>ACEPTABLE</v>
      </c>
      <c r="R50" s="476"/>
      <c r="S50" s="476"/>
      <c r="T50" s="109" t="str">
        <f>'01-Mapa de riesgo-UO'!AT53</f>
        <v>ASUMIR</v>
      </c>
      <c r="U50" s="109">
        <f>'01-Mapa de riesgo-UO'!AU53</f>
        <v>0</v>
      </c>
      <c r="V50" s="109">
        <f>IF(T50="COMPARTIR",'01-Mapa de riesgo-UO'!AX53, IF(T50=0, 0,$AW$53))</f>
        <v>0</v>
      </c>
      <c r="W50" s="107"/>
      <c r="X50" s="107"/>
      <c r="Y50" s="107"/>
      <c r="Z50" s="107"/>
      <c r="AA50" s="478"/>
    </row>
    <row r="51" spans="1:27" ht="62.45" customHeight="1" x14ac:dyDescent="0.2">
      <c r="A51" s="363"/>
      <c r="B51" s="381"/>
      <c r="C51" s="486"/>
      <c r="D51" s="486"/>
      <c r="E51" s="486"/>
      <c r="F51" s="81" t="str">
        <f>'01-Mapa de riesgo-UO'!F54</f>
        <v>Controles de acceso deficientes</v>
      </c>
      <c r="G51" s="486"/>
      <c r="H51" s="449"/>
      <c r="I51" s="486"/>
      <c r="J51" s="481"/>
      <c r="K51" s="483"/>
      <c r="L51" s="82" t="str">
        <f>IF('01-Mapa de riesgo-UO'!P54="No existen", "No existe control para el riesgo",'01-Mapa de riesgo-UO'!T54)</f>
        <v>Microfilmación y Digitalización</v>
      </c>
      <c r="M51" s="82">
        <f>'01-Mapa de riesgo-UO'!Y54</f>
        <v>0</v>
      </c>
      <c r="N51" s="82" t="str">
        <f>'01-Mapa de riesgo-UO'!AD54</f>
        <v xml:space="preserve">Transitorio Administrativo II y III. Luis Fernando Guzmán; Hugo Armando Pérez; Sebastian Zapata </v>
      </c>
      <c r="O51" s="83" t="str">
        <f>'01-Mapa de riesgo-UO'!AI54</f>
        <v>Mensual</v>
      </c>
      <c r="P51" s="83" t="str">
        <f>'01-Mapa de riesgo-UO'!AM54</f>
        <v>Preventivo</v>
      </c>
      <c r="Q51" s="487"/>
      <c r="R51" s="476"/>
      <c r="S51" s="476"/>
      <c r="T51" s="109" t="str">
        <f>'01-Mapa de riesgo-UO'!AT54</f>
        <v>ASUMIR</v>
      </c>
      <c r="U51" s="109">
        <f>'01-Mapa de riesgo-UO'!AU54</f>
        <v>0</v>
      </c>
      <c r="V51" s="109">
        <f>IF(T51="COMPARTIR",'01-Mapa de riesgo-UO'!AX54, IF(T51=0, 0,$AW$54))</f>
        <v>0</v>
      </c>
      <c r="W51" s="107"/>
      <c r="X51" s="107"/>
      <c r="Y51" s="107"/>
      <c r="Z51" s="107"/>
      <c r="AA51" s="479"/>
    </row>
    <row r="52" spans="1:27" ht="62.45" customHeight="1" thickBot="1" x14ac:dyDescent="0.25">
      <c r="A52" s="363"/>
      <c r="B52" s="381"/>
      <c r="C52" s="486"/>
      <c r="D52" s="486"/>
      <c r="E52" s="486"/>
      <c r="F52" s="81">
        <f>'01-Mapa de riesgo-UO'!F55</f>
        <v>0</v>
      </c>
      <c r="G52" s="486"/>
      <c r="H52" s="449"/>
      <c r="I52" s="486"/>
      <c r="J52" s="481"/>
      <c r="K52" s="483"/>
      <c r="L52" s="82" t="str">
        <f>IF('01-Mapa de riesgo-UO'!P55="No existen", "No existe control para el riesgo",'01-Mapa de riesgo-UO'!T55)</f>
        <v>Inventario documental</v>
      </c>
      <c r="M52" s="82">
        <f>'01-Mapa de riesgo-UO'!Y55</f>
        <v>0</v>
      </c>
      <c r="N52" s="82" t="str">
        <f>'01-Mapa de riesgo-UO'!AD55</f>
        <v>Transitorio Administrativo III. Laura Gabriela Velandia Rodriguez</v>
      </c>
      <c r="O52" s="83" t="str">
        <f>'01-Mapa de riesgo-UO'!AI55</f>
        <v>No definida</v>
      </c>
      <c r="P52" s="83" t="str">
        <f>'01-Mapa de riesgo-UO'!AM55</f>
        <v>Preventivo</v>
      </c>
      <c r="Q52" s="488"/>
      <c r="R52" s="476"/>
      <c r="S52" s="476"/>
      <c r="T52" s="109" t="str">
        <f>'01-Mapa de riesgo-UO'!AT55</f>
        <v>ASUMIR</v>
      </c>
      <c r="U52" s="109">
        <f>'01-Mapa de riesgo-UO'!AU55</f>
        <v>0</v>
      </c>
      <c r="V52" s="109">
        <f>IF(T52="COMPARTIR",'01-Mapa de riesgo-UO'!AX55, IF(T52=0, 0,$AW$55))</f>
        <v>0</v>
      </c>
      <c r="W52" s="107"/>
      <c r="X52" s="107"/>
      <c r="Y52" s="107"/>
      <c r="Z52" s="107"/>
      <c r="AA52" s="479"/>
    </row>
    <row r="53" spans="1:27" ht="62.45" customHeight="1" x14ac:dyDescent="0.2">
      <c r="A53" s="363">
        <v>16</v>
      </c>
      <c r="B53" s="381" t="str">
        <f>'01-Mapa de riesgo-UO'!B56</f>
        <v>SECRETARIA_GENERAL</v>
      </c>
      <c r="C53" s="486" t="str">
        <f>'01-Mapa de riesgo-UO'!G56</f>
        <v>Cumplimiento</v>
      </c>
      <c r="D53" s="486" t="str">
        <f>'01-Mapa de riesgo-UO'!H56</f>
        <v xml:space="preserve">Incumplimiento en Normatividad Archivistica conforme a la actualización de los Instrumentos Archivisticos (TRD, CCD, PGD,  FUID) </v>
      </c>
      <c r="E53" s="486" t="str">
        <f>'01-Mapa de riesgo-UO'!I56</f>
        <v xml:space="preserve">Instrumentos archivisticos desactualizados y no alineados con los cambios institucionales </v>
      </c>
      <c r="F53" s="81" t="str">
        <f>'01-Mapa de riesgo-UO'!F56</f>
        <v>Cambios constantes en la Normativa Archivistica Nacional</v>
      </c>
      <c r="G53" s="486" t="str">
        <f>'01-Mapa de riesgo-UO'!J56</f>
        <v>Sanciones a la Institución por el incumplimiento a la normatividad archivistica                                                                                                                                                                                                                                                                                                                                                                                                                                                                                                                                                                                                                                                                                                                                                                                                                                                                                                                                                                                                                                                                                                                                                                                                                                                                                                                                                                                                                                                                                                                                                                                                                                                                                                                                                                                                                    Falta de actualización de las Series Documentales         Desarticulación con los Sistemas Informáticos de la Institución y los cambios de soporte en las Series Documentales</v>
      </c>
      <c r="H53" s="449" t="str">
        <f>'01-Mapa de riesgo-UO'!AQ56</f>
        <v>LEVE</v>
      </c>
      <c r="I53" s="485" t="str">
        <f>'01-Mapa de riesgo-UO'!AR56</f>
        <v xml:space="preserve">Instrumentos Archivisticos actualizados  (PGD y FUID)  y Convalidados (TRD Y CCD) </v>
      </c>
      <c r="J53" s="482"/>
      <c r="K53" s="483"/>
      <c r="L53" s="82" t="str">
        <f>IF('01-Mapa de riesgo-UO'!P56="No existen", "No existe control para el riesgo",'01-Mapa de riesgo-UO'!T56)</f>
        <v>Actualización Inventario documental</v>
      </c>
      <c r="M53" s="82">
        <f>'01-Mapa de riesgo-UO'!Y56</f>
        <v>0</v>
      </c>
      <c r="N53" s="82" t="str">
        <f>'01-Mapa de riesgo-UO'!AD56</f>
        <v>Transitorio Administrativo III. Laura Gabriela Velandia Rodriguez</v>
      </c>
      <c r="O53" s="83" t="str">
        <f>'01-Mapa de riesgo-UO'!AI56</f>
        <v>No definida</v>
      </c>
      <c r="P53" s="83" t="str">
        <f>'01-Mapa de riesgo-UO'!AM56</f>
        <v>Preventivo</v>
      </c>
      <c r="Q53" s="489" t="str">
        <f>'01-Mapa de riesgo-UO'!AO56</f>
        <v>ACEPTABLE</v>
      </c>
      <c r="R53" s="476"/>
      <c r="S53" s="476"/>
      <c r="T53" s="109" t="str">
        <f>'01-Mapa de riesgo-UO'!AT56</f>
        <v>ASUMIR</v>
      </c>
      <c r="U53" s="109">
        <f>'01-Mapa de riesgo-UO'!AU56</f>
        <v>0</v>
      </c>
      <c r="V53" s="109">
        <f>IF(T53="COMPARTIR",'01-Mapa de riesgo-UO'!AX56, IF(T53=0, 0,$AW$56))</f>
        <v>0</v>
      </c>
      <c r="W53" s="107"/>
      <c r="X53" s="107"/>
      <c r="Y53" s="107"/>
      <c r="Z53" s="107"/>
      <c r="AA53" s="478"/>
    </row>
    <row r="54" spans="1:27" ht="62.45" customHeight="1" x14ac:dyDescent="0.2">
      <c r="A54" s="363"/>
      <c r="B54" s="381"/>
      <c r="C54" s="486"/>
      <c r="D54" s="486"/>
      <c r="E54" s="486"/>
      <c r="F54" s="81" t="str">
        <f>'01-Mapa de riesgo-UO'!F57</f>
        <v>Modificaciones en la Estructura Organizacional y que tienen relación directa con los instrumentos archivisticos</v>
      </c>
      <c r="G54" s="486"/>
      <c r="H54" s="449"/>
      <c r="I54" s="486"/>
      <c r="J54" s="481"/>
      <c r="K54" s="483"/>
      <c r="L54" s="82" t="str">
        <f>IF('01-Mapa de riesgo-UO'!P57="No existen", "No existe control para el riesgo",'01-Mapa de riesgo-UO'!T57)</f>
        <v>Actualización Programa de Gestión Documental</v>
      </c>
      <c r="M54" s="82">
        <f>'01-Mapa de riesgo-UO'!Y57</f>
        <v>0</v>
      </c>
      <c r="N54" s="82" t="str">
        <f>'01-Mapa de riesgo-UO'!AD57</f>
        <v>Profesional I Lina Maria Valencia Giraldo</v>
      </c>
      <c r="O54" s="83" t="str">
        <f>'01-Mapa de riesgo-UO'!AI57</f>
        <v>No definida</v>
      </c>
      <c r="P54" s="83" t="str">
        <f>'01-Mapa de riesgo-UO'!AM57</f>
        <v>Preventivo</v>
      </c>
      <c r="Q54" s="487"/>
      <c r="R54" s="476"/>
      <c r="S54" s="476"/>
      <c r="T54" s="109" t="str">
        <f>'01-Mapa de riesgo-UO'!AT57</f>
        <v>ASUMIR</v>
      </c>
      <c r="U54" s="109">
        <f>'01-Mapa de riesgo-UO'!AU57</f>
        <v>0</v>
      </c>
      <c r="V54" s="109">
        <f>IF(T54="COMPARTIR",'01-Mapa de riesgo-UO'!AX57, IF(T54=0, 0,$AW$57))</f>
        <v>0</v>
      </c>
      <c r="W54" s="107"/>
      <c r="X54" s="107"/>
      <c r="Y54" s="107"/>
      <c r="Z54" s="107"/>
      <c r="AA54" s="479"/>
    </row>
    <row r="55" spans="1:27" ht="62.45" customHeight="1" thickBot="1" x14ac:dyDescent="0.25">
      <c r="A55" s="363"/>
      <c r="B55" s="381"/>
      <c r="C55" s="486"/>
      <c r="D55" s="486"/>
      <c r="E55" s="486"/>
      <c r="F55" s="81">
        <f>'01-Mapa de riesgo-UO'!F58</f>
        <v>0</v>
      </c>
      <c r="G55" s="486"/>
      <c r="H55" s="449"/>
      <c r="I55" s="486"/>
      <c r="J55" s="481"/>
      <c r="K55" s="483"/>
      <c r="L55" s="82" t="str">
        <f>IF('01-Mapa de riesgo-UO'!P58="No existen", "No existe control para el riesgo",'01-Mapa de riesgo-UO'!T58)</f>
        <v>Actualización  de las Series Documentales  unidades organizacionales académicas y administrativas</v>
      </c>
      <c r="M55" s="82">
        <f>'01-Mapa de riesgo-UO'!Y58</f>
        <v>0</v>
      </c>
      <c r="N55" s="82" t="str">
        <f>'01-Mapa de riesgo-UO'!AD58</f>
        <v>Transitorio Administrativo III Hugo Armando Pérez; Luis Fernando Guzmán Profesional I Lina Maria Valencia Giraldo</v>
      </c>
      <c r="O55" s="83" t="str">
        <f>'01-Mapa de riesgo-UO'!AI58</f>
        <v>No definida</v>
      </c>
      <c r="P55" s="83" t="str">
        <f>'01-Mapa de riesgo-UO'!AM58</f>
        <v>Preventivo</v>
      </c>
      <c r="Q55" s="488"/>
      <c r="R55" s="476"/>
      <c r="S55" s="476"/>
      <c r="T55" s="109" t="str">
        <f>'01-Mapa de riesgo-UO'!AT58</f>
        <v>ASUMIR</v>
      </c>
      <c r="U55" s="109">
        <f>'01-Mapa de riesgo-UO'!AU58</f>
        <v>0</v>
      </c>
      <c r="V55" s="109">
        <f>IF(T55="COMPARTIR",'01-Mapa de riesgo-UO'!AX58, IF(T55=0, 0,$AW$58))</f>
        <v>0</v>
      </c>
      <c r="W55" s="107"/>
      <c r="X55" s="107"/>
      <c r="Y55" s="107"/>
      <c r="Z55" s="107"/>
      <c r="AA55" s="479"/>
    </row>
    <row r="56" spans="1:27" ht="62.45" customHeight="1" x14ac:dyDescent="0.2">
      <c r="A56" s="363">
        <v>17</v>
      </c>
      <c r="B56" s="381" t="str">
        <f>'01-Mapa de riesgo-UO'!B59</f>
        <v>GESTIÓN_DE_SERVICIOS_INSTITUCIONALES</v>
      </c>
      <c r="C56" s="486" t="str">
        <f>'01-Mapa de riesgo-UO'!G59</f>
        <v>Operacional</v>
      </c>
      <c r="D56" s="486" t="str">
        <f>'01-Mapa de riesgo-UO'!H59</f>
        <v xml:space="preserve">Suspensión en el servicio de energia eléctrica en el campus universitario </v>
      </c>
      <c r="E56" s="486" t="str">
        <f>'01-Mapa de riesgo-UO'!I59</f>
        <v>Fallas en el fluido de energía eléctrica por mas de 4 horas</v>
      </c>
      <c r="F56" s="81" t="str">
        <f>'01-Mapa de riesgo-UO'!F59</f>
        <v>Fallos en equipos y redes de media y baja tensión</v>
      </c>
      <c r="G56" s="486" t="str">
        <f>'01-Mapa de riesgo-UO'!J59</f>
        <v xml:space="preserve">Suspensión de actividades académicas y administrativas </v>
      </c>
      <c r="H56" s="449" t="str">
        <f>'01-Mapa de riesgo-UO'!AQ59</f>
        <v>MODERADO</v>
      </c>
      <c r="I56" s="485" t="str">
        <f>'01-Mapa de riesgo-UO'!AR59</f>
        <v>Número de suspensiones del servicio de energía eléctrica por más de cuatro horas presentados por año en actividades no programadas.</v>
      </c>
      <c r="J56" s="482"/>
      <c r="K56" s="483"/>
      <c r="L56" s="82" t="str">
        <f>IF('01-Mapa de riesgo-UO'!P59="No existen", "No existe control para el riesgo",'01-Mapa de riesgo-UO'!T59)</f>
        <v xml:space="preserve">Seguimiento a la ejecución del plan de mantenimiento de equipos </v>
      </c>
      <c r="M56" s="82">
        <f>'01-Mapa de riesgo-UO'!Y59</f>
        <v>0</v>
      </c>
      <c r="N56" s="82" t="str">
        <f>'01-Mapa de riesgo-UO'!AD59</f>
        <v>Jefe Mantenimiento institucional</v>
      </c>
      <c r="O56" s="83" t="str">
        <f>'01-Mapa de riesgo-UO'!AI59</f>
        <v>Anual</v>
      </c>
      <c r="P56" s="83" t="str">
        <f>'01-Mapa de riesgo-UO'!AM59</f>
        <v>Preventivo</v>
      </c>
      <c r="Q56" s="489" t="str">
        <f>'01-Mapa de riesgo-UO'!AO59</f>
        <v>ACEPTABLE</v>
      </c>
      <c r="R56" s="476"/>
      <c r="S56" s="476"/>
      <c r="T56" s="109" t="str">
        <f>'01-Mapa de riesgo-UO'!AT59</f>
        <v>REDUCIR</v>
      </c>
      <c r="U56" s="109" t="str">
        <f>'01-Mapa de riesgo-UO'!AU59</f>
        <v>Realizar revisión periódica de estado de plantas eléctricas y UPS.</v>
      </c>
      <c r="V56" s="109">
        <f>IF(T56="COMPARTIR",'01-Mapa de riesgo-UO'!AX59, IF(T56=0, 0,$AW$59))</f>
        <v>0</v>
      </c>
      <c r="W56" s="107"/>
      <c r="X56" s="107"/>
      <c r="Y56" s="107"/>
      <c r="Z56" s="107"/>
      <c r="AA56" s="478"/>
    </row>
    <row r="57" spans="1:27" ht="62.45" customHeight="1" x14ac:dyDescent="0.2">
      <c r="A57" s="363"/>
      <c r="B57" s="381"/>
      <c r="C57" s="486"/>
      <c r="D57" s="486"/>
      <c r="E57" s="486"/>
      <c r="F57" s="81" t="str">
        <f>'01-Mapa de riesgo-UO'!F60</f>
        <v>Errores humanos en la operación y mantenimiento de equipos y redes.</v>
      </c>
      <c r="G57" s="486"/>
      <c r="H57" s="449"/>
      <c r="I57" s="486"/>
      <c r="J57" s="481"/>
      <c r="K57" s="483"/>
      <c r="L57" s="82" t="str">
        <f>IF('01-Mapa de riesgo-UO'!P60="No existen", "No existe control para el riesgo",'01-Mapa de riesgo-UO'!T60)</f>
        <v>Revisión periodica al estado de las redes eléctricas</v>
      </c>
      <c r="M57" s="82">
        <f>'01-Mapa de riesgo-UO'!Y60</f>
        <v>0</v>
      </c>
      <c r="N57" s="82" t="str">
        <f>'01-Mapa de riesgo-UO'!AD60</f>
        <v>Jefe Mantenimiento institucional</v>
      </c>
      <c r="O57" s="83" t="str">
        <f>'01-Mapa de riesgo-UO'!AI60</f>
        <v>Mensual</v>
      </c>
      <c r="P57" s="83" t="str">
        <f>'01-Mapa de riesgo-UO'!AM60</f>
        <v>Detectivo</v>
      </c>
      <c r="Q57" s="487"/>
      <c r="R57" s="476"/>
      <c r="S57" s="476"/>
      <c r="T57" s="109" t="str">
        <f>'01-Mapa de riesgo-UO'!AT60</f>
        <v>REDUCIR</v>
      </c>
      <c r="U57" s="109" t="str">
        <f>'01-Mapa de riesgo-UO'!AU60</f>
        <v>Tramitar adquisición o renovacion de plantas eléctricas, UPS y equipos en general en edificios . cuando sea técnica y financieramente posible.</v>
      </c>
      <c r="V57" s="109">
        <f>IF(T57="COMPARTIR",'01-Mapa de riesgo-UO'!AX60, IF(T57=0, 0,$AW$60))</f>
        <v>0</v>
      </c>
      <c r="W57" s="107"/>
      <c r="X57" s="107"/>
      <c r="Y57" s="107"/>
      <c r="Z57" s="107"/>
      <c r="AA57" s="479"/>
    </row>
    <row r="58" spans="1:27" ht="62.45" customHeight="1" thickBot="1" x14ac:dyDescent="0.25">
      <c r="A58" s="363"/>
      <c r="B58" s="381"/>
      <c r="C58" s="486"/>
      <c r="D58" s="486"/>
      <c r="E58" s="486"/>
      <c r="F58" s="81" t="str">
        <f>'01-Mapa de riesgo-UO'!F61</f>
        <v>Fallos en equipos y redes de media tensión del proveedor de servicio.</v>
      </c>
      <c r="G58" s="486"/>
      <c r="H58" s="449"/>
      <c r="I58" s="486"/>
      <c r="J58" s="481"/>
      <c r="K58" s="483"/>
      <c r="L58" s="82" t="str">
        <f>IF('01-Mapa de riesgo-UO'!P61="No existen", "No existe control para el riesgo",'01-Mapa de riesgo-UO'!T61)</f>
        <v>Revisión de los requerimientos técnicos para la contratacion del servicio  especializado en mantenimiento eléctrico</v>
      </c>
      <c r="M58" s="82">
        <f>'01-Mapa de riesgo-UO'!Y61</f>
        <v>0</v>
      </c>
      <c r="N58" s="82" t="str">
        <f>'01-Mapa de riesgo-UO'!AD61</f>
        <v>Jefe Mantenimiento institucional</v>
      </c>
      <c r="O58" s="83" t="str">
        <f>'01-Mapa de riesgo-UO'!AI61</f>
        <v>Anual</v>
      </c>
      <c r="P58" s="83" t="str">
        <f>'01-Mapa de riesgo-UO'!AM61</f>
        <v>Preventivo</v>
      </c>
      <c r="Q58" s="488"/>
      <c r="R58" s="476"/>
      <c r="S58" s="476"/>
      <c r="T58" s="109" t="str">
        <f>'01-Mapa de riesgo-UO'!AT61</f>
        <v>REDUCIR</v>
      </c>
      <c r="U58" s="109" t="str">
        <f>'01-Mapa de riesgo-UO'!AU61</f>
        <v>Revisión y mantenimiento de las redes electricas en media y baja tensión</v>
      </c>
      <c r="V58" s="109">
        <f>IF(T58="COMPARTIR",'01-Mapa de riesgo-UO'!AX61, IF(T58=0, 0,$AW$61))</f>
        <v>0</v>
      </c>
      <c r="W58" s="107"/>
      <c r="X58" s="107"/>
      <c r="Y58" s="107"/>
      <c r="Z58" s="107"/>
      <c r="AA58" s="479"/>
    </row>
    <row r="59" spans="1:27" ht="62.45" customHeight="1" x14ac:dyDescent="0.2">
      <c r="A59" s="363">
        <v>18</v>
      </c>
      <c r="B59" s="381" t="str">
        <f>'01-Mapa de riesgo-UO'!B62</f>
        <v>GESTIÓN_DE_SERVICIOS_INSTITUCIONALES</v>
      </c>
      <c r="C59" s="486" t="str">
        <f>'01-Mapa de riesgo-UO'!G62</f>
        <v>Financiero</v>
      </c>
      <c r="D59" s="486" t="str">
        <f>'01-Mapa de riesgo-UO'!H62</f>
        <v>Pago de suministro de bienes, despues de la fecha de vencimiento de la factura.</v>
      </c>
      <c r="E59" s="486" t="str">
        <f>'01-Mapa de riesgo-UO'!I62</f>
        <v>Facturas que se pagan posterior a la fecha de vencimiento, incumplimiento con los tiempos establecidos por las normas y por los proveedores.</v>
      </c>
      <c r="F59" s="81" t="str">
        <f>'01-Mapa de riesgo-UO'!F62</f>
        <v>El proveedor entraga la factura en sitio diferente del almacén general</v>
      </c>
      <c r="G59" s="486" t="str">
        <f>'01-Mapa de riesgo-UO'!J62</f>
        <v>Demandas por incumplimiento en el pago.
Multas
Deterioro en la imagen institucional</v>
      </c>
      <c r="H59" s="449" t="str">
        <f>'01-Mapa de riesgo-UO'!AQ62</f>
        <v>MODERADO</v>
      </c>
      <c r="I59" s="485" t="str">
        <f>'01-Mapa de riesgo-UO'!AR62</f>
        <v>Número de facturas pagadas fuera de las fechas establecidas por el proveedor.</v>
      </c>
      <c r="J59" s="482"/>
      <c r="K59" s="483"/>
      <c r="L59" s="82">
        <f>IF('01-Mapa de riesgo-UO'!P62="No existen", "No existe control para el riesgo",'01-Mapa de riesgo-UO'!T62)</f>
        <v>0</v>
      </c>
      <c r="M59" s="82">
        <f>'01-Mapa de riesgo-UO'!Y62</f>
        <v>0</v>
      </c>
      <c r="N59" s="82">
        <f>'01-Mapa de riesgo-UO'!AD62</f>
        <v>0</v>
      </c>
      <c r="O59" s="83">
        <f>'01-Mapa de riesgo-UO'!AI62</f>
        <v>0</v>
      </c>
      <c r="P59" s="83">
        <f>'01-Mapa de riesgo-UO'!AM62</f>
        <v>0</v>
      </c>
      <c r="Q59" s="489" t="str">
        <f>'01-Mapa de riesgo-UO'!AO62</f>
        <v>INEXISTENTE</v>
      </c>
      <c r="R59" s="476"/>
      <c r="S59" s="476"/>
      <c r="T59" s="109" t="str">
        <f>'01-Mapa de riesgo-UO'!AT62</f>
        <v>REDUCIR</v>
      </c>
      <c r="U59" s="109" t="str">
        <f>'01-Mapa de riesgo-UO'!AU62</f>
        <v xml:space="preserve">Implementar correo exclusivo para tramite de envío de facturas  para pago </v>
      </c>
      <c r="V59" s="109">
        <f>IF(T59="COMPARTIR",'01-Mapa de riesgo-UO'!AX62, IF(T59=0, 0,$AW$62))</f>
        <v>0</v>
      </c>
      <c r="W59" s="107"/>
      <c r="X59" s="107"/>
      <c r="Y59" s="107"/>
      <c r="Z59" s="107"/>
      <c r="AA59" s="478"/>
    </row>
    <row r="60" spans="1:27" ht="62.45" customHeight="1" x14ac:dyDescent="0.2">
      <c r="A60" s="363"/>
      <c r="B60" s="381"/>
      <c r="C60" s="486"/>
      <c r="D60" s="486"/>
      <c r="E60" s="486"/>
      <c r="F60" s="81" t="str">
        <f>'01-Mapa de riesgo-UO'!F63</f>
        <v>Falta de seguimiento al tramite de pago a proveedores.</v>
      </c>
      <c r="G60" s="486"/>
      <c r="H60" s="449"/>
      <c r="I60" s="486"/>
      <c r="J60" s="481"/>
      <c r="K60" s="483"/>
      <c r="L60" s="82">
        <f>IF('01-Mapa de riesgo-UO'!P63="No existen", "No existe control para el riesgo",'01-Mapa de riesgo-UO'!T63)</f>
        <v>0</v>
      </c>
      <c r="M60" s="82">
        <f>'01-Mapa de riesgo-UO'!Y63</f>
        <v>0</v>
      </c>
      <c r="N60" s="82">
        <f>'01-Mapa de riesgo-UO'!AD63</f>
        <v>0</v>
      </c>
      <c r="O60" s="83">
        <f>'01-Mapa de riesgo-UO'!AI63</f>
        <v>0</v>
      </c>
      <c r="P60" s="83">
        <f>'01-Mapa de riesgo-UO'!AM63</f>
        <v>0</v>
      </c>
      <c r="Q60" s="487"/>
      <c r="R60" s="476"/>
      <c r="S60" s="476"/>
      <c r="T60" s="109" t="str">
        <f>'01-Mapa de riesgo-UO'!AT63</f>
        <v>COMPARTIR</v>
      </c>
      <c r="U60" s="109" t="str">
        <f>'01-Mapa de riesgo-UO'!AU63</f>
        <v>Seguimiento permanente al tramite de pago a proveedores  a través del modulo consultas PCT</v>
      </c>
      <c r="V60" s="109" t="str">
        <f>IF(T60="COMPARTIR",'01-Mapa de riesgo-UO'!AX63, IF(T60=0, 0,$AW$63))</f>
        <v>CONTABILIDAD</v>
      </c>
      <c r="W60" s="107"/>
      <c r="X60" s="107"/>
      <c r="Y60" s="107"/>
      <c r="Z60" s="107"/>
      <c r="AA60" s="479"/>
    </row>
    <row r="61" spans="1:27" ht="62.45" customHeight="1" thickBot="1" x14ac:dyDescent="0.25">
      <c r="A61" s="363"/>
      <c r="B61" s="381"/>
      <c r="C61" s="486"/>
      <c r="D61" s="486"/>
      <c r="E61" s="486"/>
      <c r="F61" s="81" t="str">
        <f>'01-Mapa de riesgo-UO'!F64</f>
        <v xml:space="preserve">Diligenciamiento oportuno del acta de recibido a satisfaccion por de los supervisores </v>
      </c>
      <c r="G61" s="486"/>
      <c r="H61" s="449"/>
      <c r="I61" s="486"/>
      <c r="J61" s="481"/>
      <c r="K61" s="483"/>
      <c r="L61" s="82">
        <f>IF('01-Mapa de riesgo-UO'!P64="No existen", "No existe control para el riesgo",'01-Mapa de riesgo-UO'!T64)</f>
        <v>0</v>
      </c>
      <c r="M61" s="82">
        <f>'01-Mapa de riesgo-UO'!Y64</f>
        <v>0</v>
      </c>
      <c r="N61" s="82">
        <f>'01-Mapa de riesgo-UO'!AD64</f>
        <v>0</v>
      </c>
      <c r="O61" s="83">
        <f>'01-Mapa de riesgo-UO'!AI64</f>
        <v>0</v>
      </c>
      <c r="P61" s="83">
        <f>'01-Mapa de riesgo-UO'!AM64</f>
        <v>0</v>
      </c>
      <c r="Q61" s="488"/>
      <c r="R61" s="476"/>
      <c r="S61" s="476"/>
      <c r="T61" s="109" t="str">
        <f>'01-Mapa de riesgo-UO'!AT64</f>
        <v>COMPARTIR</v>
      </c>
      <c r="U61" s="109" t="str">
        <f>'01-Mapa de riesgo-UO'!AU64</f>
        <v>Seguimiento y control a las certificaciones por parte de los supervisores.</v>
      </c>
      <c r="V61" s="109" t="str">
        <f>IF(T61="COMPARTIR",'01-Mapa de riesgo-UO'!AX64, IF(T61=0, 0,$AW$64))</f>
        <v>SUPERVISORES DE COMPRA DE BIENES</v>
      </c>
      <c r="W61" s="107"/>
      <c r="X61" s="107"/>
      <c r="Y61" s="107"/>
      <c r="Z61" s="107"/>
      <c r="AA61" s="479"/>
    </row>
    <row r="62" spans="1:27" ht="62.45" customHeight="1" x14ac:dyDescent="0.2">
      <c r="A62" s="363">
        <v>19</v>
      </c>
      <c r="B62" s="381" t="str">
        <f>'01-Mapa de riesgo-UO'!B65</f>
        <v>GESTIÓN_DE_SERVICIOS_INSTITUCIONALES</v>
      </c>
      <c r="C62" s="486" t="str">
        <f>'01-Mapa de riesgo-UO'!G65</f>
        <v>Operacional</v>
      </c>
      <c r="D62" s="486" t="str">
        <f>'01-Mapa de riesgo-UO'!H65</f>
        <v>Agotamiento de las reservas de agua en el campus universitario, necesarias para la atención de las necesidades básicas de salubridad</v>
      </c>
      <c r="E62" s="486" t="str">
        <f>'01-Mapa de riesgo-UO'!I65</f>
        <v>Falta de agua en el Campus Universitario para la atención de necesidades básicas</v>
      </c>
      <c r="F62" s="81" t="str">
        <f>'01-Mapa de riesgo-UO'!F65</f>
        <v>No revisión oportuna de los niveles de los tanques de almacenamiento de agua.</v>
      </c>
      <c r="G62" s="486" t="str">
        <f>'01-Mapa de riesgo-UO'!J65</f>
        <v>Suspensión de actividades académicas y administrativas</v>
      </c>
      <c r="H62" s="449" t="str">
        <f>'01-Mapa de riesgo-UO'!AQ65</f>
        <v>LEVE</v>
      </c>
      <c r="I62" s="485" t="str">
        <f>'01-Mapa de riesgo-UO'!AR65</f>
        <v>Número de veces que se suspenden las actividades académicas o administrativas por agotamiento de las reservas de agua durante la vigencia en actividades no programadas</v>
      </c>
      <c r="J62" s="480"/>
      <c r="K62" s="483"/>
      <c r="L62" s="82" t="str">
        <f>IF('01-Mapa de riesgo-UO'!P65="No existen", "No existe control para el riesgo",'01-Mapa de riesgo-UO'!T65)</f>
        <v>Revisión periódica de los niveles de los tanques de almacenamiento de agua</v>
      </c>
      <c r="M62" s="82">
        <f>'01-Mapa de riesgo-UO'!Y65</f>
        <v>0</v>
      </c>
      <c r="N62" s="82" t="str">
        <f>'01-Mapa de riesgo-UO'!AD65</f>
        <v>Trabajador Oficial/Contratista</v>
      </c>
      <c r="O62" s="83" t="str">
        <f>'01-Mapa de riesgo-UO'!AI65</f>
        <v>Semanal</v>
      </c>
      <c r="P62" s="83" t="str">
        <f>'01-Mapa de riesgo-UO'!AM65</f>
        <v>Detectivo</v>
      </c>
      <c r="Q62" s="489" t="str">
        <f>'01-Mapa de riesgo-UO'!AO65</f>
        <v>ACEPTABLE</v>
      </c>
      <c r="R62" s="476"/>
      <c r="S62" s="476"/>
      <c r="T62" s="109" t="str">
        <f>'01-Mapa de riesgo-UO'!AT65</f>
        <v>ASUMIR</v>
      </c>
      <c r="U62" s="109">
        <f>'01-Mapa de riesgo-UO'!AU65</f>
        <v>0</v>
      </c>
      <c r="V62" s="109">
        <f>IF(T62="COMPARTIR",'01-Mapa de riesgo-UO'!AX65, IF(T62=0, 0,$AW$65))</f>
        <v>0</v>
      </c>
      <c r="W62" s="107"/>
      <c r="X62" s="107"/>
      <c r="Y62" s="107"/>
      <c r="Z62" s="107"/>
      <c r="AA62" s="478"/>
    </row>
    <row r="63" spans="1:27" ht="62.45" customHeight="1" x14ac:dyDescent="0.2">
      <c r="A63" s="363"/>
      <c r="B63" s="381"/>
      <c r="C63" s="486"/>
      <c r="D63" s="486"/>
      <c r="E63" s="486"/>
      <c r="F63" s="81" t="str">
        <f>'01-Mapa de riesgo-UO'!F66</f>
        <v xml:space="preserve">Daños ocurridos en la red hidráulica al interior del campus que imposibiliten el suministro de agua. </v>
      </c>
      <c r="G63" s="486"/>
      <c r="H63" s="449"/>
      <c r="I63" s="486"/>
      <c r="J63" s="481"/>
      <c r="K63" s="483"/>
      <c r="L63" s="82" t="str">
        <f>IF('01-Mapa de riesgo-UO'!P66="No existen", "No existe control para el riesgo",'01-Mapa de riesgo-UO'!T66)</f>
        <v>Mantenimiento preventivo sistemas de bombeo en los tanques de reserva de agua</v>
      </c>
      <c r="M63" s="82">
        <f>'01-Mapa de riesgo-UO'!Y66</f>
        <v>0</v>
      </c>
      <c r="N63" s="82" t="str">
        <f>'01-Mapa de riesgo-UO'!AD66</f>
        <v>Trabajador Oficial/Contratista</v>
      </c>
      <c r="O63" s="83" t="str">
        <f>'01-Mapa de riesgo-UO'!AI66</f>
        <v>Trimestral</v>
      </c>
      <c r="P63" s="83" t="str">
        <f>'01-Mapa de riesgo-UO'!AM66</f>
        <v>Preventivo</v>
      </c>
      <c r="Q63" s="487"/>
      <c r="R63" s="476"/>
      <c r="S63" s="476"/>
      <c r="T63" s="109" t="str">
        <f>'01-Mapa de riesgo-UO'!AT66</f>
        <v>ASUMIR</v>
      </c>
      <c r="U63" s="109">
        <f>'01-Mapa de riesgo-UO'!AU66</f>
        <v>0</v>
      </c>
      <c r="V63" s="109">
        <f>IF(T63="COMPARTIR",'01-Mapa de riesgo-UO'!AX66, IF(T63=0, 0,$AW$66))</f>
        <v>0</v>
      </c>
      <c r="W63" s="107"/>
      <c r="X63" s="107"/>
      <c r="Y63" s="107"/>
      <c r="Z63" s="107"/>
      <c r="AA63" s="479"/>
    </row>
    <row r="64" spans="1:27" ht="62.45" customHeight="1" thickBot="1" x14ac:dyDescent="0.25">
      <c r="A64" s="363"/>
      <c r="B64" s="381"/>
      <c r="C64" s="486"/>
      <c r="D64" s="486"/>
      <c r="E64" s="486"/>
      <c r="F64" s="81" t="str">
        <f>'01-Mapa de riesgo-UO'!F67</f>
        <v xml:space="preserve">Falta de suministro de agua prolongado por parte del prestador del servicio, por daños ocurridos en la red hidráulica  externa </v>
      </c>
      <c r="G64" s="486"/>
      <c r="H64" s="449"/>
      <c r="I64" s="486"/>
      <c r="J64" s="481"/>
      <c r="K64" s="483"/>
      <c r="L64" s="82" t="str">
        <f>IF('01-Mapa de riesgo-UO'!P67="No existen", "No existe control para el riesgo",'01-Mapa de riesgo-UO'!T67)</f>
        <v>Verificación pagos del servicio de agua realizados por la Universidad.</v>
      </c>
      <c r="M64" s="82">
        <f>'01-Mapa de riesgo-UO'!Y67</f>
        <v>0</v>
      </c>
      <c r="N64" s="82" t="str">
        <f>'01-Mapa de riesgo-UO'!AD67</f>
        <v>Jefe Mantenimiento institucional</v>
      </c>
      <c r="O64" s="83" t="str">
        <f>'01-Mapa de riesgo-UO'!AI67</f>
        <v>Mensual</v>
      </c>
      <c r="P64" s="83" t="str">
        <f>'01-Mapa de riesgo-UO'!AM67</f>
        <v>Detectivo</v>
      </c>
      <c r="Q64" s="488"/>
      <c r="R64" s="476"/>
      <c r="S64" s="476"/>
      <c r="T64" s="109" t="str">
        <f>'01-Mapa de riesgo-UO'!AT67</f>
        <v>ASUMIR</v>
      </c>
      <c r="U64" s="109">
        <f>'01-Mapa de riesgo-UO'!AU67</f>
        <v>0</v>
      </c>
      <c r="V64" s="109">
        <f>IF(T64="COMPARTIR",'01-Mapa de riesgo-UO'!AX67, IF(T64=0, 0,$AW$67))</f>
        <v>0</v>
      </c>
      <c r="W64" s="107"/>
      <c r="X64" s="107"/>
      <c r="Y64" s="107"/>
      <c r="Z64" s="107"/>
      <c r="AA64" s="479"/>
    </row>
    <row r="65" spans="1:27" ht="62.45" customHeight="1" x14ac:dyDescent="0.2">
      <c r="A65" s="363">
        <v>20</v>
      </c>
      <c r="B65" s="381" t="str">
        <f>'01-Mapa de riesgo-UO'!B68</f>
        <v>GESTIÓN DE TECNOLOGÍAS INFORMÁTICAS Y SISTEMAS DE INFORMACIÓN</v>
      </c>
      <c r="C65" s="486" t="str">
        <f>'01-Mapa de riesgo-UO'!G68</f>
        <v>Tecnológico</v>
      </c>
      <c r="D65" s="486" t="str">
        <f>'01-Mapa de riesgo-UO'!H68</f>
        <v>Software con errores de funcionamiento</v>
      </c>
      <c r="E65" s="486" t="str">
        <f>'01-Mapa de riesgo-UO'!I68</f>
        <v>Reprocesos de revisión y ajuste de código o de datos inconsistentes.</v>
      </c>
      <c r="F65" s="81" t="str">
        <f>'01-Mapa de riesgo-UO'!F68</f>
        <v>Falta de Tiempo para hacer las pruebas respectiva.</v>
      </c>
      <c r="G65" s="486" t="str">
        <f>'01-Mapa de riesgo-UO'!J68</f>
        <v>Software en funcionamiento sin cumplir todas las especificaciones del usuario, con problemas de funcionamiento, mala toma de desiciones y mala imagen de la dependencia</v>
      </c>
      <c r="H65" s="449" t="str">
        <f>'01-Mapa de riesgo-UO'!AQ68</f>
        <v>MODERADO</v>
      </c>
      <c r="I65" s="485" t="str">
        <f>'01-Mapa de riesgo-UO'!AR68</f>
        <v>Nro de Errores graves en aplicativos / Total de Errores en aplicativos reportados por semestre</v>
      </c>
      <c r="J65" s="480"/>
      <c r="K65" s="483"/>
      <c r="L65" s="82" t="str">
        <f>IF('01-Mapa de riesgo-UO'!P68="No existen", "No existe control para el riesgo",'01-Mapa de riesgo-UO'!T68)</f>
        <v>Revisión de casos reportados en el ServiceDesk</v>
      </c>
      <c r="M65" s="82">
        <f>'01-Mapa de riesgo-UO'!Y68</f>
        <v>0</v>
      </c>
      <c r="N65" s="82" t="str">
        <f>'01-Mapa de riesgo-UO'!AD68</f>
        <v>Profesional grado 15/  Coordinador de desarrollo
Profesional I</v>
      </c>
      <c r="O65" s="83" t="str">
        <f>'01-Mapa de riesgo-UO'!AI68</f>
        <v>Semestral</v>
      </c>
      <c r="P65" s="83" t="str">
        <f>'01-Mapa de riesgo-UO'!AM68</f>
        <v>Detectivo</v>
      </c>
      <c r="Q65" s="489" t="str">
        <f>'01-Mapa de riesgo-UO'!AO68</f>
        <v>ACEPTABLE</v>
      </c>
      <c r="R65" s="476"/>
      <c r="S65" s="476"/>
      <c r="T65" s="109" t="str">
        <f>'01-Mapa de riesgo-UO'!AT68</f>
        <v>REDUCIR</v>
      </c>
      <c r="U65" s="109" t="str">
        <f>'01-Mapa de riesgo-UO'!AU68</f>
        <v>Realizar ajustes de las aplicaciones para cumplir con los requerimientos solicitados</v>
      </c>
      <c r="V65" s="109">
        <f>IF(T65="COMPARTIR",'01-Mapa de riesgo-UO'!AX68, IF(T65=0, 0,$AW$68))</f>
        <v>0</v>
      </c>
      <c r="W65" s="107"/>
      <c r="X65" s="107"/>
      <c r="Y65" s="107"/>
      <c r="Z65" s="107"/>
      <c r="AA65" s="478"/>
    </row>
    <row r="66" spans="1:27" ht="62.45" customHeight="1" x14ac:dyDescent="0.2">
      <c r="A66" s="363"/>
      <c r="B66" s="381"/>
      <c r="C66" s="486"/>
      <c r="D66" s="486"/>
      <c r="E66" s="486"/>
      <c r="F66" s="81">
        <f>'01-Mapa de riesgo-UO'!F69</f>
        <v>0</v>
      </c>
      <c r="G66" s="486"/>
      <c r="H66" s="449"/>
      <c r="I66" s="486"/>
      <c r="J66" s="481"/>
      <c r="K66" s="483"/>
      <c r="L66" s="82">
        <f>IF('01-Mapa de riesgo-UO'!P69="No existen", "No existe control para el riesgo",'01-Mapa de riesgo-UO'!T69)</f>
        <v>0</v>
      </c>
      <c r="M66" s="82">
        <f>'01-Mapa de riesgo-UO'!Y69</f>
        <v>0</v>
      </c>
      <c r="N66" s="82">
        <f>'01-Mapa de riesgo-UO'!AD69</f>
        <v>0</v>
      </c>
      <c r="O66" s="83">
        <f>'01-Mapa de riesgo-UO'!AI69</f>
        <v>0</v>
      </c>
      <c r="P66" s="83">
        <f>'01-Mapa de riesgo-UO'!AM69</f>
        <v>0</v>
      </c>
      <c r="Q66" s="487"/>
      <c r="R66" s="476"/>
      <c r="S66" s="476"/>
      <c r="T66" s="109">
        <f>'01-Mapa de riesgo-UO'!AT69</f>
        <v>0</v>
      </c>
      <c r="U66" s="109">
        <f>'01-Mapa de riesgo-UO'!AU69</f>
        <v>0</v>
      </c>
      <c r="V66" s="109">
        <f>IF(T66="COMPARTIR",'01-Mapa de riesgo-UO'!AX69, IF(T66=0, 0,$AW$69))</f>
        <v>0</v>
      </c>
      <c r="W66" s="107"/>
      <c r="X66" s="107"/>
      <c r="Y66" s="107"/>
      <c r="Z66" s="107"/>
      <c r="AA66" s="479"/>
    </row>
    <row r="67" spans="1:27" ht="62.45" customHeight="1" thickBot="1" x14ac:dyDescent="0.25">
      <c r="A67" s="363"/>
      <c r="B67" s="381"/>
      <c r="C67" s="486"/>
      <c r="D67" s="486"/>
      <c r="E67" s="486"/>
      <c r="F67" s="81">
        <f>'01-Mapa de riesgo-UO'!F70</f>
        <v>0</v>
      </c>
      <c r="G67" s="486"/>
      <c r="H67" s="449"/>
      <c r="I67" s="486"/>
      <c r="J67" s="481"/>
      <c r="K67" s="483"/>
      <c r="L67" s="82">
        <f>IF('01-Mapa de riesgo-UO'!P70="No existen", "No existe control para el riesgo",'01-Mapa de riesgo-UO'!T70)</f>
        <v>0</v>
      </c>
      <c r="M67" s="82">
        <f>'01-Mapa de riesgo-UO'!Y70</f>
        <v>0</v>
      </c>
      <c r="N67" s="82">
        <f>'01-Mapa de riesgo-UO'!AD70</f>
        <v>0</v>
      </c>
      <c r="O67" s="83">
        <f>'01-Mapa de riesgo-UO'!AI70</f>
        <v>0</v>
      </c>
      <c r="P67" s="83">
        <f>'01-Mapa de riesgo-UO'!AM70</f>
        <v>0</v>
      </c>
      <c r="Q67" s="488"/>
      <c r="R67" s="476"/>
      <c r="S67" s="476"/>
      <c r="T67" s="109">
        <f>'01-Mapa de riesgo-UO'!AT70</f>
        <v>0</v>
      </c>
      <c r="U67" s="109">
        <f>'01-Mapa de riesgo-UO'!AU70</f>
        <v>0</v>
      </c>
      <c r="V67" s="109">
        <f>IF(T67="COMPARTIR",'01-Mapa de riesgo-UO'!AX70, IF(T67=0, 0,$AW$70))</f>
        <v>0</v>
      </c>
      <c r="W67" s="107"/>
      <c r="X67" s="107"/>
      <c r="Y67" s="107"/>
      <c r="Z67" s="107"/>
      <c r="AA67" s="479"/>
    </row>
    <row r="68" spans="1:27" ht="62.45" customHeight="1" x14ac:dyDescent="0.2">
      <c r="A68" s="363">
        <v>21</v>
      </c>
      <c r="B68" s="381" t="str">
        <f>'01-Mapa de riesgo-UO'!B71</f>
        <v>GESTIÓN DE TECNOLOGÍAS INFORMÁTICAS Y SISTEMAS DE INFORMACIÓN</v>
      </c>
      <c r="C68" s="486" t="str">
        <f>'01-Mapa de riesgo-UO'!G71</f>
        <v>Tecnológico</v>
      </c>
      <c r="D68" s="486" t="str">
        <f>'01-Mapa de riesgo-UO'!H71</f>
        <v>No disponibilidad de  los servidores que soportan las aplicaciones institucionales.</v>
      </c>
      <c r="E68" s="486" t="str">
        <f>'01-Mapa de riesgo-UO'!I71</f>
        <v>Debido a una falla en alguna de los elementos que proveen acceso al servidor o algunas de las partes de los servidores, se puede ver afectado el acceso a las aplicaciones que estén instaladas en dicho servidor</v>
      </c>
      <c r="F68" s="81" t="str">
        <f>'01-Mapa de riesgo-UO'!F71</f>
        <v>Daño físico en algunos de los servidores que alojan las aplicaciones institucionales</v>
      </c>
      <c r="G68" s="486" t="str">
        <f>'01-Mapa de riesgo-UO'!J71</f>
        <v xml:space="preserve">Falla en la prestación del servicio, paralisis de los servicios, retrasos en las actividades propias de las dependencias, mala imagen. </v>
      </c>
      <c r="H68" s="449" t="str">
        <f>'01-Mapa de riesgo-UO'!AQ71</f>
        <v>MODERADO</v>
      </c>
      <c r="I68" s="485" t="str">
        <f>'01-Mapa de riesgo-UO'!AR71</f>
        <v xml:space="preserve">No. de minutos que los servidores estan disponibles/((365x24x60)/2)
</v>
      </c>
      <c r="J68" s="482"/>
      <c r="K68" s="483"/>
      <c r="L68" s="82" t="str">
        <f>IF('01-Mapa de riesgo-UO'!P71="No existen", "No existe control para el riesgo",'01-Mapa de riesgo-UO'!T71)</f>
        <v>Software de Monitoreo de los servidores y reestablecimiento de los mismos</v>
      </c>
      <c r="M68" s="82">
        <f>'01-Mapa de riesgo-UO'!Y71</f>
        <v>0</v>
      </c>
      <c r="N68" s="82" t="str">
        <f>'01-Mapa de riesgo-UO'!AD71</f>
        <v>Profesional I</v>
      </c>
      <c r="O68" s="83" t="str">
        <f>'01-Mapa de riesgo-UO'!AI71</f>
        <v>Diaria</v>
      </c>
      <c r="P68" s="83" t="str">
        <f>'01-Mapa de riesgo-UO'!AM71</f>
        <v>Detectivo</v>
      </c>
      <c r="Q68" s="489" t="str">
        <f>'01-Mapa de riesgo-UO'!AO71</f>
        <v>ACEPTABLE</v>
      </c>
      <c r="R68" s="476"/>
      <c r="S68" s="476"/>
      <c r="T68" s="109" t="str">
        <f>'01-Mapa de riesgo-UO'!AT71</f>
        <v>REDUCIR</v>
      </c>
      <c r="U68" s="109" t="str">
        <f>'01-Mapa de riesgo-UO'!AU71</f>
        <v>Monitoreo constante y contratos de soporte</v>
      </c>
      <c r="V68" s="109">
        <f>IF(T68="COMPARTIR",'01-Mapa de riesgo-UO'!AX71, IF(T68=0, 0,$AW$71))</f>
        <v>0</v>
      </c>
      <c r="W68" s="107"/>
      <c r="X68" s="107"/>
      <c r="Y68" s="107"/>
      <c r="Z68" s="107"/>
      <c r="AA68" s="478"/>
    </row>
    <row r="69" spans="1:27" ht="62.45" customHeight="1" x14ac:dyDescent="0.2">
      <c r="A69" s="363"/>
      <c r="B69" s="381"/>
      <c r="C69" s="486"/>
      <c r="D69" s="486"/>
      <c r="E69" s="486"/>
      <c r="F69" s="81">
        <f>'01-Mapa de riesgo-UO'!F72</f>
        <v>0</v>
      </c>
      <c r="G69" s="486"/>
      <c r="H69" s="449"/>
      <c r="I69" s="486"/>
      <c r="J69" s="481"/>
      <c r="K69" s="483"/>
      <c r="L69" s="82">
        <f>IF('01-Mapa de riesgo-UO'!P72="No existen", "No existe control para el riesgo",'01-Mapa de riesgo-UO'!T72)</f>
        <v>0</v>
      </c>
      <c r="M69" s="82">
        <f>'01-Mapa de riesgo-UO'!Y72</f>
        <v>0</v>
      </c>
      <c r="N69" s="82">
        <f>'01-Mapa de riesgo-UO'!AD72</f>
        <v>0</v>
      </c>
      <c r="O69" s="83">
        <f>'01-Mapa de riesgo-UO'!AI72</f>
        <v>0</v>
      </c>
      <c r="P69" s="83">
        <f>'01-Mapa de riesgo-UO'!AM72</f>
        <v>0</v>
      </c>
      <c r="Q69" s="487"/>
      <c r="R69" s="476"/>
      <c r="S69" s="476"/>
      <c r="T69" s="109">
        <f>'01-Mapa de riesgo-UO'!AT72</f>
        <v>0</v>
      </c>
      <c r="U69" s="109">
        <f>'01-Mapa de riesgo-UO'!AU72</f>
        <v>0</v>
      </c>
      <c r="V69" s="109">
        <f>IF(T69="COMPARTIR",'01-Mapa de riesgo-UO'!AX72, IF(T69=0, 0,$AW$72))</f>
        <v>0</v>
      </c>
      <c r="W69" s="107"/>
      <c r="X69" s="107"/>
      <c r="Y69" s="107"/>
      <c r="Z69" s="107"/>
      <c r="AA69" s="479"/>
    </row>
    <row r="70" spans="1:27" ht="62.45" customHeight="1" thickBot="1" x14ac:dyDescent="0.25">
      <c r="A70" s="363"/>
      <c r="B70" s="381"/>
      <c r="C70" s="486"/>
      <c r="D70" s="486"/>
      <c r="E70" s="486"/>
      <c r="F70" s="81">
        <f>'01-Mapa de riesgo-UO'!F73</f>
        <v>0</v>
      </c>
      <c r="G70" s="486"/>
      <c r="H70" s="449"/>
      <c r="I70" s="486"/>
      <c r="J70" s="481"/>
      <c r="K70" s="483"/>
      <c r="L70" s="82">
        <f>IF('01-Mapa de riesgo-UO'!P73="No existen", "No existe control para el riesgo",'01-Mapa de riesgo-UO'!T73)</f>
        <v>0</v>
      </c>
      <c r="M70" s="82">
        <f>'01-Mapa de riesgo-UO'!Y73</f>
        <v>0</v>
      </c>
      <c r="N70" s="82">
        <f>'01-Mapa de riesgo-UO'!AD73</f>
        <v>0</v>
      </c>
      <c r="O70" s="83">
        <f>'01-Mapa de riesgo-UO'!AI73</f>
        <v>0</v>
      </c>
      <c r="P70" s="83">
        <f>'01-Mapa de riesgo-UO'!AM73</f>
        <v>0</v>
      </c>
      <c r="Q70" s="488"/>
      <c r="R70" s="476"/>
      <c r="S70" s="476"/>
      <c r="T70" s="109">
        <f>'01-Mapa de riesgo-UO'!AT73</f>
        <v>0</v>
      </c>
      <c r="U70" s="109">
        <f>'01-Mapa de riesgo-UO'!AU73</f>
        <v>0</v>
      </c>
      <c r="V70" s="109">
        <f>IF(T70="COMPARTIR",'01-Mapa de riesgo-UO'!AX73, IF(T70=0, 0,$AW$73))</f>
        <v>0</v>
      </c>
      <c r="W70" s="107"/>
      <c r="X70" s="107"/>
      <c r="Y70" s="107"/>
      <c r="Z70" s="107"/>
      <c r="AA70" s="479"/>
    </row>
    <row r="71" spans="1:27" ht="62.45" customHeight="1" x14ac:dyDescent="0.2">
      <c r="A71" s="363">
        <v>22</v>
      </c>
      <c r="B71" s="381" t="str">
        <f>'01-Mapa de riesgo-UO'!B89</f>
        <v>JURIDICA</v>
      </c>
      <c r="C71" s="486" t="str">
        <f>'01-Mapa de riesgo-UO'!G89</f>
        <v>Financiero</v>
      </c>
      <c r="D71" s="486" t="str">
        <f>'01-Mapa de riesgo-UO'!H89</f>
        <v>Aumento del número de demandas de la causa con politica de prevención del daño antijuridico (PPDA) con respecto a la vigencia anterior.</v>
      </c>
      <c r="E71" s="486" t="str">
        <f>'01-Mapa de riesgo-UO'!I89</f>
        <v>Medir el cambio en la litigiosidad, medido como el aumento o disminución porcentual de demandas entre dos años, para una causa atacada en el plan de acción de la política de prevención del daño antijurídico.</v>
      </c>
      <c r="F71" s="81" t="str">
        <f>'01-Mapa de riesgo-UO'!F89</f>
        <v>falta de formulación de políticas institucionales sobre prevención del daño antijurídico</v>
      </c>
      <c r="G71" s="486" t="str">
        <f>'01-Mapa de riesgo-UO'!J89</f>
        <v>Aumento en el volumen de demandas y condenas a la entidad
Carga laboral adicional. 
Afectaciones financieras adicionales.</v>
      </c>
      <c r="H71" s="449" t="str">
        <f>'01-Mapa de riesgo-UO'!AQ89</f>
        <v>LEVE</v>
      </c>
      <c r="I71" s="485" t="str">
        <f>'01-Mapa de riesgo-UO'!AR89</f>
        <v>Variación del número de demandas de la causa con PPDA del año en curso con respecto al año anterior.</v>
      </c>
      <c r="J71" s="482"/>
      <c r="K71" s="483"/>
      <c r="L71" s="82" t="str">
        <f>IF('01-Mapa de riesgo-UO'!P89="No existen", "No existe control para el riesgo",'01-Mapa de riesgo-UO'!T89)</f>
        <v>Implementación de la politica de prevención de daño antijuridico (PPDA)</v>
      </c>
      <c r="M71" s="82">
        <f>'01-Mapa de riesgo-UO'!Y89</f>
        <v>0</v>
      </c>
      <c r="N71" s="82" t="str">
        <f>'01-Mapa de riesgo-UO'!AD89</f>
        <v>comité de concimiacion</v>
      </c>
      <c r="O71" s="83" t="str">
        <f>'01-Mapa de riesgo-UO'!AI89</f>
        <v>No definida</v>
      </c>
      <c r="P71" s="83" t="str">
        <f>'01-Mapa de riesgo-UO'!AM89</f>
        <v>Preventivo</v>
      </c>
      <c r="Q71" s="489" t="str">
        <f>'01-Mapa de riesgo-UO'!AO89</f>
        <v>ACEPTABLE</v>
      </c>
      <c r="R71" s="476"/>
      <c r="S71" s="476"/>
      <c r="T71" s="109" t="str">
        <f>'01-Mapa de riesgo-UO'!AT89</f>
        <v>ASUMIR</v>
      </c>
      <c r="U71" s="109">
        <f>'01-Mapa de riesgo-UO'!AU89</f>
        <v>0</v>
      </c>
      <c r="V71" s="109">
        <f>IF(T71="COMPARTIR",'01-Mapa de riesgo-UO'!AX89, IF(T71=0, 0,$AW$74))</f>
        <v>0</v>
      </c>
      <c r="W71" s="107"/>
      <c r="X71" s="107"/>
      <c r="Y71" s="107"/>
      <c r="Z71" s="107"/>
      <c r="AA71" s="478"/>
    </row>
    <row r="72" spans="1:27" ht="62.45" customHeight="1" x14ac:dyDescent="0.2">
      <c r="A72" s="363"/>
      <c r="B72" s="381"/>
      <c r="C72" s="486"/>
      <c r="D72" s="486"/>
      <c r="E72" s="486"/>
      <c r="F72" s="81" t="str">
        <f>'01-Mapa de riesgo-UO'!F90</f>
        <v>Falta de unificación de criterios de las autoridades judiciales.</v>
      </c>
      <c r="G72" s="486"/>
      <c r="H72" s="449"/>
      <c r="I72" s="486"/>
      <c r="J72" s="481"/>
      <c r="K72" s="483"/>
      <c r="L72" s="82" t="str">
        <f>IF('01-Mapa de riesgo-UO'!P90="No existen", "No existe control para el riesgo",'01-Mapa de riesgo-UO'!T90)</f>
        <v>Aplicación de la directriz institucional de conciliación.</v>
      </c>
      <c r="M72" s="82">
        <f>'01-Mapa de riesgo-UO'!Y90</f>
        <v>0</v>
      </c>
      <c r="N72" s="82" t="str">
        <f>'01-Mapa de riesgo-UO'!AD90</f>
        <v>comité de concimiacion</v>
      </c>
      <c r="O72" s="83" t="str">
        <f>'01-Mapa de riesgo-UO'!AI90</f>
        <v>No definida</v>
      </c>
      <c r="P72" s="83" t="str">
        <f>'01-Mapa de riesgo-UO'!AM90</f>
        <v>Preventivo</v>
      </c>
      <c r="Q72" s="487"/>
      <c r="R72" s="476"/>
      <c r="S72" s="476"/>
      <c r="T72" s="109">
        <f>'01-Mapa de riesgo-UO'!AT90</f>
        <v>0</v>
      </c>
      <c r="U72" s="109">
        <f>'01-Mapa de riesgo-UO'!AU90</f>
        <v>0</v>
      </c>
      <c r="V72" s="109">
        <f>IF(T72="COMPARTIR",'01-Mapa de riesgo-UO'!AX90, IF(T72=0, 0,$AW$75))</f>
        <v>0</v>
      </c>
      <c r="W72" s="107"/>
      <c r="X72" s="107"/>
      <c r="Y72" s="107"/>
      <c r="Z72" s="107"/>
      <c r="AA72" s="479"/>
    </row>
    <row r="73" spans="1:27" ht="62.45" customHeight="1" thickBot="1" x14ac:dyDescent="0.25">
      <c r="A73" s="364"/>
      <c r="B73" s="429"/>
      <c r="C73" s="492"/>
      <c r="D73" s="492"/>
      <c r="E73" s="492"/>
      <c r="F73" s="110">
        <f>'01-Mapa de riesgo-UO'!F91</f>
        <v>0</v>
      </c>
      <c r="G73" s="492"/>
      <c r="H73" s="458"/>
      <c r="I73" s="492"/>
      <c r="J73" s="493"/>
      <c r="K73" s="504"/>
      <c r="L73" s="111">
        <f>IF('01-Mapa de riesgo-UO'!P91="No existen", "No existe control para el riesgo",'01-Mapa de riesgo-UO'!T91)</f>
        <v>0</v>
      </c>
      <c r="M73" s="111">
        <f>'01-Mapa de riesgo-UO'!Y91</f>
        <v>0</v>
      </c>
      <c r="N73" s="111">
        <f>'01-Mapa de riesgo-UO'!AD91</f>
        <v>0</v>
      </c>
      <c r="O73" s="165">
        <f>'01-Mapa de riesgo-UO'!AI91</f>
        <v>0</v>
      </c>
      <c r="P73" s="165">
        <f>'01-Mapa de riesgo-UO'!AM91</f>
        <v>0</v>
      </c>
      <c r="Q73" s="495"/>
      <c r="R73" s="503"/>
      <c r="S73" s="503"/>
      <c r="T73" s="112">
        <f>'01-Mapa de riesgo-UO'!AT91</f>
        <v>0</v>
      </c>
      <c r="U73" s="112">
        <f>'01-Mapa de riesgo-UO'!AU91</f>
        <v>0</v>
      </c>
      <c r="V73" s="112">
        <f>IF(T73="COMPARTIR",'01-Mapa de riesgo-UO'!AX91, IF(T73=0, 0,$AW$76))</f>
        <v>0</v>
      </c>
      <c r="W73" s="113"/>
      <c r="X73" s="113"/>
      <c r="Y73" s="113"/>
      <c r="Z73" s="113"/>
      <c r="AA73" s="502"/>
    </row>
    <row r="74" spans="1:27" x14ac:dyDescent="0.2">
      <c r="A74" s="21"/>
      <c r="B74" s="21"/>
      <c r="C74" s="22"/>
      <c r="D74" s="22"/>
      <c r="E74" s="22"/>
      <c r="F74" s="22"/>
      <c r="G74" s="22"/>
      <c r="H74" s="22"/>
      <c r="I74" s="21"/>
      <c r="J74" s="21"/>
      <c r="K74" s="21"/>
      <c r="L74" s="21"/>
      <c r="M74" s="21"/>
      <c r="N74" s="21"/>
      <c r="O74" s="21"/>
      <c r="P74" s="21"/>
      <c r="Q74" s="494"/>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494"/>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494"/>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494"/>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494"/>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494"/>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494"/>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494"/>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494"/>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487"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487"/>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488"/>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280</v>
      </c>
      <c r="V1048451" s="3" t="s">
        <v>281</v>
      </c>
      <c r="W1048451" s="3" t="s">
        <v>272</v>
      </c>
      <c r="X1048451" s="3" t="s">
        <v>273</v>
      </c>
    </row>
    <row r="1048452" spans="21:25" ht="36" x14ac:dyDescent="0.2">
      <c r="U1048452" s="3" t="s">
        <v>281</v>
      </c>
      <c r="V1048452" s="3" t="s">
        <v>282</v>
      </c>
      <c r="W1048452" s="3" t="s">
        <v>278</v>
      </c>
      <c r="X1048452" s="3" t="s">
        <v>283</v>
      </c>
    </row>
    <row r="1048453" spans="21:25" ht="24" x14ac:dyDescent="0.2">
      <c r="U1048453" s="3" t="s">
        <v>272</v>
      </c>
      <c r="V1048453" s="3" t="s">
        <v>284</v>
      </c>
    </row>
    <row r="1048454" spans="21:25" x14ac:dyDescent="0.2">
      <c r="U1048454" s="3" t="s">
        <v>273</v>
      </c>
    </row>
    <row r="1048460" spans="21:25" x14ac:dyDescent="0.2">
      <c r="U1048460" s="3" t="s">
        <v>87</v>
      </c>
      <c r="V1048460" s="3" t="s">
        <v>90</v>
      </c>
      <c r="W1048460" s="3" t="s">
        <v>88</v>
      </c>
      <c r="X1048460" s="3" t="s">
        <v>91</v>
      </c>
      <c r="Y1048460" s="3" t="s">
        <v>89</v>
      </c>
    </row>
    <row r="1048461" spans="21:25" ht="24" x14ac:dyDescent="0.2">
      <c r="V1048461" s="3" t="s">
        <v>281</v>
      </c>
      <c r="W1048461" s="3" t="s">
        <v>281</v>
      </c>
      <c r="X1048461" s="3" t="s">
        <v>281</v>
      </c>
      <c r="Y1048461" s="3" t="s">
        <v>281</v>
      </c>
    </row>
    <row r="1048462" spans="21:25" ht="24" x14ac:dyDescent="0.2">
      <c r="V1048462" s="3" t="s">
        <v>272</v>
      </c>
      <c r="W1048462" s="3" t="s">
        <v>272</v>
      </c>
      <c r="X1048462" s="3" t="s">
        <v>272</v>
      </c>
      <c r="Y1048462" s="3" t="s">
        <v>272</v>
      </c>
    </row>
    <row r="1048463" spans="21:25" ht="24" x14ac:dyDescent="0.2">
      <c r="V1048463" s="3" t="s">
        <v>273</v>
      </c>
      <c r="W1048463" s="3" t="s">
        <v>273</v>
      </c>
      <c r="X1048463" s="3" t="s">
        <v>273</v>
      </c>
      <c r="Y1048463" s="3" t="s">
        <v>273</v>
      </c>
    </row>
    <row r="1048465" spans="6:8" x14ac:dyDescent="0.2">
      <c r="F1048465" s="4" t="s">
        <v>86</v>
      </c>
      <c r="G1048465" s="4" t="s">
        <v>85</v>
      </c>
      <c r="H1048465" s="4" t="s">
        <v>84</v>
      </c>
    </row>
    <row r="1048466" spans="6:8" x14ac:dyDescent="0.2">
      <c r="F1048466" s="4" t="s">
        <v>265</v>
      </c>
      <c r="G1048466" s="4" t="s">
        <v>265</v>
      </c>
      <c r="H1048466" s="4" t="s">
        <v>267</v>
      </c>
    </row>
    <row r="1048467" spans="6:8" x14ac:dyDescent="0.2">
      <c r="G1048467" s="4" t="s">
        <v>266</v>
      </c>
      <c r="H1048467" s="4" t="s">
        <v>268</v>
      </c>
    </row>
  </sheetData>
  <sheetProtection algorithmName="SHA-512" hashValue="B84WCmC622Cpp35Ms6XdEfIZm4/9SgRC8uP9QSOXnj4kKuisOLoxENTBQP/IYxnNh5rF7Ntt1NF5WcqwcvcvuA==" saltValue="rwUx3BILZHZsYIvKK4JRXg==" spinCount="100000" sheet="1" formatRows="0" insertRows="0" deleteRows="0" selectLockedCells="1"/>
  <dataConsolidate/>
  <mergeCells count="357">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71:A73"/>
    <mergeCell ref="B71:B73"/>
    <mergeCell ref="C71:C73"/>
    <mergeCell ref="D71:D73"/>
    <mergeCell ref="E71:E73"/>
    <mergeCell ref="G71:G73"/>
    <mergeCell ref="H71:H73"/>
    <mergeCell ref="I71:I73"/>
    <mergeCell ref="J71:J73"/>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K53:K55"/>
    <mergeCell ref="R53:S53"/>
    <mergeCell ref="AA53:AA55"/>
    <mergeCell ref="R54:S54"/>
    <mergeCell ref="R55:S55"/>
    <mergeCell ref="K56:K58"/>
    <mergeCell ref="R56:S56"/>
    <mergeCell ref="AA56:AA58"/>
    <mergeCell ref="R57:S57"/>
    <mergeCell ref="R58:S58"/>
    <mergeCell ref="AA59:AA61"/>
    <mergeCell ref="R60:S60"/>
    <mergeCell ref="R61:S61"/>
    <mergeCell ref="A56:A58"/>
    <mergeCell ref="B56:B58"/>
    <mergeCell ref="C56:C58"/>
    <mergeCell ref="D56:D58"/>
    <mergeCell ref="E56:E58"/>
    <mergeCell ref="G56:G58"/>
    <mergeCell ref="H56:H58"/>
    <mergeCell ref="I56:I58"/>
    <mergeCell ref="J56:J58"/>
    <mergeCell ref="A53:A55"/>
    <mergeCell ref="B53:B55"/>
    <mergeCell ref="C53:C55"/>
    <mergeCell ref="D53:D55"/>
    <mergeCell ref="E53:E55"/>
    <mergeCell ref="G53:G55"/>
    <mergeCell ref="H53:H55"/>
    <mergeCell ref="I53:I55"/>
    <mergeCell ref="J53:J55"/>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K41:K43"/>
    <mergeCell ref="R41:S41"/>
    <mergeCell ref="AA41:AA43"/>
    <mergeCell ref="R42:S42"/>
    <mergeCell ref="R43:S43"/>
    <mergeCell ref="K44:K46"/>
    <mergeCell ref="R44:S44"/>
    <mergeCell ref="AA44:AA46"/>
    <mergeCell ref="R45:S45"/>
    <mergeCell ref="R46:S46"/>
    <mergeCell ref="Q41:Q43"/>
    <mergeCell ref="Q44:Q46"/>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A41:A43"/>
    <mergeCell ref="B41:B43"/>
    <mergeCell ref="C41:C43"/>
    <mergeCell ref="D41:D43"/>
    <mergeCell ref="E41:E43"/>
    <mergeCell ref="G41:G43"/>
    <mergeCell ref="H41:H43"/>
    <mergeCell ref="I41:I43"/>
    <mergeCell ref="J41:J43"/>
    <mergeCell ref="A38:A40"/>
    <mergeCell ref="B38:B40"/>
    <mergeCell ref="C38:C40"/>
    <mergeCell ref="D38:D40"/>
    <mergeCell ref="E38:E40"/>
    <mergeCell ref="G38:G40"/>
    <mergeCell ref="H38:H40"/>
    <mergeCell ref="I38:I40"/>
    <mergeCell ref="J38:J40"/>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5:A37"/>
    <mergeCell ref="B35:B37"/>
    <mergeCell ref="C35:C37"/>
    <mergeCell ref="D35:D37"/>
    <mergeCell ref="E35:E37"/>
    <mergeCell ref="G35:G37"/>
    <mergeCell ref="H35:H37"/>
    <mergeCell ref="I35:I37"/>
    <mergeCell ref="J35:J37"/>
    <mergeCell ref="A32:A34"/>
    <mergeCell ref="B32:B34"/>
    <mergeCell ref="C32:C34"/>
    <mergeCell ref="D32:D34"/>
    <mergeCell ref="E32:E34"/>
    <mergeCell ref="G32:G34"/>
    <mergeCell ref="H32:H34"/>
    <mergeCell ref="I32:I34"/>
    <mergeCell ref="J32:J34"/>
    <mergeCell ref="A29:A31"/>
    <mergeCell ref="B29:B31"/>
    <mergeCell ref="C29:C31"/>
    <mergeCell ref="D29:D31"/>
    <mergeCell ref="E29:E31"/>
    <mergeCell ref="G29:G31"/>
    <mergeCell ref="H29:H31"/>
    <mergeCell ref="I29:I31"/>
    <mergeCell ref="J29:J31"/>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s>
  <phoneticPr fontId="4" type="noConversion"/>
  <conditionalFormatting sqref="H8:H73">
    <cfRule type="cellIs" dxfId="267" priority="122" stopIfTrue="1" operator="equal">
      <formula>1</formula>
    </cfRule>
    <cfRule type="cellIs" dxfId="266" priority="123" stopIfTrue="1" operator="between">
      <formula>1.9</formula>
      <formula>3.1</formula>
    </cfRule>
    <cfRule type="cellIs" dxfId="265" priority="124" stopIfTrue="1" operator="equal">
      <formula>4</formula>
    </cfRule>
  </conditionalFormatting>
  <conditionalFormatting sqref="H8:H73">
    <cfRule type="cellIs" dxfId="264" priority="113" operator="equal">
      <formula>"LEVE"</formula>
    </cfRule>
    <cfRule type="cellIs" dxfId="263" priority="114" operator="equal">
      <formula>"MODERADO"</formula>
    </cfRule>
    <cfRule type="cellIs" dxfId="262" priority="115" operator="equal">
      <formula>"GRAVE"</formula>
    </cfRule>
  </conditionalFormatting>
  <conditionalFormatting sqref="AA8:AA73">
    <cfRule type="containsText" dxfId="261" priority="106" operator="containsText" text="CONTINUA LA ACCIÓN ANTERIOR">
      <formula>NOT(ISERROR(SEARCH("CONTINUA LA ACCIÓN ANTERIOR",AA8)))</formula>
    </cfRule>
    <cfRule type="containsText" dxfId="260" priority="107" operator="containsText" text="REQUIERE NUEVA ACCIÓN">
      <formula>NOT(ISERROR(SEARCH("REQUIERE NUEVA ACCIÓN",AA8)))</formula>
    </cfRule>
    <cfRule type="containsText" dxfId="259" priority="108" operator="containsText" text="RIESGO CONTROLADO">
      <formula>NOT(ISERROR(SEARCH("RIESGO CONTROLADO",AA8)))</formula>
    </cfRule>
  </conditionalFormatting>
  <conditionalFormatting sqref="Y8:Y73">
    <cfRule type="beginsWith" dxfId="258" priority="99" operator="beginsWith" text="No eficaz">
      <formula>LEFT(Y8,LEN("No eficaz"))="No eficaz"</formula>
    </cfRule>
  </conditionalFormatting>
  <conditionalFormatting sqref="Y8:Y73">
    <cfRule type="beginsWith" dxfId="257" priority="95" operator="beginsWith" text="Eficaz">
      <formula>LEFT(Y8,LEN("Eficaz"))="Eficaz"</formula>
    </cfRule>
  </conditionalFormatting>
  <conditionalFormatting sqref="U8:U73">
    <cfRule type="expression" dxfId="256" priority="94">
      <formula>T8="ASUMIR"</formula>
    </cfRule>
  </conditionalFormatting>
  <conditionalFormatting sqref="V8:V73">
    <cfRule type="expression" dxfId="255" priority="93">
      <formula>T8="ASUMIR"</formula>
    </cfRule>
  </conditionalFormatting>
  <conditionalFormatting sqref="W8:W73">
    <cfRule type="expression" dxfId="254" priority="92">
      <formula>T8="ASUMIR"</formula>
    </cfRule>
  </conditionalFormatting>
  <conditionalFormatting sqref="Y8:Y73">
    <cfRule type="expression" dxfId="253" priority="90">
      <formula>T8="ASUMIR"</formula>
    </cfRule>
  </conditionalFormatting>
  <conditionalFormatting sqref="X8:X73">
    <cfRule type="expression" dxfId="252" priority="83">
      <formula>T8="ASUMIR"</formula>
    </cfRule>
  </conditionalFormatting>
  <conditionalFormatting sqref="Z8:Z73">
    <cfRule type="expression" dxfId="251" priority="81">
      <formula>T8="ASUMIR"</formula>
    </cfRule>
  </conditionalFormatting>
  <conditionalFormatting sqref="O8:O73">
    <cfRule type="expression" dxfId="250" priority="80">
      <formula>$L$8="No existe control para el riesgo"</formula>
    </cfRule>
  </conditionalFormatting>
  <conditionalFormatting sqref="P8:Q8 P9:P73 Q11 Q14 Q17 Q20 Q23 Q26 Q29 Q32 Q35 Q38 Q41 Q44 Q47 Q50 Q53 Q56 Q59 Q62 Q65 Q68 Q71 Q74 Q77 Q80 Q83">
    <cfRule type="expression" dxfId="249" priority="79">
      <formula>$L$8="No existe control para el riesgo"</formula>
    </cfRule>
  </conditionalFormatting>
  <conditionalFormatting sqref="W8">
    <cfRule type="cellIs" dxfId="248" priority="74" operator="equal">
      <formula>"NO_CUMPLIDA"</formula>
    </cfRule>
  </conditionalFormatting>
  <conditionalFormatting sqref="W9:W73">
    <cfRule type="cellIs" dxfId="247" priority="73" operator="equal">
      <formula>"NO_CUMPLIDA"</formula>
    </cfRule>
  </conditionalFormatting>
  <conditionalFormatting sqref="Z8">
    <cfRule type="expression" dxfId="246" priority="72">
      <formula>$W$8&lt;&gt;"CUMPLIMIENTO_TOTAL"</formula>
    </cfRule>
  </conditionalFormatting>
  <conditionalFormatting sqref="Z9">
    <cfRule type="expression" dxfId="245" priority="70">
      <formula>$W$9&lt;&gt;"CUMPLIMIENTO_TOTAL"</formula>
    </cfRule>
  </conditionalFormatting>
  <conditionalFormatting sqref="Z10">
    <cfRule type="expression" dxfId="244" priority="69">
      <formula>$W$10&lt;&gt;"CUMPLIMIENTO_TOTAL"</formula>
    </cfRule>
  </conditionalFormatting>
  <conditionalFormatting sqref="Z11">
    <cfRule type="expression" dxfId="243" priority="68">
      <formula>$W$11&lt;&gt;"CUMPLIMIENTO_TOTAL"</formula>
    </cfRule>
  </conditionalFormatting>
  <conditionalFormatting sqref="Z12">
    <cfRule type="expression" dxfId="242" priority="67">
      <formula>$W$12&lt;&gt;"CUMPLIMIENTO_TOTAL"</formula>
    </cfRule>
  </conditionalFormatting>
  <conditionalFormatting sqref="Z13">
    <cfRule type="expression" dxfId="241" priority="66">
      <formula>$W$13&lt;&gt;"CUMPLIMIENTO_TOTAL"</formula>
    </cfRule>
  </conditionalFormatting>
  <conditionalFormatting sqref="Z14">
    <cfRule type="expression" dxfId="240" priority="65">
      <formula>$W$14&lt;&gt;"CUMPLIMIENTO_TOTAL"</formula>
    </cfRule>
  </conditionalFormatting>
  <conditionalFormatting sqref="Z15">
    <cfRule type="expression" dxfId="239" priority="64">
      <formula>$W$15&lt;&gt;"CUMPLIMIENTO_TOTAL"</formula>
    </cfRule>
  </conditionalFormatting>
  <conditionalFormatting sqref="Z16">
    <cfRule type="expression" dxfId="238" priority="63">
      <formula>$W$16&lt;&gt;"CUMPLIMIENTO_TOTAL"</formula>
    </cfRule>
  </conditionalFormatting>
  <conditionalFormatting sqref="Z17">
    <cfRule type="expression" dxfId="237" priority="62">
      <formula>$W$17&lt;&gt;"CUMPLIMIENTO_TOTAL"</formula>
    </cfRule>
  </conditionalFormatting>
  <conditionalFormatting sqref="Z18">
    <cfRule type="expression" dxfId="236" priority="61">
      <formula>$W$18&lt;&gt;"CUMPLIMIENTO_TOTAL"</formula>
    </cfRule>
  </conditionalFormatting>
  <conditionalFormatting sqref="Z19">
    <cfRule type="expression" dxfId="235" priority="60">
      <formula>$W$19&lt;&gt;"CUMPLIMIENTO_TOTAL"</formula>
    </cfRule>
  </conditionalFormatting>
  <conditionalFormatting sqref="Z20">
    <cfRule type="expression" dxfId="234" priority="59">
      <formula>$W$20&lt;&gt;"CUMPLIMIENTO_TOTAL"</formula>
    </cfRule>
  </conditionalFormatting>
  <conditionalFormatting sqref="Z21">
    <cfRule type="expression" dxfId="233" priority="58">
      <formula>$W$21&lt;&gt;"CUMPLIMIENTO_TOTAL"</formula>
    </cfRule>
  </conditionalFormatting>
  <conditionalFormatting sqref="Z22">
    <cfRule type="expression" dxfId="232" priority="57">
      <formula>$W$22&lt;&gt;"CUMPLIMIENTO_TOTAL"</formula>
    </cfRule>
  </conditionalFormatting>
  <conditionalFormatting sqref="Z23">
    <cfRule type="expression" dxfId="231" priority="56">
      <formula>$W$23&lt;&gt;"CUMPLIMIENTO_TOTAL"</formula>
    </cfRule>
  </conditionalFormatting>
  <conditionalFormatting sqref="Z24">
    <cfRule type="expression" dxfId="230" priority="55">
      <formula>$W$24&lt;&gt;"CUMPLIMIENTO_TOTAL"</formula>
    </cfRule>
  </conditionalFormatting>
  <conditionalFormatting sqref="Z25">
    <cfRule type="expression" dxfId="229" priority="54">
      <formula>$W$25&lt;&gt;"CUMPLIMIENTO_TOTAL"</formula>
    </cfRule>
  </conditionalFormatting>
  <conditionalFormatting sqref="Z26">
    <cfRule type="expression" dxfId="228" priority="53">
      <formula>$W$26&lt;&gt;"CUMPLIMIENTO_TOTAL"</formula>
    </cfRule>
  </conditionalFormatting>
  <conditionalFormatting sqref="Z27">
    <cfRule type="expression" dxfId="227" priority="52">
      <formula>$W$27&lt;&gt;"CUMPLIMIENTO_TOTAL"</formula>
    </cfRule>
  </conditionalFormatting>
  <conditionalFormatting sqref="Z28">
    <cfRule type="expression" dxfId="226" priority="51">
      <formula>$W$28&lt;&gt;"CUMPLIMIENTO_TOTAL"</formula>
    </cfRule>
  </conditionalFormatting>
  <conditionalFormatting sqref="Z29">
    <cfRule type="expression" dxfId="225" priority="50">
      <formula>$W$29&lt;&gt;"CUMPLIMIENTO_TOTAL"</formula>
    </cfRule>
  </conditionalFormatting>
  <conditionalFormatting sqref="Z30">
    <cfRule type="expression" dxfId="224" priority="49">
      <formula>$W$30&lt;&gt;"CUMPLIMIENTO_TOTAL"</formula>
    </cfRule>
  </conditionalFormatting>
  <conditionalFormatting sqref="Z31">
    <cfRule type="expression" dxfId="223" priority="48">
      <formula>$W$31&lt;&gt;"CUMPLIMIENTO_TOTAL"</formula>
    </cfRule>
  </conditionalFormatting>
  <conditionalFormatting sqref="Z32">
    <cfRule type="expression" dxfId="222" priority="47">
      <formula>$W$32&lt;&gt;"CUMPLIMIENTO_TOTAL"</formula>
    </cfRule>
  </conditionalFormatting>
  <conditionalFormatting sqref="Z33">
    <cfRule type="expression" dxfId="221" priority="46">
      <formula>$W$33&lt;&gt;"CUMPLIMIENTO_TOTAL"</formula>
    </cfRule>
  </conditionalFormatting>
  <conditionalFormatting sqref="Z34">
    <cfRule type="expression" dxfId="220" priority="45">
      <formula>$W$34&lt;&gt;"CUMPLIMIENTO_TOTAL"</formula>
    </cfRule>
  </conditionalFormatting>
  <conditionalFormatting sqref="Z35">
    <cfRule type="expression" dxfId="219" priority="44">
      <formula>$W$35&lt;&gt;"CUMPLIMIENTO_TOTAL"</formula>
    </cfRule>
  </conditionalFormatting>
  <conditionalFormatting sqref="Z36">
    <cfRule type="expression" dxfId="218" priority="43">
      <formula>$W$36&lt;&gt;"CUMPLIMIENTO_TOTAL"</formula>
    </cfRule>
  </conditionalFormatting>
  <conditionalFormatting sqref="Z37">
    <cfRule type="expression" dxfId="217" priority="42">
      <formula>$W$37&lt;&gt;"CUMPLIMIENTO_TOTAL"</formula>
    </cfRule>
  </conditionalFormatting>
  <conditionalFormatting sqref="Z38">
    <cfRule type="expression" dxfId="216" priority="41">
      <formula>$W$38&lt;&gt;"CUMPLIMIENTO_TOTAL"</formula>
    </cfRule>
  </conditionalFormatting>
  <conditionalFormatting sqref="Z39">
    <cfRule type="expression" dxfId="215" priority="40">
      <formula>$W$39&lt;&gt;"CUMPLIMIENTO_TOTAL"</formula>
    </cfRule>
  </conditionalFormatting>
  <conditionalFormatting sqref="Z40">
    <cfRule type="expression" dxfId="214" priority="39">
      <formula>$W$40&lt;&gt;"CUMPLIMIENTO_TOTAL"</formula>
    </cfRule>
  </conditionalFormatting>
  <conditionalFormatting sqref="Z41">
    <cfRule type="expression" dxfId="213" priority="38">
      <formula>$W$41&lt;&gt;"CUMPLIMIENTO_TOTAL"</formula>
    </cfRule>
  </conditionalFormatting>
  <conditionalFormatting sqref="Z42">
    <cfRule type="expression" dxfId="212" priority="37">
      <formula>$W$42&lt;&gt;"CUMPLIMIENTO_TOTAL"</formula>
    </cfRule>
  </conditionalFormatting>
  <conditionalFormatting sqref="Z43">
    <cfRule type="expression" dxfId="211" priority="36">
      <formula>$W$43&lt;&gt;"CUMPLIMIENTO_TOTAL"</formula>
    </cfRule>
  </conditionalFormatting>
  <conditionalFormatting sqref="Z44">
    <cfRule type="expression" dxfId="210" priority="35">
      <formula>$W$44&lt;&gt;"CUMPLIMIENTO_TOTAL"</formula>
    </cfRule>
  </conditionalFormatting>
  <conditionalFormatting sqref="Z45">
    <cfRule type="expression" dxfId="209" priority="34">
      <formula>$W$45&lt;&gt;"CUMPLIMIENTO_TOTAL"</formula>
    </cfRule>
  </conditionalFormatting>
  <conditionalFormatting sqref="Z46">
    <cfRule type="expression" dxfId="208" priority="33">
      <formula>$W$46&lt;&gt;"CUMPLIMIENTO_TOTAL"</formula>
    </cfRule>
  </conditionalFormatting>
  <conditionalFormatting sqref="Z47">
    <cfRule type="expression" dxfId="207" priority="32">
      <formula>$W$47&lt;&gt;"CUMPLIMIENTO_TOTAL"</formula>
    </cfRule>
  </conditionalFormatting>
  <conditionalFormatting sqref="Z48">
    <cfRule type="expression" dxfId="206" priority="31">
      <formula>$W$48&lt;&gt;"CUMPLIMIENTO_TOTAL"</formula>
    </cfRule>
  </conditionalFormatting>
  <conditionalFormatting sqref="Z49">
    <cfRule type="expression" dxfId="205" priority="30">
      <formula>$W$49&lt;&gt;"CUMPLIMIENTO_TOTAL"</formula>
    </cfRule>
  </conditionalFormatting>
  <conditionalFormatting sqref="Z50">
    <cfRule type="expression" dxfId="204" priority="29">
      <formula>$W$50&lt;&gt;"CUMPLIMIENTO_TOTAL"</formula>
    </cfRule>
  </conditionalFormatting>
  <conditionalFormatting sqref="Z51">
    <cfRule type="expression" dxfId="203" priority="28">
      <formula>$W$51&lt;&gt;"CUMPLIMIENTO_TOTAL"</formula>
    </cfRule>
  </conditionalFormatting>
  <conditionalFormatting sqref="Z52">
    <cfRule type="expression" dxfId="202" priority="27">
      <formula>$W$52&lt;&gt;"CUMPLIMIENTO_TOTAL"</formula>
    </cfRule>
  </conditionalFormatting>
  <conditionalFormatting sqref="Z53">
    <cfRule type="expression" dxfId="201" priority="26">
      <formula>$W$53&lt;&gt;"CUMPLIMIENTO_TOTAL"</formula>
    </cfRule>
  </conditionalFormatting>
  <conditionalFormatting sqref="Z54">
    <cfRule type="expression" dxfId="200" priority="25">
      <formula>$W$54&lt;&gt;"CUMPLIMIENTO_TOTAL"</formula>
    </cfRule>
  </conditionalFormatting>
  <conditionalFormatting sqref="Z55">
    <cfRule type="expression" dxfId="199" priority="24">
      <formula>$W$55&lt;&gt;"CUMPLIMIENTO_TOTAL"</formula>
    </cfRule>
  </conditionalFormatting>
  <conditionalFormatting sqref="Z56">
    <cfRule type="expression" dxfId="198" priority="23">
      <formula>$W$56&lt;&gt;"CUMPLIMIENTO_TOTAL"</formula>
    </cfRule>
  </conditionalFormatting>
  <conditionalFormatting sqref="Z57">
    <cfRule type="expression" dxfId="197" priority="22">
      <formula>$W$57&lt;&gt;"CUMPLIMIENTO_TOTAL"</formula>
    </cfRule>
  </conditionalFormatting>
  <conditionalFormatting sqref="Z58">
    <cfRule type="expression" dxfId="196" priority="21">
      <formula>$W$58&lt;&gt;"CUMPLIMIENTO_TOTAL"</formula>
    </cfRule>
  </conditionalFormatting>
  <conditionalFormatting sqref="Z59">
    <cfRule type="expression" dxfId="195" priority="20">
      <formula>$W$59&lt;&gt;"CUMPLIMIENTO_TOTAL"</formula>
    </cfRule>
  </conditionalFormatting>
  <conditionalFormatting sqref="Z60">
    <cfRule type="expression" dxfId="194" priority="19">
      <formula>$W$60&lt;&gt;"CUMPLIMIENTO_TOTAL"</formula>
    </cfRule>
  </conditionalFormatting>
  <conditionalFormatting sqref="Z61">
    <cfRule type="expression" dxfId="193" priority="18">
      <formula>$W$61&lt;&gt;"CUMPLIMIENTO_TOTAL"</formula>
    </cfRule>
  </conditionalFormatting>
  <conditionalFormatting sqref="Z62">
    <cfRule type="expression" dxfId="192" priority="17">
      <formula>$W$62&lt;&gt;"CUMPLIMIENTO_TOTAL"</formula>
    </cfRule>
  </conditionalFormatting>
  <conditionalFormatting sqref="Z63">
    <cfRule type="expression" dxfId="191" priority="16">
      <formula>$W$63&lt;&gt;"CUMPLIMIENTO_TOTAL"</formula>
    </cfRule>
  </conditionalFormatting>
  <conditionalFormatting sqref="Z64">
    <cfRule type="expression" dxfId="190" priority="15">
      <formula>$W$64&lt;&gt;"CUMPLIMIENTO_TOTAL"</formula>
    </cfRule>
  </conditionalFormatting>
  <conditionalFormatting sqref="Z65">
    <cfRule type="expression" dxfId="189" priority="14">
      <formula>$W$65&lt;&gt;"CUMPLIMIENTO_TOTAL"</formula>
    </cfRule>
  </conditionalFormatting>
  <conditionalFormatting sqref="Z66">
    <cfRule type="expression" dxfId="188" priority="13">
      <formula>$W$66&lt;&gt;"CUMPLIMIENTO_TOTAL"</formula>
    </cfRule>
  </conditionalFormatting>
  <conditionalFormatting sqref="Z67">
    <cfRule type="expression" dxfId="187" priority="12">
      <formula>$W$67&lt;&gt;"CUMPLIMIENTO_TOTAL"</formula>
    </cfRule>
  </conditionalFormatting>
  <conditionalFormatting sqref="Z68">
    <cfRule type="expression" dxfId="186" priority="11">
      <formula>$W$68&lt;&gt;"CUMPLIMIENTO_TOTAL"</formula>
    </cfRule>
  </conditionalFormatting>
  <conditionalFormatting sqref="Z69">
    <cfRule type="expression" dxfId="185" priority="10">
      <formula>$W$69&lt;&gt;"CUMPLIMIENTO_TOTAL"</formula>
    </cfRule>
  </conditionalFormatting>
  <conditionalFormatting sqref="Z70">
    <cfRule type="expression" dxfId="184" priority="9">
      <formula>$W$70&lt;&gt;"CUMPLIMIENTO_TOTAL"</formula>
    </cfRule>
  </conditionalFormatting>
  <conditionalFormatting sqref="Z71">
    <cfRule type="expression" dxfId="183" priority="8">
      <formula>$W$71&lt;&gt;"CUMPLIMIENTO_TOTAL"</formula>
    </cfRule>
  </conditionalFormatting>
  <conditionalFormatting sqref="Z72">
    <cfRule type="expression" dxfId="182" priority="7">
      <formula>$W$72&lt;&gt;"CUMPLIMIENTO_TOTAL"</formula>
    </cfRule>
  </conditionalFormatting>
  <conditionalFormatting sqref="Z73">
    <cfRule type="expression" dxfId="181" priority="6">
      <formula>$W$73&lt;&gt;"CUMPLIMIENTO_TOTAL"</formula>
    </cfRule>
  </conditionalFormatting>
  <conditionalFormatting sqref="Q8:Q73">
    <cfRule type="cellIs" dxfId="180" priority="1" operator="equal">
      <formula>"INEXISTENTE"</formula>
    </cfRule>
    <cfRule type="cellIs" dxfId="179" priority="2" operator="equal">
      <formula>"ACEPTABLE"</formula>
    </cfRule>
    <cfRule type="cellIs" dxfId="178" priority="3" operator="equal">
      <formula>"FUERTE"</formula>
    </cfRule>
    <cfRule type="cellIs" dxfId="177" priority="4" operator="equal">
      <formula>"DÉBIL"</formula>
    </cfRule>
  </conditionalFormatting>
  <dataValidations xWindow="789" yWindow="679"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NOT(ISERROR(SEARCH(#REF!,Y8)))</xm:f>
            <xm:f>#REF!</xm:f>
            <x14:dxf>
              <font>
                <color rgb="FF9C0006"/>
              </font>
              <fill>
                <patternFill>
                  <bgColor rgb="FFFFC7CE"/>
                </patternFill>
              </fill>
            </x14:dxf>
          </x14:cfRule>
          <xm:sqref>Y8:Y73</xm:sqref>
        </x14:conditionalFormatting>
        <x14:conditionalFormatting xmlns:xm="http://schemas.microsoft.com/office/excel/2006/main">
          <x14:cfRule type="containsText" priority="128" operator="containsText" id="{13013706-2595-4270-A379-FEE68B7EE3BE}">
            <xm:f>NOT(ISERROR(SEARCH(#REF!,W8)))</xm:f>
            <xm:f>#REF!</xm:f>
            <x14:dxf>
              <font>
                <color rgb="FF9C0006"/>
              </font>
              <fill>
                <patternFill>
                  <bgColor rgb="FFFFC7CE"/>
                </patternFill>
              </fill>
            </x14:dxf>
          </x14:cfRule>
          <xm:sqref>W8:W73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6"/>
  <sheetViews>
    <sheetView showGridLines="0" zoomScale="90" zoomScaleNormal="90" workbookViewId="0">
      <selection activeCell="W14" sqref="W14"/>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44" t="s">
        <v>65</v>
      </c>
      <c r="B1" s="545"/>
      <c r="C1" s="545"/>
      <c r="D1" s="545"/>
      <c r="E1" s="545"/>
      <c r="F1" s="545"/>
      <c r="G1" s="545"/>
      <c r="H1" s="545"/>
      <c r="I1" s="545"/>
      <c r="J1" s="545"/>
      <c r="K1" s="545"/>
      <c r="L1" s="545"/>
      <c r="M1" s="545"/>
      <c r="N1" s="545"/>
      <c r="O1" s="545"/>
      <c r="P1" s="545"/>
      <c r="Q1" s="545"/>
      <c r="R1" s="545"/>
      <c r="S1" s="545"/>
      <c r="T1" s="546"/>
    </row>
    <row r="2" spans="1:34" ht="15.75" x14ac:dyDescent="0.25">
      <c r="A2" s="29"/>
      <c r="B2" s="30"/>
      <c r="C2" s="30"/>
      <c r="D2" s="30"/>
      <c r="E2" s="30"/>
      <c r="F2" s="30"/>
      <c r="G2" s="30"/>
      <c r="H2" s="30"/>
      <c r="I2" s="30"/>
      <c r="J2" s="30"/>
      <c r="K2" s="30"/>
      <c r="L2" s="30"/>
      <c r="M2" s="30"/>
      <c r="N2" s="30"/>
      <c r="O2" s="30"/>
      <c r="P2" s="30"/>
      <c r="Q2" s="30"/>
      <c r="R2" s="41"/>
      <c r="S2" s="41"/>
      <c r="T2" s="31"/>
    </row>
    <row r="3" spans="1:34" ht="15.75" x14ac:dyDescent="0.25">
      <c r="A3" s="541" t="s">
        <v>64</v>
      </c>
      <c r="B3" s="542"/>
      <c r="C3" s="542"/>
      <c r="D3" s="542"/>
      <c r="E3" s="542"/>
      <c r="F3" s="542"/>
      <c r="G3" s="542"/>
      <c r="H3" s="542"/>
      <c r="I3" s="542"/>
      <c r="J3" s="542"/>
      <c r="K3" s="542"/>
      <c r="L3" s="542"/>
      <c r="M3" s="542"/>
      <c r="N3" s="542"/>
      <c r="O3" s="542"/>
      <c r="P3" s="542"/>
      <c r="Q3" s="542"/>
      <c r="R3" s="542"/>
      <c r="S3" s="542"/>
      <c r="T3" s="543"/>
    </row>
    <row r="4" spans="1:34" x14ac:dyDescent="0.2">
      <c r="A4" s="25"/>
      <c r="B4" s="26"/>
      <c r="C4" s="27"/>
      <c r="D4" s="27"/>
      <c r="E4" s="27"/>
      <c r="F4" s="27"/>
      <c r="G4" s="27"/>
      <c r="H4" s="27"/>
      <c r="I4" s="27"/>
      <c r="J4" s="27"/>
      <c r="K4" s="27"/>
      <c r="L4" s="27"/>
      <c r="M4" s="27"/>
      <c r="N4" s="27"/>
      <c r="O4" s="27"/>
      <c r="P4" s="27"/>
      <c r="Q4" s="27"/>
      <c r="R4" s="27"/>
      <c r="S4" s="27"/>
      <c r="T4" s="28"/>
    </row>
    <row r="5" spans="1:34" ht="13.5" thickBot="1" x14ac:dyDescent="0.25">
      <c r="A5" s="32"/>
      <c r="B5" s="32"/>
      <c r="C5" s="33"/>
      <c r="D5" s="33"/>
      <c r="E5" s="33"/>
      <c r="F5" s="33"/>
      <c r="G5" s="33"/>
      <c r="H5" s="33"/>
      <c r="I5" s="33"/>
      <c r="J5" s="33"/>
      <c r="K5" s="33"/>
      <c r="L5" s="33"/>
      <c r="M5" s="33"/>
      <c r="N5" s="33"/>
      <c r="O5" s="33"/>
      <c r="P5" s="33"/>
      <c r="Q5" s="33"/>
      <c r="R5" s="33"/>
      <c r="S5" s="33"/>
      <c r="T5" s="33"/>
    </row>
    <row r="6" spans="1:34" ht="24" customHeight="1" x14ac:dyDescent="0.2">
      <c r="A6" s="34" t="s">
        <v>18</v>
      </c>
      <c r="B6" s="555"/>
      <c r="C6" s="574" t="s">
        <v>80</v>
      </c>
      <c r="D6" s="574"/>
      <c r="E6" s="574"/>
      <c r="F6" s="574"/>
      <c r="G6" s="574"/>
      <c r="H6" s="574"/>
      <c r="I6" s="562"/>
      <c r="J6" s="559"/>
      <c r="K6" s="558" t="s">
        <v>79</v>
      </c>
      <c r="L6" s="558"/>
      <c r="M6" s="558"/>
      <c r="N6" s="558"/>
      <c r="O6" s="558"/>
      <c r="P6" s="558"/>
      <c r="Q6" s="558"/>
      <c r="R6" s="43"/>
      <c r="S6" s="43"/>
      <c r="T6" s="548"/>
    </row>
    <row r="7" spans="1:34" ht="15" customHeight="1" x14ac:dyDescent="0.2">
      <c r="A7" s="553" t="s">
        <v>20</v>
      </c>
      <c r="B7" s="556"/>
      <c r="C7" s="528"/>
      <c r="D7" s="528"/>
      <c r="E7" s="528"/>
      <c r="F7" s="528"/>
      <c r="G7" s="528"/>
      <c r="H7" s="528"/>
      <c r="I7" s="563"/>
      <c r="J7" s="560"/>
      <c r="K7" s="506" t="s">
        <v>93</v>
      </c>
      <c r="L7" s="506"/>
      <c r="M7" s="506"/>
      <c r="N7" s="506"/>
      <c r="O7" s="506"/>
      <c r="P7" s="506"/>
      <c r="Q7" s="506"/>
      <c r="R7" s="506"/>
      <c r="S7" s="506"/>
      <c r="T7" s="549"/>
    </row>
    <row r="8" spans="1:34" ht="15" customHeight="1" x14ac:dyDescent="0.2">
      <c r="A8" s="553"/>
      <c r="B8" s="556"/>
      <c r="C8" s="505" t="s">
        <v>19</v>
      </c>
      <c r="D8" s="505"/>
      <c r="E8" s="505"/>
      <c r="F8" s="505" t="s">
        <v>223</v>
      </c>
      <c r="G8" s="505"/>
      <c r="H8" s="505"/>
      <c r="I8" s="563"/>
      <c r="J8" s="560"/>
      <c r="K8" s="506"/>
      <c r="L8" s="506"/>
      <c r="M8" s="506"/>
      <c r="N8" s="506"/>
      <c r="O8" s="506"/>
      <c r="P8" s="506"/>
      <c r="Q8" s="506"/>
      <c r="R8" s="506"/>
      <c r="S8" s="506"/>
      <c r="T8" s="549"/>
    </row>
    <row r="9" spans="1:34" ht="15" customHeight="1" x14ac:dyDescent="0.2">
      <c r="A9" s="553"/>
      <c r="B9" s="556"/>
      <c r="C9" s="547" t="s">
        <v>32</v>
      </c>
      <c r="D9" s="547"/>
      <c r="E9" s="547"/>
      <c r="F9" s="547" t="s">
        <v>263</v>
      </c>
      <c r="G9" s="547"/>
      <c r="H9" s="547"/>
      <c r="I9" s="563"/>
      <c r="J9" s="560"/>
      <c r="K9" s="506" t="s">
        <v>415</v>
      </c>
      <c r="L9" s="506"/>
      <c r="M9" s="506"/>
      <c r="N9" s="506"/>
      <c r="O9" s="506"/>
      <c r="P9" s="506"/>
      <c r="Q9" s="506"/>
      <c r="R9" s="506"/>
      <c r="S9" s="506"/>
      <c r="T9" s="549"/>
      <c r="W9" s="7"/>
      <c r="X9" s="7"/>
      <c r="Y9" s="7"/>
      <c r="Z9" s="7"/>
      <c r="AA9" s="7"/>
      <c r="AB9" s="7"/>
      <c r="AC9" s="7"/>
      <c r="AD9" s="7"/>
      <c r="AE9" s="7"/>
      <c r="AF9" s="7"/>
      <c r="AG9" s="7"/>
      <c r="AH9" s="7"/>
    </row>
    <row r="10" spans="1:34" ht="12.75" customHeight="1" x14ac:dyDescent="0.2">
      <c r="A10" s="553"/>
      <c r="B10" s="556"/>
      <c r="C10" s="547" t="s">
        <v>33</v>
      </c>
      <c r="D10" s="547"/>
      <c r="E10" s="547"/>
      <c r="F10" s="547" t="s">
        <v>37</v>
      </c>
      <c r="G10" s="547"/>
      <c r="H10" s="547"/>
      <c r="I10" s="563"/>
      <c r="J10" s="560"/>
      <c r="K10" s="506"/>
      <c r="L10" s="506"/>
      <c r="M10" s="506"/>
      <c r="N10" s="506"/>
      <c r="O10" s="506"/>
      <c r="P10" s="506"/>
      <c r="Q10" s="506"/>
      <c r="R10" s="506"/>
      <c r="S10" s="506"/>
      <c r="T10" s="549"/>
      <c r="W10" s="510"/>
      <c r="X10" s="510"/>
      <c r="Y10" s="510"/>
      <c r="Z10" s="529"/>
      <c r="AA10" s="510"/>
      <c r="AB10" s="510"/>
      <c r="AC10" s="510"/>
      <c r="AD10" s="510"/>
      <c r="AE10" s="510"/>
      <c r="AF10" s="510"/>
      <c r="AG10" s="510"/>
      <c r="AH10" s="510"/>
    </row>
    <row r="11" spans="1:34" ht="15" customHeight="1" x14ac:dyDescent="0.2">
      <c r="A11" s="553"/>
      <c r="B11" s="556"/>
      <c r="C11" s="547" t="s">
        <v>34</v>
      </c>
      <c r="D11" s="547"/>
      <c r="E11" s="547"/>
      <c r="F11" s="547" t="s">
        <v>38</v>
      </c>
      <c r="G11" s="547"/>
      <c r="H11" s="547"/>
      <c r="I11" s="563"/>
      <c r="J11" s="560"/>
      <c r="K11" s="506"/>
      <c r="L11" s="506"/>
      <c r="M11" s="506"/>
      <c r="N11" s="506"/>
      <c r="O11" s="506"/>
      <c r="P11" s="506"/>
      <c r="Q11" s="506"/>
      <c r="R11" s="506"/>
      <c r="S11" s="506"/>
      <c r="T11" s="549"/>
      <c r="W11" s="510"/>
      <c r="X11" s="510"/>
      <c r="Y11" s="510"/>
      <c r="Z11" s="529"/>
      <c r="AA11" s="510"/>
      <c r="AB11" s="510"/>
      <c r="AC11" s="510"/>
      <c r="AD11" s="510"/>
      <c r="AE11" s="510"/>
      <c r="AF11" s="510"/>
      <c r="AG11" s="510"/>
      <c r="AH11" s="510"/>
    </row>
    <row r="12" spans="1:34" ht="12.75" customHeight="1" x14ac:dyDescent="0.2">
      <c r="A12" s="553"/>
      <c r="B12" s="556"/>
      <c r="C12" s="547" t="s">
        <v>35</v>
      </c>
      <c r="D12" s="547"/>
      <c r="E12" s="547"/>
      <c r="F12" s="547" t="s">
        <v>39</v>
      </c>
      <c r="G12" s="547"/>
      <c r="H12" s="547"/>
      <c r="I12" s="563"/>
      <c r="J12" s="560"/>
      <c r="K12" s="506" t="s">
        <v>94</v>
      </c>
      <c r="L12" s="506"/>
      <c r="M12" s="506"/>
      <c r="N12" s="506"/>
      <c r="O12" s="506"/>
      <c r="P12" s="506"/>
      <c r="Q12" s="506"/>
      <c r="R12" s="506"/>
      <c r="S12" s="506"/>
      <c r="T12" s="549"/>
    </row>
    <row r="13" spans="1:34" ht="12.75" customHeight="1" x14ac:dyDescent="0.2">
      <c r="A13" s="553"/>
      <c r="B13" s="556"/>
      <c r="C13" s="547" t="s">
        <v>226</v>
      </c>
      <c r="D13" s="547"/>
      <c r="E13" s="547"/>
      <c r="F13" s="547" t="s">
        <v>224</v>
      </c>
      <c r="G13" s="547"/>
      <c r="H13" s="547"/>
      <c r="I13" s="563"/>
      <c r="J13" s="560"/>
      <c r="K13" s="506"/>
      <c r="L13" s="506"/>
      <c r="M13" s="506"/>
      <c r="N13" s="506"/>
      <c r="O13" s="506"/>
      <c r="P13" s="506"/>
      <c r="Q13" s="506"/>
      <c r="R13" s="506"/>
      <c r="S13" s="506"/>
      <c r="T13" s="549"/>
    </row>
    <row r="14" spans="1:34" ht="19.5" customHeight="1" x14ac:dyDescent="0.2">
      <c r="A14" s="553"/>
      <c r="B14" s="556"/>
      <c r="C14" s="547" t="s">
        <v>36</v>
      </c>
      <c r="D14" s="547"/>
      <c r="E14" s="547"/>
      <c r="F14" s="547" t="s">
        <v>225</v>
      </c>
      <c r="G14" s="547"/>
      <c r="H14" s="547"/>
      <c r="I14" s="563"/>
      <c r="J14" s="560"/>
      <c r="K14" s="506" t="s">
        <v>95</v>
      </c>
      <c r="L14" s="506"/>
      <c r="M14" s="506"/>
      <c r="N14" s="506"/>
      <c r="O14" s="506"/>
      <c r="P14" s="506"/>
      <c r="Q14" s="506"/>
      <c r="R14" s="506"/>
      <c r="S14" s="506"/>
      <c r="T14" s="549"/>
    </row>
    <row r="15" spans="1:34" ht="12.75" customHeight="1" x14ac:dyDescent="0.2">
      <c r="A15" s="553"/>
      <c r="B15" s="556"/>
      <c r="C15" s="587" t="s">
        <v>145</v>
      </c>
      <c r="D15" s="587"/>
      <c r="E15" s="587"/>
      <c r="F15" s="522"/>
      <c r="G15" s="522"/>
      <c r="H15" s="522"/>
      <c r="I15" s="563"/>
      <c r="J15" s="560"/>
      <c r="K15" s="506" t="s">
        <v>96</v>
      </c>
      <c r="L15" s="506"/>
      <c r="M15" s="506"/>
      <c r="N15" s="506"/>
      <c r="O15" s="506"/>
      <c r="P15" s="506"/>
      <c r="Q15" s="506"/>
      <c r="R15" s="506"/>
      <c r="S15" s="506"/>
      <c r="T15" s="549"/>
    </row>
    <row r="16" spans="1:34" ht="12.75" customHeight="1" x14ac:dyDescent="0.2">
      <c r="A16" s="553"/>
      <c r="B16" s="556"/>
      <c r="C16" s="307"/>
      <c r="D16" s="307"/>
      <c r="E16" s="307"/>
      <c r="F16" s="308"/>
      <c r="G16" s="308"/>
      <c r="H16" s="308"/>
      <c r="I16" s="563"/>
      <c r="J16" s="560"/>
      <c r="K16" s="506"/>
      <c r="L16" s="506"/>
      <c r="M16" s="506"/>
      <c r="N16" s="506"/>
      <c r="O16" s="506"/>
      <c r="P16" s="506"/>
      <c r="Q16" s="506"/>
      <c r="R16" s="506"/>
      <c r="S16" s="506"/>
      <c r="T16" s="549"/>
    </row>
    <row r="17" spans="1:21" ht="12.75" customHeight="1" x14ac:dyDescent="0.2">
      <c r="A17" s="553"/>
      <c r="B17" s="556"/>
      <c r="C17" s="547" t="s">
        <v>81</v>
      </c>
      <c r="D17" s="547"/>
      <c r="E17" s="547"/>
      <c r="F17" s="547"/>
      <c r="G17" s="547"/>
      <c r="H17" s="547"/>
      <c r="I17" s="563"/>
      <c r="J17" s="560"/>
      <c r="K17" s="506"/>
      <c r="L17" s="506"/>
      <c r="M17" s="506"/>
      <c r="N17" s="506"/>
      <c r="O17" s="506"/>
      <c r="P17" s="506"/>
      <c r="Q17" s="506"/>
      <c r="R17" s="506"/>
      <c r="S17" s="506"/>
      <c r="T17" s="549"/>
    </row>
    <row r="18" spans="1:21" ht="12.75" customHeight="1" x14ac:dyDescent="0.2">
      <c r="A18" s="553"/>
      <c r="B18" s="556"/>
      <c r="C18" s="547"/>
      <c r="D18" s="547"/>
      <c r="E18" s="547"/>
      <c r="F18" s="547"/>
      <c r="G18" s="547"/>
      <c r="H18" s="547"/>
      <c r="I18" s="563"/>
      <c r="J18" s="560"/>
      <c r="K18" s="506"/>
      <c r="L18" s="506"/>
      <c r="M18" s="506"/>
      <c r="N18" s="506"/>
      <c r="O18" s="506"/>
      <c r="P18" s="506"/>
      <c r="Q18" s="506"/>
      <c r="R18" s="506"/>
      <c r="S18" s="506"/>
      <c r="T18" s="549"/>
    </row>
    <row r="19" spans="1:21" ht="13.5" thickBot="1" x14ac:dyDescent="0.25">
      <c r="A19" s="554"/>
      <c r="B19" s="557"/>
      <c r="C19" s="551"/>
      <c r="D19" s="551"/>
      <c r="E19" s="551"/>
      <c r="F19" s="551"/>
      <c r="G19" s="551"/>
      <c r="H19" s="551"/>
      <c r="I19" s="564"/>
      <c r="J19" s="561"/>
      <c r="K19" s="552"/>
      <c r="L19" s="552"/>
      <c r="M19" s="552"/>
      <c r="N19" s="552"/>
      <c r="O19" s="552"/>
      <c r="P19" s="552"/>
      <c r="Q19" s="552"/>
      <c r="R19" s="42"/>
      <c r="S19" s="42"/>
      <c r="T19" s="550"/>
    </row>
    <row r="20" spans="1:21" ht="24" customHeight="1" x14ac:dyDescent="0.2">
      <c r="A20" s="35" t="s">
        <v>21</v>
      </c>
      <c r="B20" s="565"/>
      <c r="C20" s="574" t="s">
        <v>48</v>
      </c>
      <c r="D20" s="574"/>
      <c r="E20" s="574"/>
      <c r="F20" s="574"/>
      <c r="G20" s="574"/>
      <c r="H20" s="574"/>
      <c r="I20" s="568"/>
      <c r="J20" s="559"/>
      <c r="K20" s="71"/>
      <c r="L20" s="71"/>
      <c r="M20" s="71"/>
      <c r="N20" s="71"/>
      <c r="O20" s="71"/>
      <c r="P20" s="71"/>
      <c r="Q20" s="71"/>
      <c r="R20" s="71"/>
      <c r="S20" s="71"/>
      <c r="T20" s="530"/>
    </row>
    <row r="21" spans="1:21" ht="12.75" customHeight="1" x14ac:dyDescent="0.2">
      <c r="A21" s="553" t="s">
        <v>22</v>
      </c>
      <c r="B21" s="566"/>
      <c r="C21" s="537"/>
      <c r="D21" s="537"/>
      <c r="E21" s="537"/>
      <c r="F21" s="537"/>
      <c r="G21" s="537"/>
      <c r="H21" s="537"/>
      <c r="I21" s="569"/>
      <c r="J21" s="560"/>
      <c r="K21" s="533" t="s">
        <v>199</v>
      </c>
      <c r="L21" s="533"/>
      <c r="M21" s="533"/>
      <c r="N21" s="533"/>
      <c r="O21" s="533"/>
      <c r="P21" s="533"/>
      <c r="Q21" s="533"/>
      <c r="R21" s="533"/>
      <c r="S21" s="533"/>
      <c r="T21" s="531"/>
      <c r="U21" s="8"/>
    </row>
    <row r="22" spans="1:21" ht="12.75" customHeight="1" x14ac:dyDescent="0.2">
      <c r="A22" s="553"/>
      <c r="B22" s="566"/>
      <c r="C22" s="527" t="s">
        <v>97</v>
      </c>
      <c r="D22" s="527"/>
      <c r="E22" s="527"/>
      <c r="F22" s="527"/>
      <c r="G22" s="527"/>
      <c r="H22" s="527"/>
      <c r="I22" s="569"/>
      <c r="J22" s="560"/>
      <c r="K22" s="538" t="s">
        <v>23</v>
      </c>
      <c r="L22" s="53" t="s">
        <v>200</v>
      </c>
      <c r="M22" s="54" t="s">
        <v>146</v>
      </c>
      <c r="N22" s="54">
        <v>5</v>
      </c>
      <c r="O22" s="55">
        <v>5</v>
      </c>
      <c r="P22" s="56">
        <v>10</v>
      </c>
      <c r="Q22" s="56">
        <v>15</v>
      </c>
      <c r="R22" s="56">
        <v>20</v>
      </c>
      <c r="S22" s="56">
        <v>25</v>
      </c>
      <c r="T22" s="531"/>
      <c r="U22" s="7"/>
    </row>
    <row r="23" spans="1:21" x14ac:dyDescent="0.2">
      <c r="A23" s="553"/>
      <c r="B23" s="566"/>
      <c r="C23" s="527" t="s">
        <v>213</v>
      </c>
      <c r="D23" s="527"/>
      <c r="E23" s="527"/>
      <c r="F23" s="527"/>
      <c r="G23" s="527"/>
      <c r="H23" s="527"/>
      <c r="I23" s="569"/>
      <c r="J23" s="560"/>
      <c r="K23" s="539"/>
      <c r="L23" s="57" t="s">
        <v>201</v>
      </c>
      <c r="M23" s="54" t="s">
        <v>202</v>
      </c>
      <c r="N23" s="54">
        <v>4</v>
      </c>
      <c r="O23" s="55">
        <v>4</v>
      </c>
      <c r="P23" s="55">
        <v>8</v>
      </c>
      <c r="Q23" s="56">
        <v>12</v>
      </c>
      <c r="R23" s="56">
        <v>16</v>
      </c>
      <c r="S23" s="56">
        <v>20</v>
      </c>
      <c r="T23" s="531"/>
      <c r="U23" s="7"/>
    </row>
    <row r="24" spans="1:21" x14ac:dyDescent="0.2">
      <c r="A24" s="553"/>
      <c r="B24" s="566"/>
      <c r="C24" s="527" t="s">
        <v>214</v>
      </c>
      <c r="D24" s="527"/>
      <c r="E24" s="527"/>
      <c r="F24" s="527"/>
      <c r="G24" s="527"/>
      <c r="H24" s="527"/>
      <c r="I24" s="569"/>
      <c r="J24" s="560"/>
      <c r="K24" s="539"/>
      <c r="L24" s="57" t="s">
        <v>203</v>
      </c>
      <c r="M24" s="54" t="s">
        <v>102</v>
      </c>
      <c r="N24" s="54">
        <v>3</v>
      </c>
      <c r="O24" s="58">
        <v>3</v>
      </c>
      <c r="P24" s="55">
        <v>6</v>
      </c>
      <c r="Q24" s="55">
        <v>9</v>
      </c>
      <c r="R24" s="56">
        <v>12</v>
      </c>
      <c r="S24" s="56">
        <v>15</v>
      </c>
      <c r="T24" s="531"/>
      <c r="U24" s="7"/>
    </row>
    <row r="25" spans="1:21" x14ac:dyDescent="0.2">
      <c r="A25" s="553"/>
      <c r="B25" s="566"/>
      <c r="C25" s="527" t="s">
        <v>217</v>
      </c>
      <c r="D25" s="527"/>
      <c r="E25" s="527"/>
      <c r="F25" s="527"/>
      <c r="G25" s="527"/>
      <c r="H25" s="527"/>
      <c r="I25" s="569"/>
      <c r="J25" s="560"/>
      <c r="K25" s="539"/>
      <c r="L25" s="57" t="s">
        <v>204</v>
      </c>
      <c r="M25" s="54" t="s">
        <v>205</v>
      </c>
      <c r="N25" s="54">
        <v>2</v>
      </c>
      <c r="O25" s="58">
        <v>2</v>
      </c>
      <c r="P25" s="55">
        <v>4</v>
      </c>
      <c r="Q25" s="55">
        <v>6</v>
      </c>
      <c r="R25" s="55">
        <v>8</v>
      </c>
      <c r="S25" s="56">
        <v>10</v>
      </c>
      <c r="T25" s="531"/>
      <c r="U25" s="7"/>
    </row>
    <row r="26" spans="1:21" x14ac:dyDescent="0.2">
      <c r="A26" s="553"/>
      <c r="B26" s="566"/>
      <c r="C26" s="527" t="s">
        <v>218</v>
      </c>
      <c r="D26" s="527"/>
      <c r="E26" s="527"/>
      <c r="F26" s="527"/>
      <c r="G26" s="527"/>
      <c r="H26" s="527"/>
      <c r="I26" s="569"/>
      <c r="J26" s="560"/>
      <c r="K26" s="540"/>
      <c r="L26" s="57" t="s">
        <v>206</v>
      </c>
      <c r="M26" s="54" t="s">
        <v>125</v>
      </c>
      <c r="N26" s="54">
        <v>1</v>
      </c>
      <c r="O26" s="59">
        <v>1</v>
      </c>
      <c r="P26" s="59">
        <v>2</v>
      </c>
      <c r="Q26" s="59">
        <v>3</v>
      </c>
      <c r="R26" s="60">
        <v>4</v>
      </c>
      <c r="S26" s="55">
        <v>5</v>
      </c>
      <c r="T26" s="531"/>
      <c r="U26" s="7"/>
    </row>
    <row r="27" spans="1:21" ht="12.75" customHeight="1" x14ac:dyDescent="0.2">
      <c r="A27" s="553"/>
      <c r="B27" s="566"/>
      <c r="C27" s="527" t="s">
        <v>215</v>
      </c>
      <c r="D27" s="527"/>
      <c r="E27" s="527"/>
      <c r="F27" s="527"/>
      <c r="G27" s="527"/>
      <c r="H27" s="527"/>
      <c r="I27" s="569"/>
      <c r="J27" s="560"/>
      <c r="K27" s="61"/>
      <c r="L27" s="61"/>
      <c r="M27" s="61"/>
      <c r="N27" s="61"/>
      <c r="O27" s="54">
        <v>1</v>
      </c>
      <c r="P27" s="54">
        <v>2</v>
      </c>
      <c r="Q27" s="54">
        <v>3</v>
      </c>
      <c r="R27" s="62">
        <v>4</v>
      </c>
      <c r="S27" s="54">
        <v>5</v>
      </c>
      <c r="T27" s="531"/>
    </row>
    <row r="28" spans="1:21" ht="12.75" customHeight="1" x14ac:dyDescent="0.2">
      <c r="A28" s="553"/>
      <c r="B28" s="566"/>
      <c r="C28" s="7"/>
      <c r="D28" s="7"/>
      <c r="E28" s="7"/>
      <c r="F28" s="7"/>
      <c r="G28" s="7"/>
      <c r="H28" s="7"/>
      <c r="I28" s="569"/>
      <c r="J28" s="560"/>
      <c r="K28" s="63"/>
      <c r="L28" s="63"/>
      <c r="M28" s="64"/>
      <c r="N28" s="64"/>
      <c r="O28" s="54" t="s">
        <v>139</v>
      </c>
      <c r="P28" s="54" t="s">
        <v>207</v>
      </c>
      <c r="Q28" s="54" t="s">
        <v>138</v>
      </c>
      <c r="R28" s="54" t="s">
        <v>208</v>
      </c>
      <c r="S28" s="54" t="s">
        <v>137</v>
      </c>
      <c r="T28" s="531"/>
    </row>
    <row r="29" spans="1:21" ht="12.75" customHeight="1" x14ac:dyDescent="0.2">
      <c r="A29" s="553"/>
      <c r="B29" s="566"/>
      <c r="C29" s="537" t="s">
        <v>416</v>
      </c>
      <c r="D29" s="537"/>
      <c r="E29" s="537"/>
      <c r="F29" s="537"/>
      <c r="G29" s="537"/>
      <c r="H29" s="537"/>
      <c r="I29" s="569"/>
      <c r="J29" s="560"/>
      <c r="K29" s="63"/>
      <c r="L29" s="63"/>
      <c r="M29" s="64"/>
      <c r="N29" s="64"/>
      <c r="O29" s="65" t="s">
        <v>209</v>
      </c>
      <c r="P29" s="65" t="s">
        <v>210</v>
      </c>
      <c r="Q29" s="65" t="s">
        <v>85</v>
      </c>
      <c r="R29" s="65" t="s">
        <v>211</v>
      </c>
      <c r="S29" s="65" t="s">
        <v>212</v>
      </c>
      <c r="T29" s="531"/>
    </row>
    <row r="30" spans="1:21" ht="25.5" customHeight="1" x14ac:dyDescent="0.2">
      <c r="A30" s="553"/>
      <c r="B30" s="566"/>
      <c r="C30" s="527" t="s">
        <v>216</v>
      </c>
      <c r="D30" s="527"/>
      <c r="E30" s="527"/>
      <c r="F30" s="527"/>
      <c r="G30" s="527"/>
      <c r="H30" s="527"/>
      <c r="I30" s="569"/>
      <c r="J30" s="560"/>
      <c r="K30" s="66"/>
      <c r="L30" s="63"/>
      <c r="M30" s="67"/>
      <c r="N30" s="67"/>
      <c r="O30" s="534" t="s">
        <v>24</v>
      </c>
      <c r="P30" s="535"/>
      <c r="Q30" s="535"/>
      <c r="R30" s="535"/>
      <c r="S30" s="535"/>
      <c r="T30" s="531"/>
    </row>
    <row r="31" spans="1:21" ht="12.75" customHeight="1" x14ac:dyDescent="0.2">
      <c r="A31" s="553"/>
      <c r="B31" s="566"/>
      <c r="C31" s="527" t="s">
        <v>219</v>
      </c>
      <c r="D31" s="527"/>
      <c r="E31" s="527"/>
      <c r="F31" s="527"/>
      <c r="G31" s="527"/>
      <c r="H31" s="527"/>
      <c r="I31" s="569"/>
      <c r="J31" s="560"/>
      <c r="K31" s="72"/>
      <c r="L31" s="72"/>
      <c r="M31" s="72"/>
      <c r="N31" s="72"/>
      <c r="O31" s="72"/>
      <c r="P31" s="72"/>
      <c r="Q31" s="72"/>
      <c r="R31" s="72"/>
      <c r="S31" s="72"/>
      <c r="T31" s="531"/>
    </row>
    <row r="32" spans="1:21" ht="12.75" customHeight="1" x14ac:dyDescent="0.2">
      <c r="A32" s="553"/>
      <c r="B32" s="566"/>
      <c r="C32" s="527" t="s">
        <v>220</v>
      </c>
      <c r="D32" s="527"/>
      <c r="E32" s="527"/>
      <c r="F32" s="527"/>
      <c r="G32" s="527"/>
      <c r="H32" s="527"/>
      <c r="I32" s="569"/>
      <c r="J32" s="560"/>
      <c r="K32" s="536" t="s">
        <v>41</v>
      </c>
      <c r="L32" s="536"/>
      <c r="M32" s="536"/>
      <c r="N32" s="536"/>
      <c r="O32" s="536"/>
      <c r="P32" s="536"/>
      <c r="Q32" s="536"/>
      <c r="R32" s="536"/>
      <c r="S32" s="536"/>
      <c r="T32" s="531"/>
    </row>
    <row r="33" spans="1:20" ht="12.75" customHeight="1" x14ac:dyDescent="0.2">
      <c r="A33" s="553"/>
      <c r="B33" s="566"/>
      <c r="C33" s="527" t="s">
        <v>221</v>
      </c>
      <c r="D33" s="527"/>
      <c r="E33" s="527"/>
      <c r="F33" s="527"/>
      <c r="G33" s="527"/>
      <c r="H33" s="527"/>
      <c r="I33" s="569"/>
      <c r="J33" s="560"/>
      <c r="K33" s="72"/>
      <c r="L33" s="72"/>
      <c r="M33" s="72"/>
      <c r="N33" s="72"/>
      <c r="O33" s="72"/>
      <c r="P33" s="72"/>
      <c r="Q33" s="72"/>
      <c r="R33" s="72"/>
      <c r="S33" s="72"/>
      <c r="T33" s="531"/>
    </row>
    <row r="34" spans="1:20" ht="12.75" customHeight="1" x14ac:dyDescent="0.2">
      <c r="A34" s="553"/>
      <c r="B34" s="566"/>
      <c r="C34" s="527" t="s">
        <v>222</v>
      </c>
      <c r="D34" s="527"/>
      <c r="E34" s="527"/>
      <c r="F34" s="527"/>
      <c r="G34" s="527"/>
      <c r="H34" s="527"/>
      <c r="I34" s="569"/>
      <c r="J34" s="560"/>
      <c r="K34" s="537" t="s">
        <v>418</v>
      </c>
      <c r="L34" s="537"/>
      <c r="M34" s="537"/>
      <c r="N34" s="537"/>
      <c r="O34" s="537"/>
      <c r="P34" s="537"/>
      <c r="Q34" s="537"/>
      <c r="R34" s="537"/>
      <c r="S34" s="537"/>
      <c r="T34" s="531"/>
    </row>
    <row r="35" spans="1:20" ht="12.75" customHeight="1" x14ac:dyDescent="0.2">
      <c r="A35" s="553"/>
      <c r="B35" s="566"/>
      <c r="C35" s="181"/>
      <c r="D35" s="181"/>
      <c r="E35" s="181"/>
      <c r="F35" s="181"/>
      <c r="G35" s="181"/>
      <c r="H35" s="181"/>
      <c r="I35" s="569"/>
      <c r="J35" s="560"/>
      <c r="K35" s="537"/>
      <c r="L35" s="537"/>
      <c r="M35" s="537"/>
      <c r="N35" s="537"/>
      <c r="O35" s="537"/>
      <c r="P35" s="537"/>
      <c r="Q35" s="537"/>
      <c r="R35" s="537"/>
      <c r="S35" s="537"/>
      <c r="T35" s="531"/>
    </row>
    <row r="36" spans="1:20" ht="30" customHeight="1" x14ac:dyDescent="0.2">
      <c r="A36" s="553"/>
      <c r="B36" s="566"/>
      <c r="C36" s="505" t="s">
        <v>417</v>
      </c>
      <c r="D36" s="505"/>
      <c r="E36" s="505"/>
      <c r="F36" s="505"/>
      <c r="G36" s="505"/>
      <c r="H36" s="505"/>
      <c r="I36" s="569"/>
      <c r="J36" s="560"/>
      <c r="K36" s="537"/>
      <c r="L36" s="537"/>
      <c r="M36" s="537"/>
      <c r="N36" s="537"/>
      <c r="O36" s="537"/>
      <c r="P36" s="537"/>
      <c r="Q36" s="537"/>
      <c r="R36" s="537"/>
      <c r="S36" s="537"/>
      <c r="T36" s="531"/>
    </row>
    <row r="37" spans="1:20" ht="13.5" thickBot="1" x14ac:dyDescent="0.25">
      <c r="A37" s="554"/>
      <c r="B37" s="567"/>
      <c r="C37" s="573"/>
      <c r="D37" s="573"/>
      <c r="E37" s="573"/>
      <c r="F37" s="573"/>
      <c r="G37" s="573"/>
      <c r="H37" s="573"/>
      <c r="I37" s="570"/>
      <c r="J37" s="561"/>
      <c r="K37" s="523"/>
      <c r="L37" s="523"/>
      <c r="M37" s="523"/>
      <c r="N37" s="523"/>
      <c r="O37" s="523"/>
      <c r="P37" s="523"/>
      <c r="Q37" s="523"/>
      <c r="R37" s="44"/>
      <c r="S37" s="44"/>
      <c r="T37" s="532"/>
    </row>
    <row r="38" spans="1:20" ht="24" customHeight="1" x14ac:dyDescent="0.2">
      <c r="A38" s="35" t="s">
        <v>25</v>
      </c>
      <c r="B38" s="565"/>
      <c r="I38" s="568"/>
      <c r="J38" s="579"/>
      <c r="K38" s="70"/>
      <c r="L38" s="70"/>
      <c r="M38" s="70"/>
      <c r="N38" s="70"/>
      <c r="O38" s="70"/>
      <c r="P38" s="70"/>
      <c r="Q38" s="70"/>
      <c r="R38" s="68"/>
      <c r="S38" s="68"/>
      <c r="T38" s="512"/>
    </row>
    <row r="39" spans="1:20" ht="21" customHeight="1" x14ac:dyDescent="0.2">
      <c r="A39" s="571" t="s">
        <v>45</v>
      </c>
      <c r="B39" s="566"/>
      <c r="C39" s="528" t="s">
        <v>419</v>
      </c>
      <c r="D39" s="528"/>
      <c r="E39" s="528"/>
      <c r="F39" s="528"/>
      <c r="G39" s="528"/>
      <c r="H39" s="528"/>
      <c r="I39" s="569"/>
      <c r="J39" s="580"/>
      <c r="K39" s="183"/>
      <c r="L39" s="524"/>
      <c r="M39" s="524"/>
      <c r="N39" s="524"/>
      <c r="O39" s="524"/>
      <c r="P39" s="524"/>
      <c r="Q39" s="524"/>
      <c r="R39" s="524"/>
      <c r="S39" s="524"/>
      <c r="T39" s="512"/>
    </row>
    <row r="40" spans="1:20" ht="15.75" customHeight="1" x14ac:dyDescent="0.2">
      <c r="A40" s="571"/>
      <c r="B40" s="566"/>
      <c r="C40" s="528"/>
      <c r="D40" s="528"/>
      <c r="E40" s="528"/>
      <c r="F40" s="528"/>
      <c r="G40" s="528"/>
      <c r="H40" s="528"/>
      <c r="I40" s="569"/>
      <c r="J40" s="580"/>
      <c r="K40" s="184"/>
      <c r="L40" s="525"/>
      <c r="M40" s="185"/>
      <c r="N40" s="186"/>
      <c r="O40" s="187"/>
      <c r="P40" s="187"/>
      <c r="Q40" s="187"/>
      <c r="R40" s="187"/>
      <c r="S40" s="187"/>
      <c r="T40" s="512"/>
    </row>
    <row r="41" spans="1:20" ht="12.75" customHeight="1" x14ac:dyDescent="0.2">
      <c r="A41" s="571"/>
      <c r="B41" s="566"/>
      <c r="I41" s="569"/>
      <c r="J41" s="580"/>
      <c r="K41" s="184"/>
      <c r="L41" s="525"/>
      <c r="M41" s="188"/>
      <c r="N41" s="186"/>
      <c r="O41" s="187"/>
      <c r="P41" s="187"/>
      <c r="Q41" s="187"/>
      <c r="R41" s="187"/>
      <c r="S41" s="187"/>
      <c r="T41" s="512"/>
    </row>
    <row r="42" spans="1:20" x14ac:dyDescent="0.2">
      <c r="A42" s="571"/>
      <c r="B42" s="566"/>
      <c r="C42" s="506" t="s">
        <v>98</v>
      </c>
      <c r="D42" s="506"/>
      <c r="E42" s="506"/>
      <c r="F42" s="506"/>
      <c r="G42" s="506"/>
      <c r="H42" s="506"/>
      <c r="I42" s="569"/>
      <c r="J42" s="580"/>
      <c r="K42" s="184"/>
      <c r="L42" s="525"/>
      <c r="M42" s="188"/>
      <c r="N42" s="186"/>
      <c r="O42" s="187"/>
      <c r="P42" s="187"/>
      <c r="Q42" s="187"/>
      <c r="R42" s="187"/>
      <c r="S42" s="187"/>
      <c r="T42" s="512"/>
    </row>
    <row r="43" spans="1:20" x14ac:dyDescent="0.2">
      <c r="A43" s="571"/>
      <c r="B43" s="566"/>
      <c r="C43" s="506"/>
      <c r="D43" s="506"/>
      <c r="E43" s="506"/>
      <c r="F43" s="506"/>
      <c r="G43" s="506"/>
      <c r="H43" s="506"/>
      <c r="I43" s="569"/>
      <c r="J43" s="580"/>
      <c r="K43" s="184"/>
      <c r="L43" s="525"/>
      <c r="M43" s="188"/>
      <c r="N43" s="186"/>
      <c r="O43" s="187"/>
      <c r="P43" s="187"/>
      <c r="Q43" s="187"/>
      <c r="R43" s="187"/>
      <c r="S43" s="187"/>
      <c r="T43" s="512"/>
    </row>
    <row r="44" spans="1:20" ht="12.75" customHeight="1" x14ac:dyDescent="0.2">
      <c r="A44" s="571"/>
      <c r="B44" s="566"/>
      <c r="C44" s="506"/>
      <c r="D44" s="506"/>
      <c r="E44" s="506"/>
      <c r="F44" s="506"/>
      <c r="G44" s="506"/>
      <c r="H44" s="506"/>
      <c r="I44" s="569"/>
      <c r="J44" s="580"/>
      <c r="K44" s="184"/>
      <c r="L44" s="525"/>
      <c r="M44" s="188"/>
      <c r="N44" s="186"/>
      <c r="O44" s="187"/>
      <c r="P44" s="187"/>
      <c r="Q44" s="187"/>
      <c r="R44" s="187"/>
      <c r="S44" s="187"/>
      <c r="T44" s="512"/>
    </row>
    <row r="45" spans="1:20" ht="12.75" customHeight="1" x14ac:dyDescent="0.2">
      <c r="A45" s="571"/>
      <c r="B45" s="566"/>
      <c r="C45" s="506"/>
      <c r="D45" s="506"/>
      <c r="E45" s="506"/>
      <c r="F45" s="506"/>
      <c r="G45" s="506"/>
      <c r="H45" s="506"/>
      <c r="I45" s="569"/>
      <c r="J45" s="580"/>
      <c r="K45" s="184"/>
      <c r="L45" s="525"/>
      <c r="M45" s="188"/>
      <c r="N45" s="186"/>
      <c r="O45" s="187"/>
      <c r="P45" s="187"/>
      <c r="Q45" s="187"/>
      <c r="R45" s="187"/>
      <c r="S45" s="187"/>
      <c r="T45" s="512"/>
    </row>
    <row r="46" spans="1:20" ht="12.75" customHeight="1" x14ac:dyDescent="0.2">
      <c r="A46" s="571"/>
      <c r="B46" s="566"/>
      <c r="C46" s="33"/>
      <c r="D46" s="37"/>
      <c r="E46" s="37"/>
      <c r="F46" s="37"/>
      <c r="G46" s="37"/>
      <c r="H46" s="37"/>
      <c r="I46" s="569"/>
      <c r="J46" s="580"/>
      <c r="K46" s="184"/>
      <c r="L46" s="525"/>
      <c r="M46" s="188"/>
      <c r="N46" s="186"/>
      <c r="O46" s="187"/>
      <c r="P46" s="187"/>
      <c r="Q46" s="187"/>
      <c r="R46" s="187"/>
      <c r="S46" s="187"/>
      <c r="T46" s="512"/>
    </row>
    <row r="47" spans="1:20" ht="12.75" customHeight="1" x14ac:dyDescent="0.2">
      <c r="A47" s="571"/>
      <c r="B47" s="566"/>
      <c r="C47" s="528" t="s">
        <v>420</v>
      </c>
      <c r="D47" s="528"/>
      <c r="E47" s="528"/>
      <c r="F47" s="528"/>
      <c r="G47" s="528"/>
      <c r="H47" s="528"/>
      <c r="I47" s="569"/>
      <c r="J47" s="580"/>
      <c r="K47" s="184"/>
      <c r="L47" s="525"/>
      <c r="M47" s="188"/>
      <c r="N47" s="186"/>
      <c r="O47" s="187"/>
      <c r="P47" s="187"/>
      <c r="Q47" s="187"/>
      <c r="R47" s="187"/>
      <c r="S47" s="187"/>
      <c r="T47" s="512"/>
    </row>
    <row r="48" spans="1:20" ht="12.75" customHeight="1" x14ac:dyDescent="0.2">
      <c r="A48" s="571"/>
      <c r="B48" s="566"/>
      <c r="C48" s="528"/>
      <c r="D48" s="528"/>
      <c r="E48" s="528"/>
      <c r="F48" s="528"/>
      <c r="G48" s="528"/>
      <c r="H48" s="528"/>
      <c r="I48" s="569"/>
      <c r="J48" s="580"/>
      <c r="K48" s="184"/>
      <c r="L48" s="525"/>
      <c r="M48" s="188"/>
      <c r="N48" s="186"/>
      <c r="O48" s="187"/>
      <c r="P48" s="187"/>
      <c r="Q48" s="187"/>
      <c r="R48" s="187"/>
      <c r="S48" s="187"/>
      <c r="T48" s="512"/>
    </row>
    <row r="49" spans="1:20" ht="12.75" customHeight="1" x14ac:dyDescent="0.2">
      <c r="A49" s="571"/>
      <c r="B49" s="566"/>
      <c r="C49" s="528"/>
      <c r="D49" s="528"/>
      <c r="E49" s="528"/>
      <c r="F49" s="528"/>
      <c r="G49" s="528"/>
      <c r="H49" s="528"/>
      <c r="I49" s="569"/>
      <c r="J49" s="580"/>
      <c r="K49" s="184"/>
      <c r="L49" s="525"/>
      <c r="M49" s="188"/>
      <c r="N49" s="186"/>
      <c r="O49" s="187"/>
      <c r="P49" s="187"/>
      <c r="Q49" s="187"/>
      <c r="R49" s="187"/>
      <c r="S49" s="187"/>
      <c r="T49" s="512"/>
    </row>
    <row r="50" spans="1:20" ht="12.75" customHeight="1" x14ac:dyDescent="0.2">
      <c r="A50" s="571"/>
      <c r="B50" s="566"/>
      <c r="C50" s="528"/>
      <c r="D50" s="528"/>
      <c r="E50" s="528"/>
      <c r="F50" s="528"/>
      <c r="G50" s="528"/>
      <c r="H50" s="528"/>
      <c r="I50" s="569"/>
      <c r="J50" s="580"/>
      <c r="K50" s="184"/>
      <c r="L50" s="525"/>
      <c r="M50" s="188"/>
      <c r="N50" s="186"/>
      <c r="O50" s="187"/>
      <c r="P50" s="187"/>
      <c r="Q50" s="187"/>
      <c r="R50" s="187"/>
      <c r="S50" s="187"/>
      <c r="T50" s="512"/>
    </row>
    <row r="51" spans="1:20" ht="12.75" customHeight="1" x14ac:dyDescent="0.2">
      <c r="A51" s="571"/>
      <c r="B51" s="566"/>
      <c r="C51" s="528"/>
      <c r="D51" s="528"/>
      <c r="E51" s="528"/>
      <c r="F51" s="528"/>
      <c r="G51" s="528"/>
      <c r="H51" s="528"/>
      <c r="I51" s="569"/>
      <c r="J51" s="580"/>
      <c r="K51" s="184"/>
      <c r="L51" s="525"/>
      <c r="M51" s="188"/>
      <c r="N51" s="186"/>
      <c r="O51" s="187"/>
      <c r="P51" s="187"/>
      <c r="Q51" s="187"/>
      <c r="R51" s="187"/>
      <c r="S51" s="187"/>
      <c r="T51" s="512"/>
    </row>
    <row r="52" spans="1:20" ht="12.75" customHeight="1" x14ac:dyDescent="0.2">
      <c r="A52" s="571"/>
      <c r="B52" s="566"/>
      <c r="C52" s="528"/>
      <c r="D52" s="528"/>
      <c r="E52" s="528"/>
      <c r="F52" s="528"/>
      <c r="G52" s="528"/>
      <c r="H52" s="528"/>
      <c r="I52" s="569"/>
      <c r="J52" s="580"/>
      <c r="K52" s="184"/>
      <c r="L52" s="525"/>
      <c r="M52" s="188"/>
      <c r="N52" s="186"/>
      <c r="O52" s="187"/>
      <c r="P52" s="187"/>
      <c r="Q52" s="187"/>
      <c r="R52" s="187"/>
      <c r="S52" s="187"/>
      <c r="T52" s="512"/>
    </row>
    <row r="53" spans="1:20" ht="12.75" customHeight="1" x14ac:dyDescent="0.2">
      <c r="A53" s="571"/>
      <c r="B53" s="566"/>
      <c r="C53" s="528"/>
      <c r="D53" s="528"/>
      <c r="E53" s="528"/>
      <c r="F53" s="528"/>
      <c r="G53" s="528"/>
      <c r="H53" s="528"/>
      <c r="I53" s="569"/>
      <c r="J53" s="580"/>
      <c r="K53" s="184"/>
      <c r="L53" s="525"/>
      <c r="M53" s="188"/>
      <c r="N53" s="186"/>
      <c r="O53" s="187"/>
      <c r="P53" s="187"/>
      <c r="Q53" s="187"/>
      <c r="R53" s="187"/>
      <c r="S53" s="187"/>
      <c r="T53" s="512"/>
    </row>
    <row r="54" spans="1:20" ht="12.75" customHeight="1" x14ac:dyDescent="0.2">
      <c r="A54" s="571"/>
      <c r="B54" s="566"/>
      <c r="C54" s="528"/>
      <c r="D54" s="528"/>
      <c r="E54" s="528"/>
      <c r="F54" s="528"/>
      <c r="G54" s="528"/>
      <c r="H54" s="528"/>
      <c r="I54" s="569"/>
      <c r="J54" s="580"/>
      <c r="K54" s="184"/>
      <c r="L54" s="525"/>
      <c r="M54" s="188"/>
      <c r="N54" s="186"/>
      <c r="O54" s="187"/>
      <c r="P54" s="187"/>
      <c r="Q54" s="187"/>
      <c r="R54" s="187"/>
      <c r="S54" s="187"/>
      <c r="T54" s="512"/>
    </row>
    <row r="55" spans="1:20" ht="12.75" customHeight="1" x14ac:dyDescent="0.2">
      <c r="A55" s="571"/>
      <c r="B55" s="566"/>
      <c r="C55" s="528"/>
      <c r="D55" s="528"/>
      <c r="E55" s="528"/>
      <c r="F55" s="528"/>
      <c r="G55" s="528"/>
      <c r="H55" s="528"/>
      <c r="I55" s="569"/>
      <c r="J55" s="580"/>
      <c r="K55" s="184"/>
      <c r="L55" s="525"/>
      <c r="M55" s="188"/>
      <c r="N55" s="186"/>
      <c r="O55" s="187"/>
      <c r="P55" s="187"/>
      <c r="Q55" s="187"/>
      <c r="R55" s="187"/>
      <c r="S55" s="187"/>
      <c r="T55" s="512"/>
    </row>
    <row r="56" spans="1:20" ht="12.75" customHeight="1" x14ac:dyDescent="0.2">
      <c r="A56" s="571"/>
      <c r="B56" s="566"/>
      <c r="C56" s="528"/>
      <c r="D56" s="528"/>
      <c r="E56" s="528"/>
      <c r="F56" s="528"/>
      <c r="G56" s="528"/>
      <c r="H56" s="528"/>
      <c r="I56" s="569"/>
      <c r="J56" s="580"/>
      <c r="K56" s="184"/>
      <c r="L56" s="525"/>
      <c r="M56" s="188"/>
      <c r="N56" s="186"/>
      <c r="O56" s="187"/>
      <c r="P56" s="187"/>
      <c r="Q56" s="187"/>
      <c r="R56" s="187"/>
      <c r="S56" s="187"/>
      <c r="T56" s="512"/>
    </row>
    <row r="57" spans="1:20" ht="12.75" customHeight="1" x14ac:dyDescent="0.2">
      <c r="A57" s="571"/>
      <c r="B57" s="566"/>
      <c r="C57" s="182"/>
      <c r="D57" s="182"/>
      <c r="E57" s="182"/>
      <c r="F57" s="182"/>
      <c r="G57" s="182"/>
      <c r="H57" s="182"/>
      <c r="I57" s="569"/>
      <c r="J57" s="580"/>
      <c r="K57" s="184"/>
      <c r="L57" s="525"/>
      <c r="M57" s="188"/>
      <c r="N57" s="186"/>
      <c r="O57" s="187"/>
      <c r="P57" s="187"/>
      <c r="Q57" s="187"/>
      <c r="R57" s="187"/>
      <c r="S57" s="187"/>
      <c r="T57" s="512"/>
    </row>
    <row r="58" spans="1:20" ht="12.75" customHeight="1" x14ac:dyDescent="0.2">
      <c r="A58" s="571"/>
      <c r="B58" s="566"/>
      <c r="C58" s="528" t="s">
        <v>421</v>
      </c>
      <c r="D58" s="528"/>
      <c r="E58" s="528"/>
      <c r="F58" s="528"/>
      <c r="G58" s="528"/>
      <c r="H58" s="528"/>
      <c r="I58" s="569"/>
      <c r="J58" s="580"/>
      <c r="K58" s="184"/>
      <c r="L58" s="525"/>
      <c r="M58" s="188"/>
      <c r="N58" s="186"/>
      <c r="O58" s="187"/>
      <c r="P58" s="187"/>
      <c r="Q58" s="187"/>
      <c r="R58" s="187"/>
      <c r="S58" s="187"/>
      <c r="T58" s="512"/>
    </row>
    <row r="59" spans="1:20" ht="12.75" customHeight="1" x14ac:dyDescent="0.2">
      <c r="A59" s="571"/>
      <c r="B59" s="566"/>
      <c r="C59" s="528"/>
      <c r="D59" s="528"/>
      <c r="E59" s="528"/>
      <c r="F59" s="528"/>
      <c r="G59" s="528"/>
      <c r="H59" s="528"/>
      <c r="I59" s="569"/>
      <c r="J59" s="580"/>
      <c r="K59" s="184"/>
      <c r="L59" s="525"/>
      <c r="M59" s="188"/>
      <c r="N59" s="186"/>
      <c r="O59" s="187"/>
      <c r="P59" s="187"/>
      <c r="Q59" s="187"/>
      <c r="R59" s="187"/>
      <c r="S59" s="187"/>
      <c r="T59" s="512"/>
    </row>
    <row r="60" spans="1:20" ht="12.75" customHeight="1" x14ac:dyDescent="0.2">
      <c r="A60" s="571"/>
      <c r="B60" s="566"/>
      <c r="C60" s="528"/>
      <c r="D60" s="528"/>
      <c r="E60" s="528"/>
      <c r="F60" s="528"/>
      <c r="G60" s="528"/>
      <c r="H60" s="528"/>
      <c r="I60" s="569"/>
      <c r="J60" s="580"/>
      <c r="K60" s="184"/>
      <c r="L60" s="525"/>
      <c r="M60" s="188"/>
      <c r="N60" s="186"/>
      <c r="O60" s="187"/>
      <c r="P60" s="187"/>
      <c r="Q60" s="187"/>
      <c r="R60" s="187"/>
      <c r="S60" s="187"/>
      <c r="T60" s="512"/>
    </row>
    <row r="61" spans="1:20" ht="12.75" customHeight="1" x14ac:dyDescent="0.2">
      <c r="A61" s="571"/>
      <c r="B61" s="566"/>
      <c r="C61" s="528"/>
      <c r="D61" s="528"/>
      <c r="E61" s="528"/>
      <c r="F61" s="528"/>
      <c r="G61" s="528"/>
      <c r="H61" s="528"/>
      <c r="I61" s="569"/>
      <c r="J61" s="580"/>
      <c r="K61" s="184"/>
      <c r="L61" s="525"/>
      <c r="M61" s="188"/>
      <c r="N61" s="186"/>
      <c r="O61" s="187"/>
      <c r="P61" s="187"/>
      <c r="Q61" s="187"/>
      <c r="R61" s="187"/>
      <c r="S61" s="187"/>
      <c r="T61" s="512"/>
    </row>
    <row r="62" spans="1:20" ht="12.75" customHeight="1" x14ac:dyDescent="0.2">
      <c r="A62" s="571"/>
      <c r="B62" s="566"/>
      <c r="C62" s="528"/>
      <c r="D62" s="528"/>
      <c r="E62" s="528"/>
      <c r="F62" s="528"/>
      <c r="G62" s="528"/>
      <c r="H62" s="528"/>
      <c r="I62" s="569"/>
      <c r="J62" s="580"/>
      <c r="K62" s="184"/>
      <c r="L62" s="525"/>
      <c r="M62" s="188"/>
      <c r="N62" s="186"/>
      <c r="O62" s="187"/>
      <c r="P62" s="187"/>
      <c r="Q62" s="187"/>
      <c r="R62" s="187"/>
      <c r="S62" s="187"/>
      <c r="T62" s="512"/>
    </row>
    <row r="63" spans="1:20" ht="12.75" customHeight="1" x14ac:dyDescent="0.2">
      <c r="A63" s="571"/>
      <c r="B63" s="566"/>
      <c r="C63" s="528"/>
      <c r="D63" s="528"/>
      <c r="E63" s="528"/>
      <c r="F63" s="528"/>
      <c r="G63" s="528"/>
      <c r="H63" s="528"/>
      <c r="I63" s="569"/>
      <c r="J63" s="580"/>
      <c r="K63" s="184"/>
      <c r="L63" s="525"/>
      <c r="M63" s="188"/>
      <c r="N63" s="186"/>
      <c r="O63" s="187"/>
      <c r="P63" s="187"/>
      <c r="Q63" s="187"/>
      <c r="R63" s="187"/>
      <c r="S63" s="187"/>
      <c r="T63" s="512"/>
    </row>
    <row r="64" spans="1:20" ht="12.75" customHeight="1" x14ac:dyDescent="0.2">
      <c r="A64" s="571"/>
      <c r="B64" s="566"/>
      <c r="C64" s="77"/>
      <c r="D64" s="77"/>
      <c r="E64" s="77"/>
      <c r="F64" s="77"/>
      <c r="G64" s="77"/>
      <c r="H64" s="77"/>
      <c r="I64" s="569"/>
      <c r="J64" s="580"/>
      <c r="K64" s="184"/>
      <c r="L64" s="525"/>
      <c r="M64" s="188"/>
      <c r="N64" s="186"/>
      <c r="O64" s="187"/>
      <c r="P64" s="187"/>
      <c r="Q64" s="187"/>
      <c r="R64" s="187"/>
      <c r="S64" s="187"/>
      <c r="T64" s="512"/>
    </row>
    <row r="65" spans="1:20" ht="12.75" customHeight="1" x14ac:dyDescent="0.2">
      <c r="A65" s="571"/>
      <c r="B65" s="566"/>
      <c r="C65" s="505" t="s">
        <v>78</v>
      </c>
      <c r="D65" s="547"/>
      <c r="E65" s="547"/>
      <c r="F65" s="547"/>
      <c r="G65" s="547"/>
      <c r="H65" s="547"/>
      <c r="I65" s="569"/>
      <c r="J65" s="580"/>
      <c r="K65" s="184"/>
      <c r="L65" s="525"/>
      <c r="M65" s="188"/>
      <c r="N65" s="186"/>
      <c r="O65" s="187"/>
      <c r="P65" s="187"/>
      <c r="Q65" s="187"/>
      <c r="R65" s="187"/>
      <c r="S65" s="187"/>
      <c r="T65" s="512"/>
    </row>
    <row r="66" spans="1:20" ht="12.75" customHeight="1" x14ac:dyDescent="0.2">
      <c r="A66" s="571"/>
      <c r="B66" s="566"/>
      <c r="C66" s="156" t="s">
        <v>377</v>
      </c>
      <c r="D66" s="506" t="s">
        <v>423</v>
      </c>
      <c r="E66" s="506"/>
      <c r="F66" s="506"/>
      <c r="G66" s="506"/>
      <c r="H66" s="506"/>
      <c r="I66" s="569"/>
      <c r="J66" s="580"/>
      <c r="K66" s="184"/>
      <c r="L66" s="525"/>
      <c r="M66" s="188"/>
      <c r="N66" s="186"/>
      <c r="O66" s="187"/>
      <c r="P66" s="187"/>
      <c r="Q66" s="187"/>
      <c r="R66" s="187"/>
      <c r="S66" s="187"/>
      <c r="T66" s="512"/>
    </row>
    <row r="67" spans="1:20" ht="31.5" customHeight="1" x14ac:dyDescent="0.2">
      <c r="A67" s="571"/>
      <c r="B67" s="566"/>
      <c r="C67" s="157" t="s">
        <v>317</v>
      </c>
      <c r="D67" s="586" t="s">
        <v>382</v>
      </c>
      <c r="E67" s="586"/>
      <c r="F67" s="586"/>
      <c r="G67" s="586"/>
      <c r="H67" s="586"/>
      <c r="I67" s="569"/>
      <c r="J67" s="580"/>
      <c r="K67" s="184"/>
      <c r="L67" s="185"/>
      <c r="M67" s="185"/>
      <c r="N67" s="189"/>
      <c r="O67" s="190"/>
      <c r="P67" s="190"/>
      <c r="Q67" s="190"/>
      <c r="R67" s="190"/>
      <c r="S67" s="190"/>
      <c r="T67" s="512"/>
    </row>
    <row r="68" spans="1:20" ht="45" customHeight="1" x14ac:dyDescent="0.2">
      <c r="A68" s="571"/>
      <c r="B68" s="566"/>
      <c r="C68" s="158" t="s">
        <v>378</v>
      </c>
      <c r="D68" s="586" t="s">
        <v>387</v>
      </c>
      <c r="E68" s="586"/>
      <c r="F68" s="586"/>
      <c r="G68" s="586"/>
      <c r="H68" s="586"/>
      <c r="I68" s="569"/>
      <c r="J68" s="580"/>
      <c r="K68" s="184"/>
      <c r="L68" s="185"/>
      <c r="N68" s="189"/>
      <c r="O68" s="191"/>
      <c r="P68" s="191"/>
      <c r="Q68" s="526"/>
      <c r="R68" s="526"/>
      <c r="S68" s="191"/>
      <c r="T68" s="512"/>
    </row>
    <row r="69" spans="1:20" ht="36.75" customHeight="1" x14ac:dyDescent="0.2">
      <c r="A69" s="571"/>
      <c r="B69" s="566"/>
      <c r="C69" s="158" t="s">
        <v>379</v>
      </c>
      <c r="D69" s="586" t="s">
        <v>383</v>
      </c>
      <c r="E69" s="586"/>
      <c r="F69" s="586"/>
      <c r="G69" s="586"/>
      <c r="H69" s="586"/>
      <c r="I69" s="569"/>
      <c r="J69" s="580"/>
      <c r="K69" s="184"/>
      <c r="L69" s="505" t="s">
        <v>384</v>
      </c>
      <c r="M69" s="505"/>
      <c r="N69" s="505"/>
      <c r="O69" s="505"/>
      <c r="P69" s="505"/>
      <c r="Q69" s="505"/>
      <c r="R69" s="505"/>
      <c r="S69" s="505"/>
      <c r="T69" s="512"/>
    </row>
    <row r="70" spans="1:20" ht="36" customHeight="1" x14ac:dyDescent="0.2">
      <c r="A70" s="571"/>
      <c r="B70" s="566"/>
      <c r="C70" s="158" t="s">
        <v>380</v>
      </c>
      <c r="D70" s="586" t="s">
        <v>381</v>
      </c>
      <c r="E70" s="586"/>
      <c r="F70" s="586"/>
      <c r="G70" s="586"/>
      <c r="H70" s="586"/>
      <c r="I70" s="569"/>
      <c r="J70" s="580"/>
      <c r="K70" s="184"/>
      <c r="L70" s="505" t="s">
        <v>422</v>
      </c>
      <c r="M70" s="505"/>
      <c r="N70" s="505"/>
      <c r="O70" s="505"/>
      <c r="P70" s="505"/>
      <c r="Q70" s="505"/>
      <c r="R70" s="505"/>
      <c r="S70" s="505"/>
      <c r="T70" s="512"/>
    </row>
    <row r="71" spans="1:20" ht="11.25" customHeight="1" thickBot="1" x14ac:dyDescent="0.25">
      <c r="A71" s="572"/>
      <c r="B71" s="566"/>
      <c r="C71" s="584"/>
      <c r="D71" s="584"/>
      <c r="E71" s="584"/>
      <c r="F71" s="584"/>
      <c r="G71" s="584"/>
      <c r="H71" s="584"/>
      <c r="I71" s="569"/>
      <c r="J71" s="580"/>
      <c r="K71" s="582"/>
      <c r="L71" s="582"/>
      <c r="M71" s="582"/>
      <c r="N71" s="582"/>
      <c r="O71" s="582"/>
      <c r="P71" s="582"/>
      <c r="Q71" s="582"/>
      <c r="R71" s="582"/>
      <c r="S71" s="582"/>
      <c r="T71" s="583"/>
    </row>
    <row r="72" spans="1:20" ht="32.25" customHeight="1" x14ac:dyDescent="0.2">
      <c r="A72" s="36" t="s">
        <v>26</v>
      </c>
      <c r="B72" s="565"/>
      <c r="C72" s="574" t="s">
        <v>424</v>
      </c>
      <c r="D72" s="574"/>
      <c r="E72" s="574"/>
      <c r="F72" s="574"/>
      <c r="G72" s="574"/>
      <c r="H72" s="574"/>
      <c r="I72" s="514"/>
      <c r="J72" s="579"/>
      <c r="K72" s="585"/>
      <c r="L72" s="585"/>
      <c r="M72" s="585"/>
      <c r="N72" s="585"/>
      <c r="O72" s="585"/>
      <c r="P72" s="585"/>
      <c r="Q72" s="585"/>
      <c r="R72" s="69"/>
      <c r="S72" s="69"/>
      <c r="T72" s="511"/>
    </row>
    <row r="73" spans="1:20" ht="25.5" customHeight="1" x14ac:dyDescent="0.2">
      <c r="A73" s="553" t="s">
        <v>28</v>
      </c>
      <c r="B73" s="566"/>
      <c r="C73" s="575" t="s">
        <v>483</v>
      </c>
      <c r="D73" s="576"/>
      <c r="E73" s="576"/>
      <c r="F73" s="576"/>
      <c r="G73" s="576"/>
      <c r="H73" s="576"/>
      <c r="I73" s="515"/>
      <c r="J73" s="580"/>
      <c r="K73" s="507" t="s">
        <v>49</v>
      </c>
      <c r="L73" s="507"/>
      <c r="M73" s="507" t="s">
        <v>46</v>
      </c>
      <c r="N73" s="507"/>
      <c r="O73" s="507"/>
      <c r="P73" s="507" t="s">
        <v>47</v>
      </c>
      <c r="Q73" s="507"/>
      <c r="R73" s="507"/>
      <c r="S73" s="507"/>
      <c r="T73" s="512"/>
    </row>
    <row r="74" spans="1:20" ht="24.95" customHeight="1" x14ac:dyDescent="0.2">
      <c r="A74" s="553"/>
      <c r="B74" s="566"/>
      <c r="C74" s="577" t="s">
        <v>425</v>
      </c>
      <c r="D74" s="528"/>
      <c r="E74" s="528"/>
      <c r="F74" s="528"/>
      <c r="G74" s="528"/>
      <c r="H74" s="528"/>
      <c r="I74" s="515"/>
      <c r="J74" s="580"/>
      <c r="K74" s="507"/>
      <c r="L74" s="507"/>
      <c r="M74" s="507"/>
      <c r="N74" s="507"/>
      <c r="O74" s="507"/>
      <c r="P74" s="507"/>
      <c r="Q74" s="507"/>
      <c r="R74" s="507"/>
      <c r="S74" s="507"/>
      <c r="T74" s="512"/>
    </row>
    <row r="75" spans="1:20" ht="23.25" customHeight="1" x14ac:dyDescent="0.2">
      <c r="A75" s="553"/>
      <c r="B75" s="566"/>
      <c r="C75" s="506" t="s">
        <v>99</v>
      </c>
      <c r="D75" s="506"/>
      <c r="E75" s="506"/>
      <c r="F75" s="506"/>
      <c r="G75" s="506"/>
      <c r="H75" s="506"/>
      <c r="I75" s="515"/>
      <c r="J75" s="580"/>
      <c r="K75" s="517" t="s">
        <v>385</v>
      </c>
      <c r="L75" s="517"/>
      <c r="M75" s="509" t="s">
        <v>42</v>
      </c>
      <c r="N75" s="509"/>
      <c r="O75" s="509"/>
      <c r="P75" s="508" t="s">
        <v>484</v>
      </c>
      <c r="Q75" s="508"/>
      <c r="R75" s="508"/>
      <c r="S75" s="508"/>
      <c r="T75" s="512"/>
    </row>
    <row r="76" spans="1:20" ht="24.95" customHeight="1" x14ac:dyDescent="0.2">
      <c r="A76" s="553"/>
      <c r="B76" s="566"/>
      <c r="C76" s="577" t="s">
        <v>426</v>
      </c>
      <c r="D76" s="528"/>
      <c r="E76" s="528"/>
      <c r="F76" s="528"/>
      <c r="G76" s="528"/>
      <c r="H76" s="528"/>
      <c r="I76" s="515"/>
      <c r="J76" s="580"/>
      <c r="K76" s="517"/>
      <c r="L76" s="517"/>
      <c r="M76" s="509"/>
      <c r="N76" s="509"/>
      <c r="O76" s="509"/>
      <c r="P76" s="508"/>
      <c r="Q76" s="508"/>
      <c r="R76" s="508"/>
      <c r="S76" s="508"/>
      <c r="T76" s="512"/>
    </row>
    <row r="77" spans="1:20" ht="24.95" customHeight="1" x14ac:dyDescent="0.2">
      <c r="A77" s="553"/>
      <c r="B77" s="566"/>
      <c r="C77" s="528"/>
      <c r="D77" s="528"/>
      <c r="E77" s="528"/>
      <c r="F77" s="528"/>
      <c r="G77" s="528"/>
      <c r="H77" s="528"/>
      <c r="I77" s="515"/>
      <c r="J77" s="580"/>
      <c r="K77" s="517"/>
      <c r="L77" s="517"/>
      <c r="M77" s="509"/>
      <c r="N77" s="509"/>
      <c r="O77" s="509"/>
      <c r="P77" s="508"/>
      <c r="Q77" s="508"/>
      <c r="R77" s="508"/>
      <c r="S77" s="508"/>
      <c r="T77" s="512"/>
    </row>
    <row r="78" spans="1:20" ht="24.95" customHeight="1" x14ac:dyDescent="0.2">
      <c r="A78" s="553"/>
      <c r="B78" s="566"/>
      <c r="C78" s="528"/>
      <c r="D78" s="528"/>
      <c r="E78" s="528"/>
      <c r="F78" s="528"/>
      <c r="G78" s="528"/>
      <c r="H78" s="528"/>
      <c r="I78" s="515"/>
      <c r="J78" s="580"/>
      <c r="K78" s="517"/>
      <c r="L78" s="517"/>
      <c r="M78" s="509"/>
      <c r="N78" s="509"/>
      <c r="O78" s="509"/>
      <c r="P78" s="508"/>
      <c r="Q78" s="508"/>
      <c r="R78" s="508"/>
      <c r="S78" s="508"/>
      <c r="T78" s="512"/>
    </row>
    <row r="79" spans="1:20" ht="24.95" customHeight="1" x14ac:dyDescent="0.2">
      <c r="A79" s="553"/>
      <c r="B79" s="566"/>
      <c r="C79" s="505" t="s">
        <v>27</v>
      </c>
      <c r="D79" s="505"/>
      <c r="E79" s="505"/>
      <c r="F79" s="505"/>
      <c r="G79" s="505"/>
      <c r="H79" s="505"/>
      <c r="I79" s="515"/>
      <c r="J79" s="580"/>
      <c r="K79" s="517"/>
      <c r="L79" s="517"/>
      <c r="M79" s="509"/>
      <c r="N79" s="509"/>
      <c r="O79" s="509"/>
      <c r="P79" s="508"/>
      <c r="Q79" s="508"/>
      <c r="R79" s="508"/>
      <c r="S79" s="508"/>
      <c r="T79" s="512"/>
    </row>
    <row r="80" spans="1:20" ht="23.1" customHeight="1" x14ac:dyDescent="0.2">
      <c r="A80" s="553"/>
      <c r="B80" s="566"/>
      <c r="C80" s="528" t="s">
        <v>100</v>
      </c>
      <c r="D80" s="528"/>
      <c r="E80" s="528"/>
      <c r="F80" s="528"/>
      <c r="G80" s="528"/>
      <c r="H80" s="528"/>
      <c r="I80" s="515"/>
      <c r="J80" s="580"/>
      <c r="K80" s="517"/>
      <c r="L80" s="517"/>
      <c r="M80" s="509"/>
      <c r="N80" s="509"/>
      <c r="O80" s="509"/>
      <c r="P80" s="508"/>
      <c r="Q80" s="508"/>
      <c r="R80" s="508"/>
      <c r="S80" s="508"/>
      <c r="T80" s="512"/>
    </row>
    <row r="81" spans="1:20" ht="23.1" customHeight="1" x14ac:dyDescent="0.2">
      <c r="A81" s="553"/>
      <c r="B81" s="566"/>
      <c r="C81" s="528"/>
      <c r="D81" s="528"/>
      <c r="E81" s="528"/>
      <c r="F81" s="528"/>
      <c r="G81" s="528"/>
      <c r="H81" s="528"/>
      <c r="I81" s="515"/>
      <c r="J81" s="580"/>
      <c r="K81" s="519" t="s">
        <v>388</v>
      </c>
      <c r="L81" s="519"/>
      <c r="M81" s="509" t="s">
        <v>43</v>
      </c>
      <c r="N81" s="509"/>
      <c r="O81" s="509"/>
      <c r="P81" s="508" t="s">
        <v>485</v>
      </c>
      <c r="Q81" s="508"/>
      <c r="R81" s="508"/>
      <c r="S81" s="508"/>
      <c r="T81" s="512"/>
    </row>
    <row r="82" spans="1:20" ht="23.1" customHeight="1" x14ac:dyDescent="0.2">
      <c r="A82" s="553"/>
      <c r="B82" s="566"/>
      <c r="C82" s="528"/>
      <c r="D82" s="528"/>
      <c r="E82" s="528"/>
      <c r="F82" s="528"/>
      <c r="G82" s="528"/>
      <c r="H82" s="528"/>
      <c r="I82" s="515"/>
      <c r="J82" s="580"/>
      <c r="K82" s="519"/>
      <c r="L82" s="519"/>
      <c r="M82" s="509"/>
      <c r="N82" s="509"/>
      <c r="O82" s="509"/>
      <c r="P82" s="508"/>
      <c r="Q82" s="508"/>
      <c r="R82" s="508"/>
      <c r="S82" s="508"/>
      <c r="T82" s="512"/>
    </row>
    <row r="83" spans="1:20" ht="23.1" customHeight="1" x14ac:dyDescent="0.2">
      <c r="A83" s="553"/>
      <c r="B83" s="566"/>
      <c r="C83" s="505" t="s">
        <v>101</v>
      </c>
      <c r="D83" s="505"/>
      <c r="E83" s="505"/>
      <c r="F83" s="505"/>
      <c r="G83" s="505"/>
      <c r="H83" s="505"/>
      <c r="I83" s="515"/>
      <c r="J83" s="580"/>
      <c r="K83" s="519"/>
      <c r="L83" s="519"/>
      <c r="M83" s="509"/>
      <c r="N83" s="509"/>
      <c r="O83" s="509"/>
      <c r="P83" s="508"/>
      <c r="Q83" s="508"/>
      <c r="R83" s="508"/>
      <c r="S83" s="508"/>
      <c r="T83" s="512"/>
    </row>
    <row r="84" spans="1:20" ht="23.1" customHeight="1" x14ac:dyDescent="0.2">
      <c r="A84" s="553"/>
      <c r="B84" s="566"/>
      <c r="C84" s="577" t="s">
        <v>83</v>
      </c>
      <c r="D84" s="506"/>
      <c r="E84" s="506"/>
      <c r="F84" s="506"/>
      <c r="G84" s="506"/>
      <c r="H84" s="506"/>
      <c r="I84" s="515"/>
      <c r="J84" s="580"/>
      <c r="K84" s="519"/>
      <c r="L84" s="519"/>
      <c r="M84" s="509"/>
      <c r="N84" s="509"/>
      <c r="O84" s="509"/>
      <c r="P84" s="508"/>
      <c r="Q84" s="508"/>
      <c r="R84" s="508"/>
      <c r="S84" s="508"/>
      <c r="T84" s="512"/>
    </row>
    <row r="85" spans="1:20" ht="23.1" customHeight="1" x14ac:dyDescent="0.2">
      <c r="A85" s="553"/>
      <c r="B85" s="566"/>
      <c r="C85" s="506"/>
      <c r="D85" s="506"/>
      <c r="E85" s="506"/>
      <c r="F85" s="506"/>
      <c r="G85" s="506"/>
      <c r="H85" s="506"/>
      <c r="I85" s="515"/>
      <c r="J85" s="580"/>
      <c r="K85" s="519"/>
      <c r="L85" s="519"/>
      <c r="M85" s="509"/>
      <c r="N85" s="509"/>
      <c r="O85" s="509"/>
      <c r="P85" s="508"/>
      <c r="Q85" s="508"/>
      <c r="R85" s="508"/>
      <c r="S85" s="508"/>
      <c r="T85" s="512"/>
    </row>
    <row r="86" spans="1:20" ht="23.1" customHeight="1" x14ac:dyDescent="0.2">
      <c r="A86" s="553"/>
      <c r="B86" s="566"/>
      <c r="C86" s="505" t="s">
        <v>77</v>
      </c>
      <c r="D86" s="505"/>
      <c r="E86" s="505"/>
      <c r="F86" s="505"/>
      <c r="G86" s="505"/>
      <c r="H86" s="505"/>
      <c r="I86" s="515"/>
      <c r="J86" s="580"/>
      <c r="K86" s="519"/>
      <c r="L86" s="519"/>
      <c r="M86" s="509"/>
      <c r="N86" s="509"/>
      <c r="O86" s="509"/>
      <c r="P86" s="508"/>
      <c r="Q86" s="508"/>
      <c r="R86" s="508"/>
      <c r="S86" s="508"/>
      <c r="T86" s="512"/>
    </row>
    <row r="87" spans="1:20" ht="23.1" customHeight="1" x14ac:dyDescent="0.2">
      <c r="A87" s="553"/>
      <c r="B87" s="566"/>
      <c r="C87" s="547" t="s">
        <v>76</v>
      </c>
      <c r="D87" s="547"/>
      <c r="E87" s="547"/>
      <c r="F87" s="547"/>
      <c r="G87" s="547"/>
      <c r="H87" s="547"/>
      <c r="I87" s="515"/>
      <c r="J87" s="580"/>
      <c r="K87" s="518" t="s">
        <v>386</v>
      </c>
      <c r="L87" s="518"/>
      <c r="M87" s="521" t="s">
        <v>44</v>
      </c>
      <c r="N87" s="521"/>
      <c r="O87" s="521"/>
      <c r="P87" s="520" t="s">
        <v>71</v>
      </c>
      <c r="Q87" s="520"/>
      <c r="R87" s="520"/>
      <c r="S87" s="520"/>
      <c r="T87" s="512"/>
    </row>
    <row r="88" spans="1:20" ht="23.1" customHeight="1" x14ac:dyDescent="0.2">
      <c r="A88" s="553"/>
      <c r="B88" s="566"/>
      <c r="C88" s="547"/>
      <c r="D88" s="547"/>
      <c r="E88" s="547"/>
      <c r="F88" s="547"/>
      <c r="G88" s="547"/>
      <c r="H88" s="547"/>
      <c r="I88" s="515"/>
      <c r="J88" s="580"/>
      <c r="K88" s="518"/>
      <c r="L88" s="518"/>
      <c r="M88" s="521"/>
      <c r="N88" s="521"/>
      <c r="O88" s="521"/>
      <c r="P88" s="520"/>
      <c r="Q88" s="520"/>
      <c r="R88" s="520"/>
      <c r="S88" s="520"/>
      <c r="T88" s="512"/>
    </row>
    <row r="89" spans="1:20" ht="23.1" customHeight="1" x14ac:dyDescent="0.2">
      <c r="A89" s="553"/>
      <c r="B89" s="566"/>
      <c r="C89" s="505" t="s">
        <v>60</v>
      </c>
      <c r="D89" s="505"/>
      <c r="E89" s="505"/>
      <c r="F89" s="505"/>
      <c r="G89" s="505"/>
      <c r="H89" s="505"/>
      <c r="I89" s="515"/>
      <c r="J89" s="580"/>
      <c r="K89" s="518"/>
      <c r="L89" s="518"/>
      <c r="M89" s="521"/>
      <c r="N89" s="521"/>
      <c r="O89" s="521"/>
      <c r="P89" s="520"/>
      <c r="Q89" s="520"/>
      <c r="R89" s="520"/>
      <c r="S89" s="520"/>
      <c r="T89" s="512"/>
    </row>
    <row r="90" spans="1:20" ht="23.1" customHeight="1" x14ac:dyDescent="0.2">
      <c r="A90" s="553"/>
      <c r="B90" s="566"/>
      <c r="C90" s="547" t="s">
        <v>405</v>
      </c>
      <c r="D90" s="547"/>
      <c r="E90" s="547"/>
      <c r="F90" s="547"/>
      <c r="G90" s="547"/>
      <c r="H90" s="547"/>
      <c r="I90" s="515"/>
      <c r="J90" s="580"/>
      <c r="K90" s="518"/>
      <c r="L90" s="518"/>
      <c r="M90" s="521"/>
      <c r="N90" s="521"/>
      <c r="O90" s="521"/>
      <c r="P90" s="520"/>
      <c r="Q90" s="520"/>
      <c r="R90" s="520"/>
      <c r="S90" s="520"/>
      <c r="T90" s="512"/>
    </row>
    <row r="91" spans="1:20" ht="23.1" customHeight="1" x14ac:dyDescent="0.2">
      <c r="A91" s="553"/>
      <c r="B91" s="566"/>
      <c r="C91" s="547"/>
      <c r="D91" s="547"/>
      <c r="E91" s="547"/>
      <c r="F91" s="547"/>
      <c r="G91" s="547"/>
      <c r="H91" s="547"/>
      <c r="I91" s="515"/>
      <c r="J91" s="580"/>
      <c r="K91" s="518"/>
      <c r="L91" s="518"/>
      <c r="M91" s="521"/>
      <c r="N91" s="521"/>
      <c r="O91" s="521"/>
      <c r="P91" s="520"/>
      <c r="Q91" s="520"/>
      <c r="R91" s="520"/>
      <c r="S91" s="520"/>
      <c r="T91" s="512"/>
    </row>
    <row r="92" spans="1:20" ht="22.5" customHeight="1" x14ac:dyDescent="0.2">
      <c r="A92" s="553"/>
      <c r="B92" s="566"/>
      <c r="C92" s="547"/>
      <c r="D92" s="547"/>
      <c r="E92" s="547"/>
      <c r="F92" s="547"/>
      <c r="G92" s="547"/>
      <c r="H92" s="547"/>
      <c r="I92" s="515"/>
      <c r="J92" s="580"/>
      <c r="K92" s="518"/>
      <c r="L92" s="518"/>
      <c r="M92" s="521"/>
      <c r="N92" s="521"/>
      <c r="O92" s="521"/>
      <c r="P92" s="520"/>
      <c r="Q92" s="520"/>
      <c r="R92" s="520"/>
      <c r="S92" s="520"/>
      <c r="T92" s="512"/>
    </row>
    <row r="93" spans="1:20" ht="18" customHeight="1" thickBot="1" x14ac:dyDescent="0.25">
      <c r="A93" s="554"/>
      <c r="B93" s="567"/>
      <c r="C93" s="573"/>
      <c r="D93" s="573"/>
      <c r="E93" s="573"/>
      <c r="F93" s="573"/>
      <c r="G93" s="573"/>
      <c r="H93" s="573"/>
      <c r="I93" s="516"/>
      <c r="J93" s="581"/>
      <c r="K93" s="523"/>
      <c r="L93" s="523"/>
      <c r="M93" s="523"/>
      <c r="N93" s="523"/>
      <c r="O93" s="523"/>
      <c r="P93" s="523"/>
      <c r="Q93" s="523"/>
      <c r="R93" s="44"/>
      <c r="S93" s="44"/>
      <c r="T93" s="513"/>
    </row>
    <row r="97" spans="1:12" ht="12.75" customHeight="1" x14ac:dyDescent="0.2"/>
    <row r="98" spans="1:12" x14ac:dyDescent="0.2">
      <c r="F98" s="10"/>
    </row>
    <row r="99" spans="1:12" x14ac:dyDescent="0.2">
      <c r="F99" s="10"/>
    </row>
    <row r="100" spans="1:12" x14ac:dyDescent="0.2">
      <c r="F100" s="10"/>
    </row>
    <row r="101" spans="1:12" ht="12.75" customHeight="1" x14ac:dyDescent="0.2">
      <c r="F101" s="10"/>
    </row>
    <row r="103" spans="1:12" ht="12.75" customHeight="1" x14ac:dyDescent="0.2">
      <c r="B103" s="9"/>
      <c r="C103" s="9"/>
      <c r="D103" s="9"/>
      <c r="E103" s="9"/>
      <c r="F103" s="9"/>
    </row>
    <row r="104" spans="1:12" x14ac:dyDescent="0.2">
      <c r="A104" s="9"/>
      <c r="B104" s="9"/>
      <c r="C104" s="9"/>
      <c r="D104" s="9"/>
      <c r="E104" s="9"/>
      <c r="F104" s="9"/>
      <c r="I104" s="12"/>
      <c r="J104" s="578"/>
      <c r="K104" s="578"/>
      <c r="L104" s="578"/>
    </row>
    <row r="105" spans="1:12" ht="22.5" customHeight="1" x14ac:dyDescent="0.2">
      <c r="A105" s="9"/>
      <c r="B105" s="9"/>
      <c r="C105" s="9"/>
      <c r="D105" s="9"/>
      <c r="E105" s="9"/>
      <c r="F105" s="9"/>
      <c r="I105" s="13"/>
      <c r="J105" s="578"/>
      <c r="K105" s="578"/>
      <c r="L105" s="578"/>
    </row>
    <row r="106" spans="1:12" x14ac:dyDescent="0.2">
      <c r="A106" s="9"/>
      <c r="B106" s="9"/>
      <c r="C106" s="9"/>
      <c r="D106" s="9"/>
      <c r="E106" s="9"/>
      <c r="F106" s="9"/>
      <c r="I106" s="14"/>
      <c r="J106" s="15"/>
      <c r="K106" s="11"/>
      <c r="L106" s="11"/>
    </row>
    <row r="107" spans="1:12" x14ac:dyDescent="0.2">
      <c r="A107" s="9"/>
      <c r="B107" s="9"/>
      <c r="C107" s="9"/>
      <c r="D107" s="9"/>
      <c r="E107" s="9"/>
      <c r="F107" s="9"/>
    </row>
    <row r="116" spans="5:5" x14ac:dyDescent="0.2">
      <c r="E116" s="20"/>
    </row>
  </sheetData>
  <sheetProtection algorithmName="SHA-512" hashValue="0aG04WqZosd7YN8AT5aN4HOPU8XTqDzDLF7wQjjmPrGRD5gPGfZ4V5j812TC5+2nBCqB7npkbiz/pOCZ4krR5Q==" saltValue="AzmXTJ0xKaWFADMqs6GBbg==" spinCount="100000" sheet="1" objects="1" scenarios="1"/>
  <mergeCells count="128">
    <mergeCell ref="K7:S8"/>
    <mergeCell ref="K9:S11"/>
    <mergeCell ref="K12:S13"/>
    <mergeCell ref="K14:S14"/>
    <mergeCell ref="K15:S18"/>
    <mergeCell ref="C6:H7"/>
    <mergeCell ref="C15:E15"/>
    <mergeCell ref="F14:H14"/>
    <mergeCell ref="C20:H20"/>
    <mergeCell ref="J104:L105"/>
    <mergeCell ref="J72:J93"/>
    <mergeCell ref="B38:B71"/>
    <mergeCell ref="I38:I71"/>
    <mergeCell ref="J38:J71"/>
    <mergeCell ref="K71:T71"/>
    <mergeCell ref="T38:T70"/>
    <mergeCell ref="C65:H65"/>
    <mergeCell ref="C71:H71"/>
    <mergeCell ref="B72:B93"/>
    <mergeCell ref="C83:H83"/>
    <mergeCell ref="C89:H89"/>
    <mergeCell ref="C79:H79"/>
    <mergeCell ref="C90:H92"/>
    <mergeCell ref="C93:H93"/>
    <mergeCell ref="K93:Q93"/>
    <mergeCell ref="K72:Q72"/>
    <mergeCell ref="C86:H86"/>
    <mergeCell ref="C76:H78"/>
    <mergeCell ref="C80:H82"/>
    <mergeCell ref="D70:H70"/>
    <mergeCell ref="D69:H69"/>
    <mergeCell ref="D67:H67"/>
    <mergeCell ref="D68:H68"/>
    <mergeCell ref="A73:A93"/>
    <mergeCell ref="A21:A37"/>
    <mergeCell ref="C23:H23"/>
    <mergeCell ref="C25:H25"/>
    <mergeCell ref="C27:H27"/>
    <mergeCell ref="B20:B37"/>
    <mergeCell ref="I20:I37"/>
    <mergeCell ref="J20:J37"/>
    <mergeCell ref="A39:A71"/>
    <mergeCell ref="C21:H21"/>
    <mergeCell ref="C29:H29"/>
    <mergeCell ref="C31:H31"/>
    <mergeCell ref="C22:H22"/>
    <mergeCell ref="C87:H88"/>
    <mergeCell ref="C37:H37"/>
    <mergeCell ref="C39:H40"/>
    <mergeCell ref="C42:H45"/>
    <mergeCell ref="C72:H72"/>
    <mergeCell ref="C73:H73"/>
    <mergeCell ref="C74:H74"/>
    <mergeCell ref="C75:H75"/>
    <mergeCell ref="C84:H85"/>
    <mergeCell ref="C33:H33"/>
    <mergeCell ref="C58:H63"/>
    <mergeCell ref="A3:T3"/>
    <mergeCell ref="A1:T1"/>
    <mergeCell ref="C9:E9"/>
    <mergeCell ref="C10:E10"/>
    <mergeCell ref="T6:T19"/>
    <mergeCell ref="C19:H19"/>
    <mergeCell ref="K19:Q19"/>
    <mergeCell ref="C12:E12"/>
    <mergeCell ref="A7:A19"/>
    <mergeCell ref="B6:B19"/>
    <mergeCell ref="K6:Q6"/>
    <mergeCell ref="F13:H13"/>
    <mergeCell ref="C13:E13"/>
    <mergeCell ref="J6:J19"/>
    <mergeCell ref="I6:I19"/>
    <mergeCell ref="C11:E11"/>
    <mergeCell ref="C14:E14"/>
    <mergeCell ref="F12:H12"/>
    <mergeCell ref="C8:E8"/>
    <mergeCell ref="F8:H8"/>
    <mergeCell ref="F9:H9"/>
    <mergeCell ref="F10:H10"/>
    <mergeCell ref="F11:H11"/>
    <mergeCell ref="C17:H18"/>
    <mergeCell ref="AG10:AG11"/>
    <mergeCell ref="AH10:AH11"/>
    <mergeCell ref="C30:H30"/>
    <mergeCell ref="C36:H36"/>
    <mergeCell ref="C47:H56"/>
    <mergeCell ref="W10:W11"/>
    <mergeCell ref="X10:X11"/>
    <mergeCell ref="Y10:Y11"/>
    <mergeCell ref="Z10:Z11"/>
    <mergeCell ref="AA10:AA11"/>
    <mergeCell ref="AB10:AB11"/>
    <mergeCell ref="AC10:AC11"/>
    <mergeCell ref="AD10:AD11"/>
    <mergeCell ref="AE10:AE11"/>
    <mergeCell ref="T20:T37"/>
    <mergeCell ref="K21:S21"/>
    <mergeCell ref="O30:S30"/>
    <mergeCell ref="K32:S32"/>
    <mergeCell ref="K34:S36"/>
    <mergeCell ref="C24:H24"/>
    <mergeCell ref="C26:H26"/>
    <mergeCell ref="C32:H32"/>
    <mergeCell ref="C34:H34"/>
    <mergeCell ref="K22:K26"/>
    <mergeCell ref="L70:S70"/>
    <mergeCell ref="L69:S69"/>
    <mergeCell ref="D66:H66"/>
    <mergeCell ref="P73:S74"/>
    <mergeCell ref="P75:S80"/>
    <mergeCell ref="M73:O74"/>
    <mergeCell ref="M75:O80"/>
    <mergeCell ref="AF10:AF11"/>
    <mergeCell ref="T72:T93"/>
    <mergeCell ref="I72:I93"/>
    <mergeCell ref="K73:L74"/>
    <mergeCell ref="K75:L80"/>
    <mergeCell ref="K87:L92"/>
    <mergeCell ref="K81:L86"/>
    <mergeCell ref="P81:S86"/>
    <mergeCell ref="P87:S92"/>
    <mergeCell ref="M81:O86"/>
    <mergeCell ref="M87:O92"/>
    <mergeCell ref="F15:H15"/>
    <mergeCell ref="K37:Q37"/>
    <mergeCell ref="L39:S39"/>
    <mergeCell ref="L40:L66"/>
    <mergeCell ref="Q68:R68"/>
  </mergeCells>
  <pageMargins left="0.7" right="0.7" top="0.75" bottom="0.75" header="0.3" footer="0.3"/>
  <pageSetup scale="80" orientation="landscape" r:id="rId1"/>
  <rowBreaks count="2" manualBreakCount="2">
    <brk id="3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0"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588" t="s">
        <v>104</v>
      </c>
      <c r="B1" s="589"/>
      <c r="C1" s="589"/>
      <c r="D1" s="589"/>
      <c r="E1" s="589"/>
      <c r="F1" s="589"/>
      <c r="G1" s="589"/>
      <c r="H1" s="589"/>
      <c r="I1" s="589"/>
      <c r="J1" s="589"/>
      <c r="K1" s="589"/>
      <c r="L1" s="589"/>
      <c r="M1" s="590"/>
    </row>
    <row r="2" spans="1:13" ht="18" customHeight="1" x14ac:dyDescent="0.2">
      <c r="A2" s="600" t="s">
        <v>393</v>
      </c>
      <c r="B2" s="602" t="s">
        <v>105</v>
      </c>
      <c r="C2" s="604" t="s">
        <v>106</v>
      </c>
      <c r="D2" s="604" t="s">
        <v>103</v>
      </c>
      <c r="E2" s="606" t="s">
        <v>107</v>
      </c>
      <c r="F2" s="604" t="s">
        <v>108</v>
      </c>
      <c r="G2" s="604" t="s">
        <v>109</v>
      </c>
      <c r="H2" s="604" t="s">
        <v>110</v>
      </c>
      <c r="I2" s="604" t="s">
        <v>111</v>
      </c>
      <c r="J2" s="604" t="s">
        <v>140</v>
      </c>
      <c r="K2" s="604" t="s">
        <v>227</v>
      </c>
      <c r="L2" s="604" t="s">
        <v>112</v>
      </c>
      <c r="M2" s="604" t="s">
        <v>113</v>
      </c>
    </row>
    <row r="3" spans="1:13" ht="20.25" customHeight="1" thickBot="1" x14ac:dyDescent="0.25">
      <c r="A3" s="601"/>
      <c r="B3" s="603"/>
      <c r="C3" s="605"/>
      <c r="D3" s="605"/>
      <c r="E3" s="607"/>
      <c r="F3" s="605"/>
      <c r="G3" s="605"/>
      <c r="H3" s="605"/>
      <c r="I3" s="605"/>
      <c r="J3" s="605"/>
      <c r="K3" s="605"/>
      <c r="L3" s="605"/>
      <c r="M3" s="605"/>
    </row>
    <row r="4" spans="1:13" ht="57.75" customHeight="1" x14ac:dyDescent="0.2">
      <c r="A4" s="601"/>
      <c r="B4" s="610" t="s">
        <v>114</v>
      </c>
      <c r="C4" s="608" t="s">
        <v>394</v>
      </c>
      <c r="D4" s="608" t="s">
        <v>115</v>
      </c>
      <c r="E4" s="612" t="s">
        <v>228</v>
      </c>
      <c r="F4" s="608" t="s">
        <v>116</v>
      </c>
      <c r="G4" s="608" t="s">
        <v>117</v>
      </c>
      <c r="H4" s="608" t="s">
        <v>118</v>
      </c>
      <c r="I4" s="608" t="s">
        <v>119</v>
      </c>
      <c r="J4" s="608" t="s">
        <v>120</v>
      </c>
      <c r="K4" s="608" t="s">
        <v>327</v>
      </c>
      <c r="L4" s="608" t="s">
        <v>121</v>
      </c>
      <c r="M4" s="608" t="s">
        <v>122</v>
      </c>
    </row>
    <row r="5" spans="1:13" ht="120" customHeight="1" thickBot="1" x14ac:dyDescent="0.25">
      <c r="A5" s="167" t="s">
        <v>136</v>
      </c>
      <c r="B5" s="611"/>
      <c r="C5" s="609"/>
      <c r="D5" s="609"/>
      <c r="E5" s="613"/>
      <c r="F5" s="609"/>
      <c r="G5" s="609"/>
      <c r="H5" s="609"/>
      <c r="I5" s="609"/>
      <c r="J5" s="609"/>
      <c r="K5" s="609"/>
      <c r="L5" s="609"/>
      <c r="M5" s="609"/>
    </row>
    <row r="6" spans="1:13" ht="210" customHeight="1" thickBot="1" x14ac:dyDescent="0.25">
      <c r="A6" s="168" t="s">
        <v>137</v>
      </c>
      <c r="B6" s="166" t="s">
        <v>328</v>
      </c>
      <c r="C6" s="166" t="s">
        <v>124</v>
      </c>
      <c r="D6" s="166" t="s">
        <v>329</v>
      </c>
      <c r="E6" s="176" t="s">
        <v>400</v>
      </c>
      <c r="F6" s="166" t="s">
        <v>330</v>
      </c>
      <c r="G6" s="166" t="s">
        <v>331</v>
      </c>
      <c r="H6" s="166" t="s">
        <v>332</v>
      </c>
      <c r="I6" s="166" t="s">
        <v>333</v>
      </c>
      <c r="J6" s="166" t="s">
        <v>334</v>
      </c>
      <c r="K6" s="74" t="s">
        <v>335</v>
      </c>
      <c r="L6" s="166" t="s">
        <v>336</v>
      </c>
      <c r="M6" s="166" t="s">
        <v>337</v>
      </c>
    </row>
    <row r="7" spans="1:13" ht="189.75" customHeight="1" thickBot="1" x14ac:dyDescent="0.25">
      <c r="A7" s="169" t="s">
        <v>208</v>
      </c>
      <c r="B7" s="74" t="s">
        <v>338</v>
      </c>
      <c r="C7" s="74" t="s">
        <v>229</v>
      </c>
      <c r="D7" s="74" t="s">
        <v>339</v>
      </c>
      <c r="E7" s="176" t="s">
        <v>401</v>
      </c>
      <c r="F7" s="74" t="s">
        <v>340</v>
      </c>
      <c r="G7" s="74" t="s">
        <v>341</v>
      </c>
      <c r="H7" s="166" t="s">
        <v>342</v>
      </c>
      <c r="I7" s="74" t="s">
        <v>343</v>
      </c>
      <c r="J7" s="166" t="s">
        <v>230</v>
      </c>
      <c r="K7" s="170" t="s">
        <v>344</v>
      </c>
      <c r="L7" s="74" t="s">
        <v>345</v>
      </c>
      <c r="M7" s="74" t="s">
        <v>128</v>
      </c>
    </row>
    <row r="8" spans="1:13" ht="144.75" customHeight="1" thickBot="1" x14ac:dyDescent="0.25">
      <c r="A8" s="171" t="s">
        <v>138</v>
      </c>
      <c r="B8" s="74" t="s">
        <v>346</v>
      </c>
      <c r="C8" s="74" t="s">
        <v>231</v>
      </c>
      <c r="D8" s="74" t="s">
        <v>347</v>
      </c>
      <c r="E8" s="177" t="s">
        <v>402</v>
      </c>
      <c r="F8" s="74" t="s">
        <v>348</v>
      </c>
      <c r="G8" s="74" t="s">
        <v>349</v>
      </c>
      <c r="H8" s="166" t="s">
        <v>350</v>
      </c>
      <c r="I8" s="166" t="s">
        <v>351</v>
      </c>
      <c r="J8" s="74" t="s">
        <v>352</v>
      </c>
      <c r="K8" s="74" t="s">
        <v>353</v>
      </c>
      <c r="L8" s="74" t="s">
        <v>232</v>
      </c>
      <c r="M8" s="74" t="s">
        <v>354</v>
      </c>
    </row>
    <row r="9" spans="1:13" ht="108.75" customHeight="1" thickBot="1" x14ac:dyDescent="0.25">
      <c r="A9" s="172" t="s">
        <v>207</v>
      </c>
      <c r="B9" s="38" t="s">
        <v>355</v>
      </c>
      <c r="C9" s="38" t="s">
        <v>126</v>
      </c>
      <c r="D9" s="74" t="s">
        <v>356</v>
      </c>
      <c r="E9" s="178" t="s">
        <v>403</v>
      </c>
      <c r="F9" s="74" t="s">
        <v>357</v>
      </c>
      <c r="G9" s="38" t="s">
        <v>358</v>
      </c>
      <c r="H9" s="166" t="s">
        <v>359</v>
      </c>
      <c r="I9" s="74" t="s">
        <v>343</v>
      </c>
      <c r="J9" s="38" t="s">
        <v>127</v>
      </c>
      <c r="K9" s="170" t="s">
        <v>360</v>
      </c>
      <c r="L9" s="74" t="s">
        <v>233</v>
      </c>
      <c r="M9" s="74" t="s">
        <v>343</v>
      </c>
    </row>
    <row r="10" spans="1:13" ht="100.5" customHeight="1" thickBot="1" x14ac:dyDescent="0.25">
      <c r="A10" s="173" t="s">
        <v>139</v>
      </c>
      <c r="B10" s="38" t="s">
        <v>361</v>
      </c>
      <c r="C10" s="38" t="s">
        <v>234</v>
      </c>
      <c r="D10" s="74" t="s">
        <v>362</v>
      </c>
      <c r="E10" s="178" t="s">
        <v>404</v>
      </c>
      <c r="F10" s="74" t="s">
        <v>363</v>
      </c>
      <c r="G10" s="38" t="s">
        <v>364</v>
      </c>
      <c r="H10" s="74" t="s">
        <v>365</v>
      </c>
      <c r="I10" s="74" t="s">
        <v>366</v>
      </c>
      <c r="J10" s="38" t="s">
        <v>127</v>
      </c>
      <c r="K10" s="74" t="s">
        <v>367</v>
      </c>
      <c r="L10" s="74" t="s">
        <v>296</v>
      </c>
      <c r="M10" s="38" t="s">
        <v>343</v>
      </c>
    </row>
    <row r="11" spans="1:13" x14ac:dyDescent="0.2">
      <c r="A11" s="174"/>
      <c r="B11" s="174"/>
      <c r="C11" s="174"/>
      <c r="D11" s="174"/>
      <c r="E11" s="179"/>
      <c r="F11" s="174"/>
      <c r="G11" s="174"/>
      <c r="H11" s="174"/>
      <c r="I11" s="174"/>
      <c r="J11" s="174"/>
      <c r="K11" s="174"/>
      <c r="L11" s="174"/>
      <c r="M11" s="174"/>
    </row>
    <row r="12" spans="1:13" ht="13.5" thickBot="1" x14ac:dyDescent="0.25">
      <c r="A12" s="174"/>
      <c r="B12" s="174"/>
      <c r="C12" s="174"/>
      <c r="D12" s="174"/>
      <c r="E12" s="179"/>
      <c r="F12" s="174"/>
      <c r="G12" s="174"/>
      <c r="H12" s="174"/>
      <c r="I12" s="174"/>
      <c r="J12" s="174"/>
      <c r="K12" s="174"/>
      <c r="L12" s="174"/>
      <c r="M12" s="174"/>
    </row>
    <row r="13" spans="1:13" ht="19.5" thickBot="1" x14ac:dyDescent="0.25">
      <c r="A13" s="588" t="s">
        <v>129</v>
      </c>
      <c r="B13" s="589"/>
      <c r="C13" s="589"/>
      <c r="D13" s="589"/>
      <c r="E13" s="589"/>
      <c r="F13" s="589"/>
      <c r="G13" s="589"/>
      <c r="H13" s="589"/>
      <c r="I13" s="589"/>
      <c r="J13" s="589"/>
      <c r="K13" s="589"/>
      <c r="L13" s="589"/>
      <c r="M13" s="590"/>
    </row>
    <row r="14" spans="1:13" x14ac:dyDescent="0.2">
      <c r="A14" s="591" t="s">
        <v>130</v>
      </c>
      <c r="B14" s="593" t="s">
        <v>105</v>
      </c>
      <c r="C14" s="593" t="s">
        <v>106</v>
      </c>
      <c r="D14" s="593" t="s">
        <v>103</v>
      </c>
      <c r="E14" s="595" t="s">
        <v>107</v>
      </c>
      <c r="F14" s="593" t="s">
        <v>108</v>
      </c>
      <c r="G14" s="593" t="s">
        <v>109</v>
      </c>
      <c r="H14" s="593" t="s">
        <v>110</v>
      </c>
      <c r="I14" s="593" t="s">
        <v>111</v>
      </c>
      <c r="J14" s="593" t="s">
        <v>140</v>
      </c>
      <c r="K14" s="593" t="s">
        <v>227</v>
      </c>
      <c r="L14" s="593" t="s">
        <v>112</v>
      </c>
      <c r="M14" s="597" t="s">
        <v>113</v>
      </c>
    </row>
    <row r="15" spans="1:13" x14ac:dyDescent="0.2">
      <c r="A15" s="592"/>
      <c r="B15" s="594"/>
      <c r="C15" s="594"/>
      <c r="D15" s="594"/>
      <c r="E15" s="596"/>
      <c r="F15" s="594"/>
      <c r="G15" s="594"/>
      <c r="H15" s="594"/>
      <c r="I15" s="594"/>
      <c r="J15" s="594"/>
      <c r="K15" s="594"/>
      <c r="L15" s="594"/>
      <c r="M15" s="598"/>
    </row>
    <row r="16" spans="1:13" x14ac:dyDescent="0.2">
      <c r="A16" s="599" t="s">
        <v>131</v>
      </c>
      <c r="B16" s="594"/>
      <c r="C16" s="594"/>
      <c r="D16" s="594"/>
      <c r="E16" s="596"/>
      <c r="F16" s="594"/>
      <c r="G16" s="594"/>
      <c r="H16" s="594"/>
      <c r="I16" s="594"/>
      <c r="J16" s="594"/>
      <c r="K16" s="594"/>
      <c r="L16" s="594"/>
      <c r="M16" s="598"/>
    </row>
    <row r="17" spans="1:13" ht="13.5" thickBot="1" x14ac:dyDescent="0.25">
      <c r="A17" s="599" t="s">
        <v>132</v>
      </c>
      <c r="B17" s="594"/>
      <c r="C17" s="594"/>
      <c r="D17" s="594"/>
      <c r="E17" s="596"/>
      <c r="F17" s="594"/>
      <c r="G17" s="594"/>
      <c r="H17" s="594"/>
      <c r="I17" s="594"/>
      <c r="J17" s="594"/>
      <c r="K17" s="594"/>
      <c r="L17" s="594"/>
      <c r="M17" s="598"/>
    </row>
    <row r="18" spans="1:13" ht="63" customHeight="1" thickBot="1" x14ac:dyDescent="0.25">
      <c r="A18" s="168" t="s">
        <v>123</v>
      </c>
      <c r="B18" s="38" t="s">
        <v>368</v>
      </c>
      <c r="C18" s="38" t="s">
        <v>133</v>
      </c>
      <c r="D18" s="193" t="s">
        <v>133</v>
      </c>
      <c r="E18" s="175" t="s">
        <v>369</v>
      </c>
      <c r="F18" s="38" t="s">
        <v>369</v>
      </c>
      <c r="G18" s="38" t="s">
        <v>368</v>
      </c>
      <c r="H18" s="192" t="s">
        <v>133</v>
      </c>
      <c r="I18" s="192" t="s">
        <v>133</v>
      </c>
      <c r="J18" s="38" t="s">
        <v>235</v>
      </c>
      <c r="K18" s="74" t="s">
        <v>133</v>
      </c>
      <c r="L18" s="192" t="s">
        <v>133</v>
      </c>
      <c r="M18" s="38" t="s">
        <v>368</v>
      </c>
    </row>
    <row r="19" spans="1:13" ht="65.25" customHeight="1" thickBot="1" x14ac:dyDescent="0.25">
      <c r="A19" s="169" t="s">
        <v>202</v>
      </c>
      <c r="B19" s="38" t="s">
        <v>370</v>
      </c>
      <c r="C19" s="38" t="s">
        <v>427</v>
      </c>
      <c r="D19" s="193" t="s">
        <v>427</v>
      </c>
      <c r="E19" s="175" t="s">
        <v>371</v>
      </c>
      <c r="F19" s="38" t="s">
        <v>371</v>
      </c>
      <c r="G19" s="38" t="s">
        <v>370</v>
      </c>
      <c r="H19" s="192" t="s">
        <v>427</v>
      </c>
      <c r="I19" s="192" t="s">
        <v>427</v>
      </c>
      <c r="J19" s="38" t="s">
        <v>236</v>
      </c>
      <c r="K19" s="74" t="s">
        <v>134</v>
      </c>
      <c r="L19" s="192" t="s">
        <v>427</v>
      </c>
      <c r="M19" s="38" t="s">
        <v>370</v>
      </c>
    </row>
    <row r="20" spans="1:13" ht="56.25" customHeight="1" thickBot="1" x14ac:dyDescent="0.25">
      <c r="A20" s="171" t="s">
        <v>102</v>
      </c>
      <c r="B20" s="38" t="s">
        <v>372</v>
      </c>
      <c r="C20" s="38" t="s">
        <v>428</v>
      </c>
      <c r="D20" s="193" t="s">
        <v>428</v>
      </c>
      <c r="E20" s="175" t="s">
        <v>372</v>
      </c>
      <c r="F20" s="38" t="s">
        <v>372</v>
      </c>
      <c r="G20" s="38" t="s">
        <v>372</v>
      </c>
      <c r="H20" s="192" t="s">
        <v>428</v>
      </c>
      <c r="I20" s="192" t="s">
        <v>428</v>
      </c>
      <c r="J20" s="38" t="s">
        <v>237</v>
      </c>
      <c r="K20" s="74" t="s">
        <v>135</v>
      </c>
      <c r="L20" s="192" t="s">
        <v>428</v>
      </c>
      <c r="M20" s="38" t="s">
        <v>372</v>
      </c>
    </row>
    <row r="21" spans="1:13" ht="56.25" customHeight="1" thickBot="1" x14ac:dyDescent="0.25">
      <c r="A21" s="172" t="s">
        <v>205</v>
      </c>
      <c r="B21" s="38" t="s">
        <v>373</v>
      </c>
      <c r="C21" s="38" t="s">
        <v>429</v>
      </c>
      <c r="D21" s="193" t="s">
        <v>429</v>
      </c>
      <c r="E21" s="175" t="s">
        <v>374</v>
      </c>
      <c r="F21" s="38" t="s">
        <v>374</v>
      </c>
      <c r="G21" s="38" t="s">
        <v>373</v>
      </c>
      <c r="H21" s="192" t="s">
        <v>429</v>
      </c>
      <c r="I21" s="192" t="s">
        <v>429</v>
      </c>
      <c r="J21" s="38" t="s">
        <v>239</v>
      </c>
      <c r="K21" s="74" t="s">
        <v>238</v>
      </c>
      <c r="L21" s="192" t="s">
        <v>429</v>
      </c>
      <c r="M21" s="38" t="s">
        <v>373</v>
      </c>
    </row>
    <row r="22" spans="1:13" ht="51.75" customHeight="1" thickBot="1" x14ac:dyDescent="0.25">
      <c r="A22" s="173" t="s">
        <v>125</v>
      </c>
      <c r="B22" s="38" t="s">
        <v>241</v>
      </c>
      <c r="C22" s="38" t="s">
        <v>240</v>
      </c>
      <c r="D22" s="193" t="s">
        <v>240</v>
      </c>
      <c r="E22" s="175" t="s">
        <v>240</v>
      </c>
      <c r="F22" s="38" t="s">
        <v>240</v>
      </c>
      <c r="G22" s="38" t="s">
        <v>241</v>
      </c>
      <c r="H22" s="192" t="s">
        <v>240</v>
      </c>
      <c r="I22" s="192" t="s">
        <v>240</v>
      </c>
      <c r="J22" s="38" t="s">
        <v>242</v>
      </c>
      <c r="K22" s="74" t="s">
        <v>240</v>
      </c>
      <c r="L22" s="192" t="s">
        <v>240</v>
      </c>
      <c r="M22" s="38" t="s">
        <v>241</v>
      </c>
    </row>
  </sheetData>
  <sheetProtection algorithmName="SHA-512" hashValue="TKRrIT6oOCE0Kt8T0AJG8RtOPnwe87T+BXVVMXRFw3atnFYys0Q8B1dJEFFyAyIM8l+Udq6N+LpZ91MFAjnBEQ==" saltValue="AJsh3MVQi5PJHbpk0nMJxw=="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45"/>
  <sheetViews>
    <sheetView showGridLines="0" workbookViewId="0">
      <selection activeCell="E25" sqref="E25"/>
    </sheetView>
  </sheetViews>
  <sheetFormatPr baseColWidth="10" defaultRowHeight="12.75" x14ac:dyDescent="0.2"/>
  <cols>
    <col min="2" max="2" width="15.5703125" customWidth="1"/>
    <col min="3" max="3" width="16" customWidth="1"/>
    <col min="4" max="4" width="37.85546875" customWidth="1"/>
    <col min="5" max="5" width="56.140625" customWidth="1"/>
  </cols>
  <sheetData>
    <row r="1" spans="2:5" ht="16.5" thickBot="1" x14ac:dyDescent="0.3">
      <c r="B1" s="614" t="s">
        <v>486</v>
      </c>
      <c r="C1" s="615"/>
      <c r="D1" s="615"/>
      <c r="E1" s="616"/>
    </row>
    <row r="2" spans="2:5" ht="15.75" thickBot="1" x14ac:dyDescent="0.3">
      <c r="B2" s="313" t="s">
        <v>487</v>
      </c>
      <c r="C2" s="314" t="s">
        <v>260</v>
      </c>
      <c r="D2" s="315" t="s">
        <v>488</v>
      </c>
      <c r="E2" s="316" t="s">
        <v>0</v>
      </c>
    </row>
    <row r="3" spans="2:5" x14ac:dyDescent="0.2">
      <c r="B3" s="617" t="s">
        <v>489</v>
      </c>
      <c r="C3" s="620" t="s">
        <v>32</v>
      </c>
      <c r="D3" s="623" t="s">
        <v>490</v>
      </c>
      <c r="E3" s="317" t="s">
        <v>491</v>
      </c>
    </row>
    <row r="4" spans="2:5" x14ac:dyDescent="0.2">
      <c r="B4" s="618"/>
      <c r="C4" s="621"/>
      <c r="D4" s="624"/>
      <c r="E4" s="318" t="s">
        <v>492</v>
      </c>
    </row>
    <row r="5" spans="2:5" x14ac:dyDescent="0.2">
      <c r="B5" s="618"/>
      <c r="C5" s="621"/>
      <c r="D5" s="624"/>
      <c r="E5" s="319" t="s">
        <v>493</v>
      </c>
    </row>
    <row r="6" spans="2:5" x14ac:dyDescent="0.2">
      <c r="B6" s="618"/>
      <c r="C6" s="621"/>
      <c r="D6" s="624"/>
      <c r="E6" s="320" t="s">
        <v>494</v>
      </c>
    </row>
    <row r="7" spans="2:5" ht="13.5" thickBot="1" x14ac:dyDescent="0.25">
      <c r="B7" s="618"/>
      <c r="C7" s="622"/>
      <c r="D7" s="625"/>
      <c r="E7" s="321" t="s">
        <v>495</v>
      </c>
    </row>
    <row r="8" spans="2:5" x14ac:dyDescent="0.2">
      <c r="B8" s="618"/>
      <c r="C8" s="626" t="s">
        <v>33</v>
      </c>
      <c r="D8" s="627" t="s">
        <v>496</v>
      </c>
      <c r="E8" s="322" t="s">
        <v>497</v>
      </c>
    </row>
    <row r="9" spans="2:5" x14ac:dyDescent="0.2">
      <c r="B9" s="618"/>
      <c r="C9" s="621"/>
      <c r="D9" s="628"/>
      <c r="E9" s="323" t="s">
        <v>498</v>
      </c>
    </row>
    <row r="10" spans="2:5" ht="13.5" thickBot="1" x14ac:dyDescent="0.25">
      <c r="B10" s="618"/>
      <c r="C10" s="622"/>
      <c r="D10" s="629"/>
      <c r="E10" s="324" t="s">
        <v>499</v>
      </c>
    </row>
    <row r="11" spans="2:5" ht="25.5" x14ac:dyDescent="0.2">
      <c r="B11" s="618"/>
      <c r="C11" s="630" t="s">
        <v>34</v>
      </c>
      <c r="D11" s="631" t="s">
        <v>500</v>
      </c>
      <c r="E11" s="325" t="s">
        <v>501</v>
      </c>
    </row>
    <row r="12" spans="2:5" x14ac:dyDescent="0.2">
      <c r="B12" s="618"/>
      <c r="C12" s="621"/>
      <c r="D12" s="632"/>
      <c r="E12" s="326" t="s">
        <v>502</v>
      </c>
    </row>
    <row r="13" spans="2:5" ht="13.5" thickBot="1" x14ac:dyDescent="0.25">
      <c r="B13" s="618"/>
      <c r="C13" s="621"/>
      <c r="D13" s="633"/>
      <c r="E13" s="327" t="s">
        <v>503</v>
      </c>
    </row>
    <row r="14" spans="2:5" ht="25.5" x14ac:dyDescent="0.2">
      <c r="B14" s="618"/>
      <c r="C14" s="634" t="s">
        <v>35</v>
      </c>
      <c r="D14" s="635" t="s">
        <v>504</v>
      </c>
      <c r="E14" s="328" t="s">
        <v>505</v>
      </c>
    </row>
    <row r="15" spans="2:5" x14ac:dyDescent="0.2">
      <c r="B15" s="618"/>
      <c r="C15" s="621"/>
      <c r="D15" s="632"/>
      <c r="E15" s="323" t="s">
        <v>506</v>
      </c>
    </row>
    <row r="16" spans="2:5" ht="26.25" thickBot="1" x14ac:dyDescent="0.25">
      <c r="B16" s="618"/>
      <c r="C16" s="621"/>
      <c r="D16" s="632"/>
      <c r="E16" s="323" t="s">
        <v>507</v>
      </c>
    </row>
    <row r="17" spans="2:5" x14ac:dyDescent="0.2">
      <c r="B17" s="618"/>
      <c r="C17" s="634" t="s">
        <v>226</v>
      </c>
      <c r="D17" s="636" t="s">
        <v>508</v>
      </c>
      <c r="E17" s="328" t="s">
        <v>509</v>
      </c>
    </row>
    <row r="18" spans="2:5" ht="13.5" thickBot="1" x14ac:dyDescent="0.25">
      <c r="B18" s="618"/>
      <c r="C18" s="621"/>
      <c r="D18" s="632"/>
      <c r="E18" s="323" t="s">
        <v>510</v>
      </c>
    </row>
    <row r="19" spans="2:5" x14ac:dyDescent="0.2">
      <c r="B19" s="618"/>
      <c r="C19" s="637" t="s">
        <v>145</v>
      </c>
      <c r="D19" s="640" t="s">
        <v>511</v>
      </c>
      <c r="E19" s="347" t="s">
        <v>512</v>
      </c>
    </row>
    <row r="20" spans="2:5" x14ac:dyDescent="0.2">
      <c r="B20" s="618"/>
      <c r="C20" s="638"/>
      <c r="D20" s="641"/>
      <c r="E20" s="348" t="s">
        <v>513</v>
      </c>
    </row>
    <row r="21" spans="2:5" x14ac:dyDescent="0.2">
      <c r="B21" s="618"/>
      <c r="C21" s="638"/>
      <c r="D21" s="641"/>
      <c r="E21" s="348" t="s">
        <v>514</v>
      </c>
    </row>
    <row r="22" spans="2:5" ht="13.5" thickBot="1" x14ac:dyDescent="0.25">
      <c r="B22" s="618"/>
      <c r="C22" s="639"/>
      <c r="D22" s="642"/>
      <c r="E22" s="349" t="s">
        <v>515</v>
      </c>
    </row>
    <row r="23" spans="2:5" x14ac:dyDescent="0.2">
      <c r="B23" s="618"/>
      <c r="C23" s="620" t="s">
        <v>36</v>
      </c>
      <c r="D23" s="627" t="s">
        <v>516</v>
      </c>
      <c r="E23" s="329" t="s">
        <v>517</v>
      </c>
    </row>
    <row r="24" spans="2:5" x14ac:dyDescent="0.2">
      <c r="B24" s="618"/>
      <c r="C24" s="621"/>
      <c r="D24" s="632"/>
      <c r="E24" s="330" t="s">
        <v>518</v>
      </c>
    </row>
    <row r="25" spans="2:5" x14ac:dyDescent="0.2">
      <c r="B25" s="618"/>
      <c r="C25" s="621"/>
      <c r="D25" s="632"/>
      <c r="E25" s="330" t="s">
        <v>519</v>
      </c>
    </row>
    <row r="26" spans="2:5" x14ac:dyDescent="0.2">
      <c r="B26" s="618"/>
      <c r="C26" s="621"/>
      <c r="D26" s="632"/>
      <c r="E26" s="331" t="s">
        <v>520</v>
      </c>
    </row>
    <row r="27" spans="2:5" ht="13.5" thickBot="1" x14ac:dyDescent="0.25">
      <c r="B27" s="619"/>
      <c r="C27" s="622"/>
      <c r="D27" s="643"/>
      <c r="E27" s="324" t="s">
        <v>521</v>
      </c>
    </row>
    <row r="28" spans="2:5" x14ac:dyDescent="0.2">
      <c r="B28" s="617" t="s">
        <v>522</v>
      </c>
      <c r="C28" s="630" t="s">
        <v>263</v>
      </c>
      <c r="D28" s="648" t="s">
        <v>523</v>
      </c>
      <c r="E28" s="323" t="s">
        <v>524</v>
      </c>
    </row>
    <row r="29" spans="2:5" x14ac:dyDescent="0.2">
      <c r="B29" s="618"/>
      <c r="C29" s="621"/>
      <c r="D29" s="632"/>
      <c r="E29" s="323" t="s">
        <v>525</v>
      </c>
    </row>
    <row r="30" spans="2:5" ht="26.25" thickBot="1" x14ac:dyDescent="0.25">
      <c r="B30" s="618"/>
      <c r="C30" s="621"/>
      <c r="D30" s="632"/>
      <c r="E30" s="323" t="s">
        <v>526</v>
      </c>
    </row>
    <row r="31" spans="2:5" x14ac:dyDescent="0.2">
      <c r="B31" s="618"/>
      <c r="C31" s="634" t="s">
        <v>37</v>
      </c>
      <c r="D31" s="644" t="s">
        <v>527</v>
      </c>
      <c r="E31" s="328" t="s">
        <v>528</v>
      </c>
    </row>
    <row r="32" spans="2:5" x14ac:dyDescent="0.2">
      <c r="B32" s="618"/>
      <c r="C32" s="621"/>
      <c r="D32" s="650"/>
      <c r="E32" s="323" t="s">
        <v>529</v>
      </c>
    </row>
    <row r="33" spans="2:5" x14ac:dyDescent="0.2">
      <c r="B33" s="618"/>
      <c r="C33" s="621"/>
      <c r="D33" s="650"/>
      <c r="E33" s="323" t="s">
        <v>530</v>
      </c>
    </row>
    <row r="34" spans="2:5" ht="13.5" thickBot="1" x14ac:dyDescent="0.25">
      <c r="B34" s="618"/>
      <c r="C34" s="649"/>
      <c r="D34" s="651"/>
      <c r="E34" s="332" t="s">
        <v>531</v>
      </c>
    </row>
    <row r="35" spans="2:5" x14ac:dyDescent="0.2">
      <c r="B35" s="618"/>
      <c r="C35" s="634" t="s">
        <v>38</v>
      </c>
      <c r="D35" s="644" t="s">
        <v>532</v>
      </c>
      <c r="E35" s="333" t="s">
        <v>533</v>
      </c>
    </row>
    <row r="36" spans="2:5" x14ac:dyDescent="0.2">
      <c r="B36" s="618"/>
      <c r="C36" s="621"/>
      <c r="D36" s="652"/>
      <c r="E36" s="334" t="s">
        <v>534</v>
      </c>
    </row>
    <row r="37" spans="2:5" x14ac:dyDescent="0.2">
      <c r="B37" s="618"/>
      <c r="C37" s="621"/>
      <c r="D37" s="652"/>
      <c r="E37" s="330" t="s">
        <v>535</v>
      </c>
    </row>
    <row r="38" spans="2:5" ht="26.25" thickBot="1" x14ac:dyDescent="0.25">
      <c r="B38" s="618"/>
      <c r="C38" s="649"/>
      <c r="D38" s="653"/>
      <c r="E38" s="335" t="s">
        <v>536</v>
      </c>
    </row>
    <row r="39" spans="2:5" x14ac:dyDescent="0.2">
      <c r="B39" s="618"/>
      <c r="C39" s="634" t="s">
        <v>39</v>
      </c>
      <c r="D39" s="644" t="s">
        <v>537</v>
      </c>
      <c r="E39" s="333" t="s">
        <v>538</v>
      </c>
    </row>
    <row r="40" spans="2:5" ht="13.5" thickBot="1" x14ac:dyDescent="0.25">
      <c r="B40" s="618"/>
      <c r="C40" s="621"/>
      <c r="D40" s="652"/>
      <c r="E40" s="330" t="s">
        <v>539</v>
      </c>
    </row>
    <row r="41" spans="2:5" x14ac:dyDescent="0.2">
      <c r="B41" s="618"/>
      <c r="C41" s="634" t="s">
        <v>224</v>
      </c>
      <c r="D41" s="644" t="s">
        <v>540</v>
      </c>
      <c r="E41" s="328" t="s">
        <v>541</v>
      </c>
    </row>
    <row r="42" spans="2:5" x14ac:dyDescent="0.2">
      <c r="B42" s="618"/>
      <c r="C42" s="621"/>
      <c r="D42" s="645"/>
      <c r="E42" s="323" t="s">
        <v>542</v>
      </c>
    </row>
    <row r="43" spans="2:5" ht="13.5" thickBot="1" x14ac:dyDescent="0.25">
      <c r="B43" s="618"/>
      <c r="C43" s="621"/>
      <c r="D43" s="645"/>
      <c r="E43" s="326" t="s">
        <v>543</v>
      </c>
    </row>
    <row r="44" spans="2:5" ht="25.5" x14ac:dyDescent="0.2">
      <c r="B44" s="618"/>
      <c r="C44" s="626" t="s">
        <v>544</v>
      </c>
      <c r="D44" s="646" t="s">
        <v>545</v>
      </c>
      <c r="E44" s="322" t="s">
        <v>546</v>
      </c>
    </row>
    <row r="45" spans="2:5" ht="13.5" thickBot="1" x14ac:dyDescent="0.25">
      <c r="B45" s="619"/>
      <c r="C45" s="622"/>
      <c r="D45" s="647"/>
      <c r="E45" s="336" t="s">
        <v>547</v>
      </c>
    </row>
  </sheetData>
  <sheetProtection algorithmName="SHA-512" hashValue="SUidLUW9+Me+j+ew4B7S2N/bSp2B2ITXhhqfum3DUUpQDJnZRiqhxtzksVZHRCuzm0sSAJ6kqBfg6IaQT55GGg==" saltValue="l9HDsXNWmcF5+nWiWInYsw==" spinCount="100000" sheet="1" objects="1" scenarios="1"/>
  <mergeCells count="29">
    <mergeCell ref="D41:D43"/>
    <mergeCell ref="C44:C45"/>
    <mergeCell ref="D44:D45"/>
    <mergeCell ref="B28:B45"/>
    <mergeCell ref="C28:C30"/>
    <mergeCell ref="D28:D30"/>
    <mergeCell ref="C31:C34"/>
    <mergeCell ref="D31:D34"/>
    <mergeCell ref="C35:C38"/>
    <mergeCell ref="D35:D38"/>
    <mergeCell ref="C39:C40"/>
    <mergeCell ref="D39:D40"/>
    <mergeCell ref="C41:C43"/>
    <mergeCell ref="B1:E1"/>
    <mergeCell ref="B3:B27"/>
    <mergeCell ref="C3:C7"/>
    <mergeCell ref="D3:D7"/>
    <mergeCell ref="C8:C10"/>
    <mergeCell ref="D8:D10"/>
    <mergeCell ref="C11:C13"/>
    <mergeCell ref="D11:D13"/>
    <mergeCell ref="C14:C16"/>
    <mergeCell ref="D14:D16"/>
    <mergeCell ref="C17:C18"/>
    <mergeCell ref="D17:D18"/>
    <mergeCell ref="C19:C22"/>
    <mergeCell ref="D19:D22"/>
    <mergeCell ref="C23:C27"/>
    <mergeCell ref="D23:D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63</vt:i4>
      </vt:variant>
    </vt:vector>
  </HeadingPairs>
  <TitlesOfParts>
    <vt:vector size="70" baseType="lpstr">
      <vt:lpstr>01-Mapa de riesgo-UO</vt:lpstr>
      <vt:lpstr>02-Plan Mitigación</vt:lpstr>
      <vt:lpstr>03-Seguimiento</vt:lpstr>
      <vt:lpstr>Hoja1</vt:lpstr>
      <vt:lpstr>INSTRUCTIVO</vt:lpstr>
      <vt:lpstr>ESCALA</vt:lpstr>
      <vt:lpstr>FACTORES</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2023-03-16T21:45:54Z</dcterms:modified>
</cp:coreProperties>
</file>