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esktop\mapasderiesgosporprocesos_\"/>
    </mc:Choice>
  </mc:AlternateContent>
  <bookViews>
    <workbookView xWindow="20376" yWindow="-120" windowWidth="29040" windowHeight="1584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riesgo-UO'!$G$1:$AY$34</definedName>
    <definedName name="ACCION" localSheetId="0">'01-Mapa de riesgo-UO'!#REF!</definedName>
    <definedName name="ACCION">#REF!</definedName>
    <definedName name="ADMINISTRACIÓN_INSTITUCIONAL" localSheetId="0">'01-Mapa de riesgo-UO'!$BM$1048268:$BM$1048288</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riesgo-UO'!$H$1048275:$H$1048279</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riesgo-UO'!$BR$1048268:$BR$1048272</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riesgo-UO'!$BN$1048268:$BN$1048271</definedName>
    <definedName name="BIENESTAR_INSTITUCIONAL">#REF!</definedName>
    <definedName name="BIENESTAR_INSTITUCIONAL_CALIDAD_DE_VIDA_E_INCLUSIÓN_EN_CONTEXTOS_UNIVERSITARIOS">'01-Mapa de riesgo-UO'!$BB$1048271</definedName>
    <definedName name="CLASE_RIESGO">'01-Mapa de riesgo-UO'!$G$1048267:$G$1048278</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riesgo-UO'!$I$1048275:$I$1048279</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riesgo-UO'!$BQ$1048268:$BQ$1048271</definedName>
    <definedName name="CONTROL_SEGUIMIENTO">#REF!</definedName>
    <definedName name="CONTROLES">'01-Mapa de riesgo-UO'!$P$1048267:$P$1048271</definedName>
    <definedName name="Corrupción" localSheetId="0">'01-Mapa de riesgo-UO'!$J$1048275:$J$1048277</definedName>
    <definedName name="Corrupción">#REF!</definedName>
    <definedName name="CREACIÓN_GESTIÓN_Y_TRANSFERENCIA_DEL_CONOCIMIENTO">'01-Mapa de riesgo-UO'!$BB$1048268</definedName>
    <definedName name="Cumplimiento" localSheetId="0">'01-Mapa de riesgo-UO'!$K$1048275:$K$1048279</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riesgo-UO'!$L$1048275:$L$1048277</definedName>
    <definedName name="Derechos_Humanos">#REF!</definedName>
    <definedName name="DIRECCIONAMIENTO_INSTITUCIONAL" localSheetId="0">'01-Mapa de riesgo-UO'!$BI$1048268:$BI$1048271</definedName>
    <definedName name="DIRECCIONAMIENTO_INSTITUCIONAL">#REF!</definedName>
    <definedName name="DOCENCIA" localSheetId="0">'01-Mapa de riesgo-UO'!$BJ$1048268:$BJ$1048283</definedName>
    <definedName name="DOCENCIA">#REF!</definedName>
    <definedName name="Documentados_Aplicados_Efectivos">'01-Mapa de riesgo-UO'!#REF!</definedName>
    <definedName name="EGRESADOS" localSheetId="0">'01-Mapa de riesgo-UO'!$BO$1048268</definedName>
    <definedName name="EGRESADOS">#REF!</definedName>
    <definedName name="Estratégico" localSheetId="0">'01-Mapa de riesgo-UO'!$M$1048275:$M$1048279</definedName>
    <definedName name="Estratégico">#REF!</definedName>
    <definedName name="EVAL_PERIODICIDAD">'01-Mapa de riesgo-UO'!$AH$1048267:$AH$1048268</definedName>
    <definedName name="EVITAR">'03-Seguimiento'!$Y$1048461:$Y$1048463</definedName>
    <definedName name="EXCELENCIA_ACADÉMICA_PARA_LA_FORMACIÓN_INTEGRAL">'01-Mapa de riesgo-UO'!$BB$1048267</definedName>
    <definedName name="EXTENSIÓN_PROYECCIÓN_SOCIAL" localSheetId="0">'01-Mapa de riesgo-UO'!$BL$1048268:$BL$1048289</definedName>
    <definedName name="EXTENSIÓN_PROYECCIÓN_SOCIAL">#REF!</definedName>
    <definedName name="EXTENSIÓN_PROYECCIÓN_SOCIAL_">'01-Mapa de riesgo-UO'!$AZ$1048276:$AZ$1048285</definedName>
    <definedName name="EXTERNO">'01-Mapa de riesgo-UO'!$F$1048267:$F$1048272</definedName>
    <definedName name="FACTOR">'01-Mapa de riesgo-UO'!$D$1048267:$D$1048268</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riesgo-UO'!$O$1048275:$O$1048279</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riesgo-UO'!$BB$1048269</definedName>
    <definedName name="GESTIÓN_FINANCIERA" localSheetId="0">'01-Mapa de riesgo-UO'!#REF!</definedName>
    <definedName name="GESTIÓN_FINANCIERA">#REF!</definedName>
    <definedName name="GESTIÓN_Y_SOSTENIBILIDAD_INSTITUCIONAL">'01-Mapa de riesgo-UO'!$BB$1048270</definedName>
    <definedName name="GRAVE" localSheetId="0">'01-Mapa de riesgo-UO'!$AV$1048268:$AV$1048271</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riesgo-UO'!$P$1048275:$P$1048279</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riesgo-UO'!$Q$1048275:$Q$1048277</definedName>
    <definedName name="Información">#REF!</definedName>
    <definedName name="INTERNACIONALIZACIÓN" localSheetId="0">'01-Mapa de riesgo-UO'!$BP$1048268</definedName>
    <definedName name="INTERNACIONALIZACIÓN">#REF!</definedName>
    <definedName name="INTERNO">'01-Mapa de riesgo-UO'!$E$1048267:$E$1048272</definedName>
    <definedName name="INVESTIGACIÓN_E_INNOVACIÓN" localSheetId="0">'01-Mapa de riesgo-UO'!$BK$1048268:$BK$1048278</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riesgo-UO'!$AT$1048268</definedName>
    <definedName name="LEVE">'03-Seguimiento'!$H$1048466:$H$1048576</definedName>
    <definedName name="MAPA" localSheetId="0">'01-Mapa de riesgo-UO'!$A$1048267:$A$1048269</definedName>
    <definedName name="MAPA">#REF!</definedName>
    <definedName name="MODERADO" localSheetId="0">'01-Mapa de riesgo-UO'!$AU$1048268:$AU$1048270</definedName>
    <definedName name="MODERADO">'03-Seguimiento'!$G$1048466:$G$1048576</definedName>
    <definedName name="NIVEL_AUTOMAT">'01-Mapa de riesgo-UO'!$X$1048267:$X$1048269</definedName>
    <definedName name="NIVEL_EXPOSICION">'01-Mapa de riesgo-UO'!$AQ$1048267:$AQ$1048269</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riesgo-UO'!$BB$1048275</definedName>
    <definedName name="Operacional" localSheetId="0">'01-Mapa de riesgo-UO'!$T$1048275:$T$1048279</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riesgo-UO'!$AZ$1048267:$AZ$1048271</definedName>
    <definedName name="PDI">#REF!</definedName>
    <definedName name="PERIODICIDAD">'01-Mapa de riesgo-UO'!$AI$1048267:$AI$1048276</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riesgo-UO'!$K$1048267:$K$1048271</definedName>
    <definedName name="PROBABILIDAD">#REF!</definedName>
    <definedName name="PROCESOS" localSheetId="0">'01-Mapa de riesgo-UO'!$B$1048267:$B$1048276</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riesgo-UO'!$AD$1048267:$AD$1048268</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riesgo-UO'!$AC$1048275:$AC$1048279</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riesgo-UO'!$AD$1048275:$AD$1048279</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riesgo-UO'!$AX$1048267:$AX$1048308</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3" i="7" l="1"/>
  <c r="T32" i="7" l="1"/>
  <c r="V32" i="7" s="1"/>
  <c r="U32" i="7"/>
  <c r="T33" i="7"/>
  <c r="V33" i="7" s="1"/>
  <c r="U33" i="7"/>
  <c r="T34" i="7"/>
  <c r="V34" i="7" s="1"/>
  <c r="U34" i="7"/>
  <c r="P32" i="7"/>
  <c r="P33" i="7"/>
  <c r="P34" i="7"/>
  <c r="O32" i="7"/>
  <c r="O33" i="7"/>
  <c r="O34" i="7"/>
  <c r="N32" i="7"/>
  <c r="N33" i="7"/>
  <c r="N34" i="7"/>
  <c r="M32" i="7"/>
  <c r="M33" i="7"/>
  <c r="M34" i="7"/>
  <c r="L32" i="7"/>
  <c r="L33" i="7"/>
  <c r="L34" i="7"/>
  <c r="I32" i="7"/>
  <c r="G32" i="7"/>
  <c r="F32" i="7"/>
  <c r="F33" i="7"/>
  <c r="F34" i="7"/>
  <c r="E32" i="7"/>
  <c r="E35" i="7"/>
  <c r="D32" i="7"/>
  <c r="C32" i="7"/>
  <c r="B32" i="7"/>
  <c r="W35" i="12" l="1"/>
  <c r="W36" i="12"/>
  <c r="W37" i="12"/>
  <c r="W38" i="12"/>
  <c r="W39" i="12"/>
  <c r="W40" i="12"/>
  <c r="W41" i="12"/>
  <c r="W42" i="12"/>
  <c r="W43" i="12"/>
  <c r="W44" i="12"/>
  <c r="W45" i="12"/>
  <c r="W46" i="12"/>
  <c r="W47" i="12"/>
  <c r="W48" i="12"/>
  <c r="W49" i="12"/>
  <c r="W50" i="12"/>
  <c r="W51" i="12"/>
  <c r="W52" i="12"/>
  <c r="W53" i="12"/>
  <c r="W54" i="12"/>
  <c r="W55" i="12"/>
  <c r="W11" i="12"/>
  <c r="W12" i="12"/>
  <c r="W13" i="12"/>
  <c r="W14" i="12"/>
  <c r="W15" i="12"/>
  <c r="W16" i="12"/>
  <c r="W17" i="12"/>
  <c r="W18" i="12"/>
  <c r="W19" i="12"/>
  <c r="W20" i="12"/>
  <c r="W21" i="12"/>
  <c r="W22" i="12"/>
  <c r="W23" i="12"/>
  <c r="W24" i="12"/>
  <c r="W25" i="12"/>
  <c r="W26" i="12"/>
  <c r="W27" i="12"/>
  <c r="W28" i="12"/>
  <c r="W29" i="12"/>
  <c r="W30" i="12"/>
  <c r="W31" i="12"/>
  <c r="W32" i="12"/>
  <c r="W33" i="12"/>
  <c r="W34" i="12"/>
  <c r="AL35" i="12" l="1"/>
  <c r="AK35" i="12" s="1"/>
  <c r="AJ35" i="12" s="1"/>
  <c r="AL36" i="12"/>
  <c r="AL37" i="12"/>
  <c r="AL38" i="12"/>
  <c r="AL39" i="12"/>
  <c r="AL40" i="12"/>
  <c r="AL41" i="12"/>
  <c r="AL42" i="12"/>
  <c r="AL43" i="12"/>
  <c r="AK41" i="12" s="1"/>
  <c r="AJ41" i="12" s="1"/>
  <c r="AL44" i="12"/>
  <c r="AL45" i="12"/>
  <c r="AK44" i="12" s="1"/>
  <c r="AJ44" i="12" s="1"/>
  <c r="AL46" i="12"/>
  <c r="AL47" i="12"/>
  <c r="AL48" i="12"/>
  <c r="AL49" i="12"/>
  <c r="AL50" i="12"/>
  <c r="AL51" i="12"/>
  <c r="AK50" i="12" s="1"/>
  <c r="AJ50" i="12" s="1"/>
  <c r="AL52" i="12"/>
  <c r="AL53" i="12"/>
  <c r="AL54" i="12"/>
  <c r="AL55" i="12"/>
  <c r="AG35" i="12"/>
  <c r="AG36" i="12"/>
  <c r="AG37" i="12"/>
  <c r="AG38" i="12"/>
  <c r="AG39" i="12"/>
  <c r="AG40" i="12"/>
  <c r="AG41" i="12"/>
  <c r="AG42" i="12"/>
  <c r="AG43" i="12"/>
  <c r="AG44" i="12"/>
  <c r="AG45" i="12"/>
  <c r="AG46" i="12"/>
  <c r="AG47" i="12"/>
  <c r="AG48" i="12"/>
  <c r="AG49" i="12"/>
  <c r="AG50" i="12"/>
  <c r="AG51" i="12"/>
  <c r="AG52" i="12"/>
  <c r="AG53" i="12"/>
  <c r="AG54" i="12"/>
  <c r="AG55" i="12"/>
  <c r="AB35" i="12"/>
  <c r="AB36" i="12"/>
  <c r="AB37" i="12"/>
  <c r="AB38" i="12"/>
  <c r="AB39" i="12"/>
  <c r="AB40" i="12"/>
  <c r="AB41" i="12"/>
  <c r="AB42" i="12"/>
  <c r="AB43" i="12"/>
  <c r="AB44" i="12"/>
  <c r="AB45" i="12"/>
  <c r="AB46" i="12"/>
  <c r="AB47" i="12"/>
  <c r="AB48" i="12"/>
  <c r="AB49" i="12"/>
  <c r="AB50" i="12"/>
  <c r="AB51" i="12"/>
  <c r="AB52" i="12"/>
  <c r="AB53" i="12"/>
  <c r="AB54" i="12"/>
  <c r="AB55" i="12"/>
  <c r="V35" i="12"/>
  <c r="U35" i="12" s="1"/>
  <c r="V38" i="12"/>
  <c r="U38" i="12" s="1"/>
  <c r="V41" i="12"/>
  <c r="U41" i="12" s="1"/>
  <c r="V44" i="12"/>
  <c r="U44" i="12" s="1"/>
  <c r="V47" i="12"/>
  <c r="V50" i="12"/>
  <c r="U50" i="12" s="1"/>
  <c r="V53" i="12"/>
  <c r="U53" i="12" s="1"/>
  <c r="U47" i="12"/>
  <c r="Q35" i="12"/>
  <c r="Q36" i="12"/>
  <c r="Q37" i="12"/>
  <c r="Q38" i="12"/>
  <c r="Q39" i="12"/>
  <c r="Q40" i="12"/>
  <c r="Q41" i="12"/>
  <c r="Q42" i="12"/>
  <c r="Q43" i="12"/>
  <c r="Q44" i="12"/>
  <c r="Q45" i="12"/>
  <c r="Q46" i="12"/>
  <c r="Q47" i="12"/>
  <c r="Q48" i="12"/>
  <c r="Q49" i="12"/>
  <c r="Q50" i="12"/>
  <c r="Q51" i="12"/>
  <c r="Q52" i="12"/>
  <c r="Q53" i="12"/>
  <c r="Q54" i="12"/>
  <c r="Q55" i="12"/>
  <c r="N35" i="12"/>
  <c r="N38" i="12"/>
  <c r="N41" i="12"/>
  <c r="N44" i="12"/>
  <c r="N47" i="12"/>
  <c r="O47" i="12" s="1"/>
  <c r="AP47" i="12" s="1"/>
  <c r="AQ47" i="12" s="1"/>
  <c r="N50" i="12"/>
  <c r="N53" i="12"/>
  <c r="L35" i="12"/>
  <c r="L38" i="12"/>
  <c r="L41" i="12"/>
  <c r="L44" i="12"/>
  <c r="L47" i="12"/>
  <c r="L50" i="12"/>
  <c r="L53" i="12"/>
  <c r="O53" i="12" l="1"/>
  <c r="AP53" i="12" s="1"/>
  <c r="AQ53" i="12" s="1"/>
  <c r="O41" i="12"/>
  <c r="AP41" i="12" s="1"/>
  <c r="AQ41" i="12" s="1"/>
  <c r="R50" i="12"/>
  <c r="AN50" i="12" s="1"/>
  <c r="AO50" i="12" s="1"/>
  <c r="R38" i="12"/>
  <c r="AN38" i="12" s="1"/>
  <c r="AO38" i="12" s="1"/>
  <c r="AK47" i="12"/>
  <c r="AJ47" i="12" s="1"/>
  <c r="O35" i="12"/>
  <c r="O50" i="12"/>
  <c r="AP50" i="12" s="1"/>
  <c r="AQ50" i="12" s="1"/>
  <c r="O38" i="12"/>
  <c r="AP38" i="12" s="1"/>
  <c r="AQ38" i="12" s="1"/>
  <c r="AA44" i="12"/>
  <c r="Z44" i="12" s="1"/>
  <c r="AF44" i="12"/>
  <c r="AE44" i="12" s="1"/>
  <c r="R44" i="12"/>
  <c r="AN44" i="12" s="1"/>
  <c r="AO44" i="12" s="1"/>
  <c r="O44" i="12"/>
  <c r="AP44" i="12" s="1"/>
  <c r="AQ44" i="12" s="1"/>
  <c r="R53" i="12"/>
  <c r="AN53" i="12" s="1"/>
  <c r="AO53" i="12" s="1"/>
  <c r="R47" i="12"/>
  <c r="AN47" i="12" s="1"/>
  <c r="AO47" i="12" s="1"/>
  <c r="R41" i="12"/>
  <c r="AN41" i="12" s="1"/>
  <c r="AO41" i="12" s="1"/>
  <c r="R35" i="12"/>
  <c r="AF50" i="12"/>
  <c r="AE50" i="12" s="1"/>
  <c r="AF38" i="12"/>
  <c r="AE38" i="12" s="1"/>
  <c r="AF35" i="12"/>
  <c r="AE35" i="12" s="1"/>
  <c r="S53" i="12"/>
  <c r="S47" i="12"/>
  <c r="S38" i="12"/>
  <c r="S50" i="12"/>
  <c r="AA47" i="12"/>
  <c r="Z47" i="12" s="1"/>
  <c r="AA38" i="12"/>
  <c r="Z38" i="12" s="1"/>
  <c r="AA35" i="12"/>
  <c r="Z35" i="12" s="1"/>
  <c r="AA50" i="12"/>
  <c r="Z50" i="12" s="1"/>
  <c r="AF53" i="12"/>
  <c r="AE53" i="12" s="1"/>
  <c r="AF47" i="12"/>
  <c r="AE47" i="12" s="1"/>
  <c r="AK53" i="12"/>
  <c r="AJ53" i="12" s="1"/>
  <c r="AA53" i="12"/>
  <c r="Z53" i="12" s="1"/>
  <c r="AA41" i="12"/>
  <c r="Z41" i="12" s="1"/>
  <c r="AK38" i="12"/>
  <c r="AJ38" i="12" s="1"/>
  <c r="AF41" i="12"/>
  <c r="AE41" i="12" s="1"/>
  <c r="U32" i="12"/>
  <c r="U29" i="12"/>
  <c r="U26" i="12"/>
  <c r="AN35" i="12" l="1"/>
  <c r="AO35" i="12" s="1"/>
  <c r="Q32" i="7" s="1"/>
  <c r="S35" i="12"/>
  <c r="S41" i="12"/>
  <c r="S44" i="12"/>
  <c r="U23" i="12"/>
  <c r="U20" i="12"/>
  <c r="U17" i="12"/>
  <c r="U14" i="12"/>
  <c r="U11" i="12"/>
  <c r="AP35" i="12" l="1"/>
  <c r="AQ35" i="12" s="1"/>
  <c r="H32" i="7" s="1"/>
  <c r="X5" i="7"/>
  <c r="P5" i="8"/>
  <c r="B8" i="7" l="1"/>
  <c r="Z5" i="7"/>
  <c r="Q5" i="8"/>
  <c r="O5" i="8"/>
  <c r="B8" i="8"/>
  <c r="M6" i="12"/>
  <c r="N5" i="7" s="1"/>
  <c r="D6" i="12"/>
  <c r="K5" i="8" l="1"/>
  <c r="G5" i="7"/>
  <c r="E5" i="7"/>
  <c r="C5" i="7"/>
  <c r="D5" i="8" l="1"/>
  <c r="C5" i="8"/>
  <c r="F5" i="8"/>
  <c r="B6" i="7" l="1"/>
  <c r="AL12" i="12" l="1"/>
  <c r="AL13" i="12"/>
  <c r="AL14" i="12"/>
  <c r="AL15" i="12"/>
  <c r="AL16" i="12"/>
  <c r="AL17" i="12"/>
  <c r="AL18" i="12"/>
  <c r="AL19" i="12"/>
  <c r="AL20" i="12"/>
  <c r="AL21" i="12"/>
  <c r="AL22" i="12"/>
  <c r="AL23" i="12"/>
  <c r="AL24" i="12"/>
  <c r="AL25" i="12"/>
  <c r="AL26" i="12"/>
  <c r="AL27" i="12"/>
  <c r="AL28" i="12"/>
  <c r="AL29" i="12"/>
  <c r="AL30" i="12"/>
  <c r="AL31" i="12"/>
  <c r="AL32" i="12"/>
  <c r="AK32" i="12" s="1"/>
  <c r="AJ32" i="12" s="1"/>
  <c r="AL33" i="12"/>
  <c r="AL34" i="12"/>
  <c r="AK26" i="12" l="1"/>
  <c r="AJ26" i="12" s="1"/>
  <c r="AK17" i="12"/>
  <c r="AJ17" i="12" s="1"/>
  <c r="AK23" i="12"/>
  <c r="AJ23" i="12" s="1"/>
  <c r="AK14" i="12"/>
  <c r="AJ14" i="12" s="1"/>
  <c r="AK29" i="12"/>
  <c r="AJ29" i="12" s="1"/>
  <c r="AK20" i="12"/>
  <c r="AJ20" i="12" s="1"/>
  <c r="AL11" i="12" l="1"/>
  <c r="AB26" i="12" l="1"/>
  <c r="AG26" i="12"/>
  <c r="AB27" i="12"/>
  <c r="AG27" i="12"/>
  <c r="AB28" i="12"/>
  <c r="AG28" i="12"/>
  <c r="AA26" i="12" l="1"/>
  <c r="Z26" i="12" s="1"/>
  <c r="AF26" i="12"/>
  <c r="AE26" i="12" s="1"/>
  <c r="AB12" i="12"/>
  <c r="AB13" i="12"/>
  <c r="AB14" i="12"/>
  <c r="AB15" i="12"/>
  <c r="AB16" i="12"/>
  <c r="AB17" i="12"/>
  <c r="AB18" i="12"/>
  <c r="AB19" i="12"/>
  <c r="AB20" i="12"/>
  <c r="AB21" i="12"/>
  <c r="AB22" i="12"/>
  <c r="AB23" i="12"/>
  <c r="AB24" i="12"/>
  <c r="AB25" i="12"/>
  <c r="AB29" i="12"/>
  <c r="AB30" i="12"/>
  <c r="AB31" i="12"/>
  <c r="AB32" i="12"/>
  <c r="AB33" i="12"/>
  <c r="AB34" i="12"/>
  <c r="AB11" i="12"/>
  <c r="AA23" i="12" l="1"/>
  <c r="Z23" i="12" s="1"/>
  <c r="AA20" i="12"/>
  <c r="Z20" i="12" s="1"/>
  <c r="AA29" i="12"/>
  <c r="Z29" i="12" s="1"/>
  <c r="AA17" i="12"/>
  <c r="Z17" i="12" s="1"/>
  <c r="AA14" i="12"/>
  <c r="Z14" i="12" s="1"/>
  <c r="AA32" i="12"/>
  <c r="Z32" i="12" s="1"/>
  <c r="AA11" i="12"/>
  <c r="Z11" i="12" s="1"/>
  <c r="I47" i="7"/>
  <c r="I71" i="7" l="1"/>
  <c r="I68" i="7"/>
  <c r="I65" i="7"/>
  <c r="I62" i="7"/>
  <c r="I59" i="7"/>
  <c r="I56" i="7"/>
  <c r="I53" i="7"/>
  <c r="I50" i="7"/>
  <c r="I44" i="7"/>
  <c r="I41" i="7"/>
  <c r="I38" i="7"/>
  <c r="I35"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Q11" i="12"/>
  <c r="AG11" i="12" l="1"/>
  <c r="AG12" i="12" l="1"/>
  <c r="AG13" i="12"/>
  <c r="AG14" i="12"/>
  <c r="AG15" i="12"/>
  <c r="AG16" i="12"/>
  <c r="AG17" i="12"/>
  <c r="AG18" i="12"/>
  <c r="AG19" i="12"/>
  <c r="AG20" i="12"/>
  <c r="AG21" i="12"/>
  <c r="AG22" i="12"/>
  <c r="AG23" i="12"/>
  <c r="AG24" i="12"/>
  <c r="AG25" i="12"/>
  <c r="AG29" i="12"/>
  <c r="AG30" i="12"/>
  <c r="AG31" i="12"/>
  <c r="AG32" i="12"/>
  <c r="AG33" i="12"/>
  <c r="AG34" i="12"/>
  <c r="AF29" i="12" l="1"/>
  <c r="AE29" i="12" s="1"/>
  <c r="AF17" i="12"/>
  <c r="AE17" i="12" s="1"/>
  <c r="AF23" i="12"/>
  <c r="AE23" i="12" s="1"/>
  <c r="AF14" i="12"/>
  <c r="AE14" i="12" s="1"/>
  <c r="AF32" i="12"/>
  <c r="AE32" i="12" s="1"/>
  <c r="AF20" i="12"/>
  <c r="AE20" i="12" s="1"/>
  <c r="Q12" i="12" l="1"/>
  <c r="Q13" i="12"/>
  <c r="Q14" i="12"/>
  <c r="Q15" i="12"/>
  <c r="Q16" i="12"/>
  <c r="Q17" i="12"/>
  <c r="Q18" i="12"/>
  <c r="Q19" i="12"/>
  <c r="Q20" i="12"/>
  <c r="Q21" i="12"/>
  <c r="Q22" i="12"/>
  <c r="Q23" i="12"/>
  <c r="Q24" i="12"/>
  <c r="Q25" i="12"/>
  <c r="Q26" i="12"/>
  <c r="Q27" i="12"/>
  <c r="Q28" i="12"/>
  <c r="Q29" i="12"/>
  <c r="Q30" i="12"/>
  <c r="Q31" i="12"/>
  <c r="Q32" i="12"/>
  <c r="Q33" i="12"/>
  <c r="Q34" i="12"/>
  <c r="R11" i="12" l="1"/>
  <c r="AK11" i="12"/>
  <c r="AJ11" i="12" s="1"/>
  <c r="AF11" i="12"/>
  <c r="AE11" i="12" s="1"/>
  <c r="AN11" i="12" l="1"/>
  <c r="S11" i="12"/>
  <c r="AO11" i="12" l="1"/>
  <c r="Q8" i="7" s="1"/>
  <c r="I73" i="8"/>
  <c r="F73" i="8"/>
  <c r="I72" i="8"/>
  <c r="F72" i="8"/>
  <c r="I71" i="8"/>
  <c r="G71" i="8"/>
  <c r="F71" i="8"/>
  <c r="E71" i="8"/>
  <c r="D71" i="8"/>
  <c r="C71" i="8"/>
  <c r="B71" i="8"/>
  <c r="I70" i="8"/>
  <c r="F70" i="8"/>
  <c r="I69" i="8"/>
  <c r="F69" i="8"/>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5" i="7"/>
  <c r="C35" i="7"/>
  <c r="D35" i="7"/>
  <c r="F35" i="7"/>
  <c r="G35" i="7"/>
  <c r="T35" i="7"/>
  <c r="V35" i="7" s="1"/>
  <c r="U35" i="7"/>
  <c r="F36" i="7"/>
  <c r="T36" i="7"/>
  <c r="V36" i="7" s="1"/>
  <c r="U36" i="7"/>
  <c r="F37" i="7"/>
  <c r="T37" i="7"/>
  <c r="V37" i="7" s="1"/>
  <c r="U37" i="7"/>
  <c r="B38" i="7"/>
  <c r="C38" i="7"/>
  <c r="D38" i="7"/>
  <c r="E38" i="7"/>
  <c r="F38" i="7"/>
  <c r="G38" i="7"/>
  <c r="T38" i="7"/>
  <c r="V38" i="7" s="1"/>
  <c r="U38" i="7"/>
  <c r="F39" i="7"/>
  <c r="T39" i="7"/>
  <c r="V39" i="7" s="1"/>
  <c r="U39" i="7"/>
  <c r="F40" i="7"/>
  <c r="T40" i="7"/>
  <c r="V40" i="7" s="1"/>
  <c r="U40" i="7"/>
  <c r="B41" i="7"/>
  <c r="C41" i="7"/>
  <c r="D41" i="7"/>
  <c r="E41" i="7"/>
  <c r="F41" i="7"/>
  <c r="G41" i="7"/>
  <c r="T41" i="7"/>
  <c r="V41" i="7" s="1"/>
  <c r="U41" i="7"/>
  <c r="F42" i="7"/>
  <c r="T42" i="7"/>
  <c r="V42" i="7" s="1"/>
  <c r="U42" i="7"/>
  <c r="F43" i="7"/>
  <c r="T43" i="7"/>
  <c r="V43" i="7" s="1"/>
  <c r="U43" i="7"/>
  <c r="B44" i="7"/>
  <c r="C44" i="7"/>
  <c r="D44" i="7"/>
  <c r="E44" i="7"/>
  <c r="F44" i="7"/>
  <c r="G44" i="7"/>
  <c r="T44" i="7"/>
  <c r="V44" i="7" s="1"/>
  <c r="U44" i="7"/>
  <c r="F45" i="7"/>
  <c r="T45" i="7"/>
  <c r="V45" i="7" s="1"/>
  <c r="U45" i="7"/>
  <c r="F46" i="7"/>
  <c r="T46" i="7"/>
  <c r="V46" i="7" s="1"/>
  <c r="U46" i="7"/>
  <c r="B47" i="7"/>
  <c r="C47" i="7"/>
  <c r="D47" i="7"/>
  <c r="E47" i="7"/>
  <c r="F47" i="7"/>
  <c r="G47" i="7"/>
  <c r="T47" i="7"/>
  <c r="V47" i="7" s="1"/>
  <c r="U47" i="7"/>
  <c r="F48" i="7"/>
  <c r="T48" i="7"/>
  <c r="V48" i="7" s="1"/>
  <c r="U48" i="7"/>
  <c r="F49" i="7"/>
  <c r="T49" i="7"/>
  <c r="V49" i="7" s="1"/>
  <c r="U49" i="7"/>
  <c r="B50" i="7"/>
  <c r="C50" i="7"/>
  <c r="D50" i="7"/>
  <c r="E50" i="7"/>
  <c r="F50" i="7"/>
  <c r="G50" i="7"/>
  <c r="T50" i="7"/>
  <c r="V50" i="7" s="1"/>
  <c r="U50" i="7"/>
  <c r="F51" i="7"/>
  <c r="T51" i="7"/>
  <c r="V51" i="7" s="1"/>
  <c r="U51" i="7"/>
  <c r="F52" i="7"/>
  <c r="T52" i="7"/>
  <c r="V52" i="7" s="1"/>
  <c r="U52" i="7"/>
  <c r="B53" i="7"/>
  <c r="C53" i="7"/>
  <c r="D53" i="7"/>
  <c r="E53" i="7"/>
  <c r="F53" i="7"/>
  <c r="G53" i="7"/>
  <c r="T53" i="7"/>
  <c r="V53" i="7" s="1"/>
  <c r="U53" i="7"/>
  <c r="F54" i="7"/>
  <c r="T54" i="7"/>
  <c r="V54" i="7" s="1"/>
  <c r="U54" i="7"/>
  <c r="F55" i="7"/>
  <c r="T55" i="7"/>
  <c r="V55" i="7" s="1"/>
  <c r="U55" i="7"/>
  <c r="B56" i="7"/>
  <c r="C56" i="7"/>
  <c r="D56" i="7"/>
  <c r="E56" i="7"/>
  <c r="F56" i="7"/>
  <c r="G56" i="7"/>
  <c r="T56" i="7"/>
  <c r="V56" i="7" s="1"/>
  <c r="U56" i="7"/>
  <c r="F57" i="7"/>
  <c r="T57" i="7"/>
  <c r="V57" i="7" s="1"/>
  <c r="U57" i="7"/>
  <c r="F58" i="7"/>
  <c r="T58" i="7"/>
  <c r="V58" i="7" s="1"/>
  <c r="U58" i="7"/>
  <c r="B59" i="7"/>
  <c r="C59" i="7"/>
  <c r="D59" i="7"/>
  <c r="E59" i="7"/>
  <c r="F59" i="7"/>
  <c r="G59" i="7"/>
  <c r="T59" i="7"/>
  <c r="V59" i="7" s="1"/>
  <c r="U59" i="7"/>
  <c r="F60" i="7"/>
  <c r="T60" i="7"/>
  <c r="V60" i="7" s="1"/>
  <c r="U60" i="7"/>
  <c r="F61" i="7"/>
  <c r="T61" i="7"/>
  <c r="V61" i="7" s="1"/>
  <c r="U61" i="7"/>
  <c r="B62" i="7"/>
  <c r="C62" i="7"/>
  <c r="D62" i="7"/>
  <c r="E62" i="7"/>
  <c r="F62" i="7"/>
  <c r="G62" i="7"/>
  <c r="T62" i="7"/>
  <c r="V62" i="7" s="1"/>
  <c r="U62" i="7"/>
  <c r="F63" i="7"/>
  <c r="T63" i="7"/>
  <c r="V63" i="7" s="1"/>
  <c r="U63" i="7"/>
  <c r="F64" i="7"/>
  <c r="T64" i="7"/>
  <c r="V64" i="7" s="1"/>
  <c r="U64" i="7"/>
  <c r="B65" i="7"/>
  <c r="C65" i="7"/>
  <c r="D65" i="7"/>
  <c r="E65" i="7"/>
  <c r="F65" i="7"/>
  <c r="G65" i="7"/>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17" i="12"/>
  <c r="AN17" i="12" s="1"/>
  <c r="O20" i="12"/>
  <c r="O23" i="12"/>
  <c r="R23" i="12"/>
  <c r="AN23" i="12" s="1"/>
  <c r="O29" i="12"/>
  <c r="R14" i="12"/>
  <c r="AN14" i="12" s="1"/>
  <c r="O32" i="12"/>
  <c r="R29" i="12"/>
  <c r="AN29" i="12" s="1"/>
  <c r="R20" i="12"/>
  <c r="AN20" i="12" s="1"/>
  <c r="O17" i="12"/>
  <c r="O26" i="12"/>
  <c r="R32" i="12"/>
  <c r="AN32" i="12" s="1"/>
  <c r="R26" i="12"/>
  <c r="AN26" i="12" s="1"/>
  <c r="O14" i="12"/>
  <c r="AP11" i="12" l="1"/>
  <c r="AQ11" i="12" s="1"/>
  <c r="H8" i="7" s="1"/>
  <c r="S32" i="12"/>
  <c r="S29" i="12"/>
  <c r="S20" i="12"/>
  <c r="S14" i="12"/>
  <c r="S23" i="12"/>
  <c r="S17" i="12"/>
  <c r="S26" i="12"/>
  <c r="Q65" i="7" l="1"/>
  <c r="Q68" i="7"/>
  <c r="Q35" i="7"/>
  <c r="AO14" i="12"/>
  <c r="Q11" i="7" s="1"/>
  <c r="Q47" i="7"/>
  <c r="AO29" i="12"/>
  <c r="Q26" i="7" s="1"/>
  <c r="Q38" i="7"/>
  <c r="Q44" i="7"/>
  <c r="AO26" i="12"/>
  <c r="Q23" i="7" s="1"/>
  <c r="AO17" i="12"/>
  <c r="Q14" i="7" s="1"/>
  <c r="Q71" i="7"/>
  <c r="Q53" i="7"/>
  <c r="Q50" i="7"/>
  <c r="AO23" i="12"/>
  <c r="Q20" i="7" s="1"/>
  <c r="Q41" i="7"/>
  <c r="AO20" i="12"/>
  <c r="Q17" i="7" s="1"/>
  <c r="Q62" i="7"/>
  <c r="Q59" i="7"/>
  <c r="Q56" i="7"/>
  <c r="AO32" i="12"/>
  <c r="Q29" i="7" s="1"/>
  <c r="AP14" i="12"/>
  <c r="AQ14"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<sst xmlns="http://schemas.openxmlformats.org/spreadsheetml/2006/main" count="1200" uniqueCount="631">
  <si>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</si>
  <si>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</si>
  <si>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</si>
  <si>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</si>
  <si>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</si>
  <si>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</si>
  <si>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</si>
  <si>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</si>
  <si>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</si>
  <si>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</si>
  <si>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</si>
  <si>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</si>
  <si>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</si>
  <si>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</si>
  <si>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</si>
  <si>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</si>
  <si>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</si>
  <si>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</si>
  <si>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</si>
  <si>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</si>
  <si>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</si>
  <si>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</si>
  <si>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</si>
  <si>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</si>
  <si>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</si>
  <si>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</si>
  <si>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</si>
  <si>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</si>
  <si>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</si>
  <si>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</si>
  <si>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</si>
  <si>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</si>
  <si>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</si>
  <si>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</si>
  <si>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</si>
  <si>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</si>
  <si>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</si>
  <si>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</si>
  <si>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</si>
  <si>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</si>
  <si>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</si>
  <si>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</si>
  <si>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</si>
  <si>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</si>
  <si>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</si>
  <si>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</si>
  <si>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</si>
  <si>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</si>
  <si>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</si>
  <si>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</si>
  <si>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</si>
  <si>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</si>
  <si>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</si>
  <si>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</si>
  <si>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</si>
  <si>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</si>
  <si>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</si>
  <si>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</si>
  <si>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</si>
  <si>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</si>
  <si>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</si>
  <si>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</si>
  <si>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</si>
  <si>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</si>
  <si>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</si>
  <si>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</si>
  <si>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</si>
  <si>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</si>
  <si>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</si>
  <si>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</si>
  <si>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</si>
  <si>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</si>
  <si>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</si>
  <si>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</si>
  <si>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</si>
  <si>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</si>
  <si>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</si>
  <si>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</si>
  <si>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</si>
  <si>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</si>
  <si>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</si>
  <si>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</si>
  <si>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</si>
  <si>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</si>
  <si>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</si>
  <si>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</si>
  <si>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</si>
  <si>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</si>
  <si>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</si>
  <si>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</si>
  <si>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</si>
  <si>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</si>
  <si>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</si>
  <si>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</si>
  <si>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</si>
  <si>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</si>
  <si>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</si>
  <si>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</si>
  <si>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</si>
  <si>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</si>
  <si>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</si>
  <si>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</si>
  <si>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</si>
  <si>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</si>
  <si>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</si>
  <si>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</si>
  <si>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</si>
  <si>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</si>
  <si>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</si>
  <si>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</si>
  <si>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</si>
  <si>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</si>
  <si>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</si>
  <si>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</si>
  <si>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</si>
  <si>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</si>
  <si>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</si>
  <si>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</si>
  <si>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</si>
  <si>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</si>
  <si>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</si>
  <si>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</si>
  <si>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</si>
  <si>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</si>
  <si>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</si>
  <si>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</si>
  <si>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</si>
  <si>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</si>
  <si>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</si>
  <si>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</si>
  <si>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</si>
  <si>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</si>
  <si>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</si>
  <si>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</si>
  <si>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</si>
  <si>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</si>
  <si>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</si>
  <si>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</si>
  <si>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</si>
  <si>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</si>
  <si>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</si>
  <si>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</si>
  <si>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</si>
  <si>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</si>
  <si>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</si>
  <si>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</si>
  <si>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</si>
  <si>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</si>
  <si>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</si>
  <si>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</si>
  <si>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</si>
  <si>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</si>
  <si>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</si>
  <si>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</si>
  <si>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</si>
  <si>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</si>
  <si>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</si>
  <si>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</si>
  <si>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</si>
  <si>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</si>
  <si>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</si>
  <si>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</si>
  <si>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</si>
  <si>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</si>
  <si>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</si>
  <si>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</si>
  <si>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</si>
  <si>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</si>
  <si>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</si>
  <si>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</si>
  <si>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</si>
  <si>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</si>
  <si>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</si>
  <si>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</si>
  <si>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</si>
  <si>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</si>
  <si>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</si>
  <si>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</si>
  <si>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</si>
  <si>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</si>
  <si>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</si>
  <si>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</si>
  <si>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</si>
  <si>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</si>
  <si>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</si>
  <si>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</si>
  <si>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</si>
  <si>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</si>
  <si>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</si>
  <si>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</si>
  <si>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</si>
  <si>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</si>
  <si>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</si>
  <si>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</si>
  <si>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</si>
  <si>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</si>
  <si>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</si>
  <si>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</si>
  <si>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</si>
  <si>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</si>
  <si>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</si>
  <si>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</si>
  <si>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</si>
  <si>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</si>
  <si>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</si>
  <si>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</si>
  <si>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</si>
  <si>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</si>
  <si>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</si>
  <si>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</si>
  <si>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</si>
  <si>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</si>
  <si>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</si>
  <si>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</si>
  <si>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</si>
  <si>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</si>
  <si>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</si>
  <si>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</si>
  <si>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</si>
  <si>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</si>
  <si>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</si>
  <si>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</si>
  <si>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</si>
  <si>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</si>
  <si>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</si>
  <si>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</si>
  <si>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</si>
  <si>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</si>
  <si>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</si>
  <si>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</si>
  <si>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</si>
  <si>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</si>
  <si>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</si>
  <si>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</si>
  <si>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</si>
  <si>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</si>
  <si>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</si>
  <si>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</si>
  <si>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</si>
  <si>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</si>
  <si>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</si>
  <si>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</si>
  <si>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</si>
  <si>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</si>
  <si>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</si>
  <si>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</si>
  <si>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</si>
  <si>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</si>
  <si>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</si>
  <si>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</si>
  <si>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</si>
  <si>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</si>
  <si>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</si>
  <si>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</si>
  <si>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</si>
  <si>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</si>
  <si>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</si>
  <si>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</si>
  <si>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</si>
  <si>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</si>
  <si>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</si>
  <si>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</si>
  <si>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</si>
  <si>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</si>
  <si>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</si>
  <si>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</si>
  <si>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</si>
  <si>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</si>
  <si>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</si>
  <si>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</si>
  <si>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</si>
  <si>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</si>
  <si>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</si>
  <si>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</si>
  <si>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</si>
  <si>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</si>
  <si>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</si>
  <si>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</si>
  <si>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</si>
  <si>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</si>
  <si>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</si>
  <si>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</si>
  <si>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</si>
  <si>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</si>
  <si>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</si>
  <si>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</si>
  <si>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</si>
  <si>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</si>
  <si>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</si>
  <si>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</si>
  <si>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</si>
  <si>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</si>
  <si>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</si>
  <si>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</si>
  <si>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</si>
  <si>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</si>
  <si>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</si>
  <si>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</si>
  <si>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</si>
  <si>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</si>
  <si>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</si>
  <si>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</si>
  <si>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</si>
  <si>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</si>
  <si>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</si>
  <si>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</si>
  <si>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</si>
  <si>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</si>
  <si>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</si>
  <si>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</si>
  <si>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</si>
  <si>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</si>
  <si>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</si>
  <si>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</si>
  <si>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</si>
  <si>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</si>
  <si>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</si>
  <si>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</si>
  <si>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</si>
  <si>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</si>
  <si>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</si>
  <si>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</si>
  <si>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</si>
  <si>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</si>
  <si>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</si>
  <si>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</si>
  <si>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</si>
  <si>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</si>
  <si>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</si>
  <si>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</si>
  <si>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</si>
  <si>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</si>
  <si>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</si>
  <si>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</si>
  <si>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</si>
  <si>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</si>
  <si>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</si>
  <si>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</si>
  <si>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</si>
  <si>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</si>
  <si>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</si>
  <si>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</si>
  <si>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</si>
  <si>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</si>
  <si>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</si>
  <si>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</si>
  <si>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</si>
  <si>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</si>
  <si>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</si>
  <si>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</si>
  <si>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</si>
  <si>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</si>
  <si>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</si>
  <si>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</si>
  <si>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</si>
  <si>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</si>
  <si>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</si>
  <si>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</si>
  <si>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</si>
  <si>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</si>
  <si>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</si>
  <si>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</si>
  <si>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</si>
  <si>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</si>
  <si>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</si>
  <si>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</si>
  <si>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</si>
  <si>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</si>
  <si>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</si>
  <si>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</si>
  <si>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</si>
  <si>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</si>
  <si>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</si>
  <si>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</si>
  <si>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</si>
  <si>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</si>
  <si>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</si>
  <si>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</si>
  <si>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</si>
  <si>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</si>
  <si>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</si>
  <si>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</si>
  <si>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</si>
  <si>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</si>
  <si>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</si>
  <si>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</si>
  <si>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</si>
  <si>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</si>
  <si>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</si>
  <si>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</si>
  <si>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</si>
  <si>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</si>
  <si>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</si>
  <si>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</si>
  <si>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</si>
  <si>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</si>
  <si>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</si>
  <si>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</si>
  <si>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</si>
  <si>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</si>
  <si>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</si>
  <si>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</si>
  <si>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</si>
  <si>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</si>
  <si>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</si>
  <si>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</si>
  <si>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</si>
  <si>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</si>
  <si>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</si>
  <si>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</si>
  <si>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</si>
  <si>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</si>
  <si>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</si>
  <si>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</si>
  <si>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</si>
  <si>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</si>
  <si>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</si>
  <si>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</si>
  <si>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</si>
  <si>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</si>
  <si>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</si>
  <si>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</si>
  <si>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</si>
  <si>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</si>
  <si>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</si>
  <si>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</si>
  <si>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</si>
  <si>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</si>
  <si>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</si>
  <si>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</si>
  <si>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</si>
  <si>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</si>
  <si>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</si>
  <si>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</si>
  <si>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</si>
  <si>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</si>
  <si>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</si>
  <si>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</si>
  <si>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</si>
  <si>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</si>
  <si>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</si>
  <si>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</si>
  <si>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</si>
  <si>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</si>
  <si>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</si>
  <si>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</si>
  <si>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</si>
  <si>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</si>
  <si>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</si>
  <si>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</si>
  <si>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</si>
  <si>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</si>
  <si>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</si>
  <si>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</si>
  <si>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</si>
  <si>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</si>
  <si>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</si>
  <si>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</si>
  <si>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</si>
  <si>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</si>
  <si>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</si>
  <si>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</si>
  <si>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</si>
  <si>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</si>
  <si>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</si>
  <si>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</si>
  <si>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</si>
  <si>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</si>
  <si>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</si>
  <si>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</si>
  <si>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</si>
  <si>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</si>
  <si>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</si>
  <si>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</si>
  <si>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</si>
  <si>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</si>
  <si>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</si>
  <si>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</si>
  <si>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</si>
  <si>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</si>
  <si>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</si>
  <si>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</si>
  <si>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</si>
  <si>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</si>
  <si>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</si>
  <si>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</si>
  <si>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Falta de claridad y poca actualización en la reglamentación de requisitos</t>
  </si>
  <si>
    <t>Ascenso de Docentes sin Cumplimiento de Requisitos</t>
  </si>
  <si>
    <t>Docentes que cambian su categoría, sin cumplir con los requisitos establecidos en la normatividad interna</t>
  </si>
  <si>
    <t xml:space="preserve">Incorrecta asignación salarial
Reclamaciones de los docentes
</t>
  </si>
  <si>
    <t>Interpretación de la norma (ambigüedad).</t>
  </si>
  <si>
    <t>Falta de claridad en las Normas Nacionales</t>
  </si>
  <si>
    <t>Asignación de puntos y/o unidades salariales sin cumplimiento de requisitos</t>
  </si>
  <si>
    <t>Asignación de puntos y/o unidades salariales, sin cumplir con los requisitos establecidos en la normatividad externa e interna.</t>
  </si>
  <si>
    <t>Incorrecta asignación salarial
Devolución de dinero
Recovatorias, Demandas y reclamaciones por parte de los docentes</t>
  </si>
  <si>
    <t>Fallas del sistema de información desde la solicitud hasta el pago</t>
  </si>
  <si>
    <t>Verificación de requisitos en  hojas de vida</t>
  </si>
  <si>
    <t>Verificación de cumplimiento de requisitos (evaluaciones externas, evaluación de desempeño, tiempo laborado y  cursos de capacitación)</t>
  </si>
  <si>
    <t>Verificación de hoja de vida en el aplicativo de recursos humano</t>
  </si>
  <si>
    <t>Verificar el cumplimiento de los requisitos exigidos en la Reglamentación externa e interna, realizando los procesos adecuadamente, con la colaboración de especialistas académicos.</t>
  </si>
  <si>
    <t>Revisión de los Actos Administrativos (Resolución de Rectoría) elaborados, de acuerdo con el estudio preliminar aprobado en Acta</t>
  </si>
  <si>
    <t>Verificación de los puntos aplicados a nómina o contratación vigente</t>
  </si>
  <si>
    <t xml:space="preserve">Técnico </t>
  </si>
  <si>
    <t>CIARP</t>
  </si>
  <si>
    <t>Profesional Nómina</t>
  </si>
  <si>
    <t>Preventivo</t>
  </si>
  <si>
    <t>Detectivo</t>
  </si>
  <si>
    <t># de cambios de categoría docente  sin cumplimiento de requisitos / Total de cambios de categorías realizados</t>
  </si>
  <si>
    <t># de Puntos Asignados incorrectos / Total de Puntos Asignados</t>
  </si>
  <si>
    <t>No realizar seguimiento adecuado a las fechas de vencimiento y por lo tanto no realizar la solicitud en el tiempo reglamentario</t>
  </si>
  <si>
    <t>Pérdida del Registro Calificado de un Programa Académico</t>
  </si>
  <si>
    <t>No renovación del registro calificado de un programa académico</t>
  </si>
  <si>
    <t>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t>
  </si>
  <si>
    <t>No cumplir con los estándares establecidos para la renovación del Registro Calificado</t>
  </si>
  <si>
    <t>Seguimiento permanente a la fecha de vencimiento de todos los registros calificados de los programas académicos a través del SACES y del cuadro de Vicerrectoría Académica</t>
  </si>
  <si>
    <t>Recordar a través de memorando un año antes, la fecha de vencimiento de registro calificado al programa y a su respectiva facultad</t>
  </si>
  <si>
    <t>Brindar asesoria a los directores de programa sobre el procedimiento para la solicitud de renovación de registro calificado.</t>
  </si>
  <si>
    <t>Profesional Transitorio</t>
  </si>
  <si>
    <t># de programas con registro calificado vencido / programas activos en un año</t>
  </si>
  <si>
    <t xml:space="preserve">El reglamento estudiantil permite la cancelación de asignaturas en cualquier período del semestre académico. </t>
  </si>
  <si>
    <t>Abandono estudiantil  en asignaturas virtuales y/o semipresenciales</t>
  </si>
  <si>
    <t>Cancelación estudiantil en las asignaturas virtuales y/o semipresenciales en la Universidad Tecnológica de Pereira</t>
  </si>
  <si>
    <t xml:space="preserve">Disminución de estudiantes que pueden acceder o mantenerse en metodologías educativas mediadas por TIC en la Universidad Tecnológica de Pereira.
Mala imagen de las asignaturas virtuales frente a los estudiantes.    </t>
  </si>
  <si>
    <t>Falta de habilidades y competencias fundamentales para mantenerse en la modalidad.</t>
  </si>
  <si>
    <t>Falta de cultura en el uso del correo institucional.</t>
  </si>
  <si>
    <t>El crecimiento de los proceos liderados por univirtual han superado la capacidad actual del servidor</t>
  </si>
  <si>
    <t>No disponer de espacio de almacenamiento en el servidor requerido para el funcionamiento de la unidad</t>
  </si>
  <si>
    <t>El peso de la información que actualmente se genra a partir de los procesos de formación vigentes superan el limite de la capacidad disponible.</t>
  </si>
  <si>
    <t xml:space="preserve">Suspensión de servicios de formación virtual y procesos administrativos </t>
  </si>
  <si>
    <t>Estrategias de acompañamiento a estudiantes y docentes</t>
  </si>
  <si>
    <t>Medición periódica de la deserción de los estudiantes en las asignaturas semipresenciales</t>
  </si>
  <si>
    <t>Actualización de Perfil en Campus Univirtual</t>
  </si>
  <si>
    <t>Se realiza medición de la capacida disponible del disco duro</t>
  </si>
  <si>
    <t>Se realizan copias de seguridad en la nube de manera periodicas</t>
  </si>
  <si>
    <t xml:space="preserve">TRANISTORIO: DIRECTOR </t>
  </si>
  <si>
    <t>Comandos</t>
  </si>
  <si>
    <t>Git Lab</t>
  </si>
  <si>
    <t>% de cancelación =
# de cancelaciones semestrales/ # de estudiantes matriculados semestrales</t>
  </si>
  <si>
    <t>% disponible = informacion almacenad  / capacidad disco duro</t>
  </si>
  <si>
    <t>Comunicación permanente con los estudiantes a través los canales de contacto de Univirtual</t>
  </si>
  <si>
    <t>Identificación de estudiantes con riesgo de cancelación o abandono de asignaturas semipresenciales y remitir aquellos casos que presenten causas personales y/o académicas a las dependencias que correspondan</t>
  </si>
  <si>
    <t>Fomentar la actualización de datos personales en el portal de Univirtual (Perfilador)</t>
  </si>
  <si>
    <t>Bajar ifnormación del servidor a discos duros locales</t>
  </si>
  <si>
    <t>Se requiere adquirir disco duros adicionales</t>
  </si>
  <si>
    <t>Vicerrectoria Administrativa, Gestión Financiera, Univirtual</t>
  </si>
  <si>
    <t>Falta de cuidado en el manejo de la información</t>
  </si>
  <si>
    <t>Historias Académicas físicas y digitalizadas incompletas</t>
  </si>
  <si>
    <t>Pérdida de la información del archivo histórico de las historias académicas físicas y digitalizadas</t>
  </si>
  <si>
    <t>Insatisfacción del estudiante y padres de familia, reflejado en el aumento de PQRS
Pérdida de la memoria histórica de los estudiantes
Implicaciones de carácter legal</t>
  </si>
  <si>
    <t>Falta de verificación de la información digitaliada</t>
  </si>
  <si>
    <t>Fallas en el sistema de informaciónn</t>
  </si>
  <si>
    <t>Decisiones del Consejo Académico</t>
  </si>
  <si>
    <t>Alteración del Calendario Académico</t>
  </si>
  <si>
    <t>Modificación de la programación de las actividades definidas en el calendario académico</t>
  </si>
  <si>
    <t>Cruce de procedimientos académicos y administrativos
Extensión de contratos de trabajo
Insatisfacción de estudiantes y padres de familia, reflejado en el aumento de PQRS</t>
  </si>
  <si>
    <t>Solicitudes de entidades gubernamentales</t>
  </si>
  <si>
    <t>Parametrización de los sistemas de información académica</t>
  </si>
  <si>
    <t>Congestión de los trámites académicos</t>
  </si>
  <si>
    <t>Reprocesos y cuellos de botella en los procedimientos académicos que se requieren para las matrículas, inscripciones y registro de notas</t>
  </si>
  <si>
    <t>Insatisfacción del estudiante y padres de familia, reflejado en el aumento de PQRS
Incumpliento de los objetivos de mejora en los procesos académicos
Dificultad en la generación de los reportes requeridos</t>
  </si>
  <si>
    <t>Cambios en la normatividad interna relacionada con el Reglamento Estudiantil</t>
  </si>
  <si>
    <t>Microfilmación de los documentos de los estudiantes graduadso de la Universidad</t>
  </si>
  <si>
    <t>Digitalización de las historias académicas</t>
  </si>
  <si>
    <t>Aplicativo JAVA: Hoja de vida General, Hoja de Vida Inscripciones y Graduaciones</t>
  </si>
  <si>
    <t>Asistencial II
Ejecutivo 26</t>
  </si>
  <si>
    <t>Ejecutivo 26
Asistencial 23
Asistencial III - Pregrado y Posgrado
Técnico 18</t>
  </si>
  <si>
    <t>No. De Historias Académicas pérdidas  por semestre</t>
  </si>
  <si>
    <t>Procedimiento Calendario Académico</t>
  </si>
  <si>
    <t>Comunicación con Direcciones de Programa y Facultades sobre las actividades del calendario académico</t>
  </si>
  <si>
    <t>Reunión con los involucrados para verificar la aplicación de la normatividad</t>
  </si>
  <si>
    <t>Ejecutivo 26
Técnico 18</t>
  </si>
  <si>
    <t>Ejecutivo 26
Asistencial 23
Asistencial III - Pregrado y Posgrado
Técnico 18
Asistencial III - Certificados</t>
  </si>
  <si>
    <t>No. De veces que se modifica el calendario académico en el semestre</t>
  </si>
  <si>
    <t>No. De requerimientos enviados a  Gestión Tecnologías de la Información (sobre matrículas, inscripciones, graduaciones, registro de notas y certificados de estudio)</t>
  </si>
  <si>
    <t>Reportar al Vicerrector Académico los calendarios académicos general, inscripción y graduaciones, así como sus modificaciones.</t>
  </si>
  <si>
    <t>Revisión de los procedimientos de matrícula, inscripciones, graduaciones y registro de notas</t>
  </si>
  <si>
    <t>Vicerrectoría Académica</t>
  </si>
  <si>
    <t>Gestión Tecnologías de la Información</t>
  </si>
  <si>
    <t>Solicitar reconsideraciones de la decision</t>
  </si>
  <si>
    <t>Directo de programa academico</t>
  </si>
  <si>
    <t>Plan de acción para continuar con estudiantes  existentes</t>
  </si>
  <si>
    <t>Director programa academico</t>
  </si>
  <si>
    <t>CONTINUA LA ACCIÓN ANTERIOR</t>
  </si>
  <si>
    <t>Trabajo en casa para evitar la propagación del virus COVID-19 en la Universidad y específicamente en la Biblioteca</t>
  </si>
  <si>
    <t>Pérdida del material bibliográfico</t>
  </si>
  <si>
    <t>Debido al alto nivel de contagio que tiene el virus COVID-19, la Universidad prioriza el trabajo en casa. Teniendo en cuenta el cierre de la Biblioteca, de sus instalaciones físicas y de sus colecciones bibliográficas físicas en medio del primer semestre de 2020, se corre el riesgo de no recuperar todo el material bibliográfico prestado durante el mismo semestre.</t>
  </si>
  <si>
    <t>Faltantes en el inventario de la Biblioteca</t>
  </si>
  <si>
    <t>Comunicación permanente con usuarios para verificación de devolución</t>
  </si>
  <si>
    <t>OLIB</t>
  </si>
  <si>
    <t>Transitorio</t>
  </si>
  <si>
    <t>No. Libros retornados/No. Libros prestados</t>
  </si>
  <si>
    <t>Recuperar el 80% de los libros prestados durante el I semestre 2021</t>
  </si>
  <si>
    <t>El servicio de préstamo de libros  se ha prestado desde el mes de abril y debido a los problemas de orden público y el paro estudiantil, se cerró durante el mes de mayo.</t>
  </si>
  <si>
    <t>Aunque el servicio de préstamo de libros estuvo cerrado hasta mediados del mes de julio , la implmentación del buzón de devolción sin necesidad ingreso a la Universidad ha permitido el fácil retorno de los libros.</t>
  </si>
  <si>
    <t>No se han presentado casos</t>
  </si>
  <si>
    <t xml:space="preserve">Toma mucho tiempo la revisión de Hojas de vida, ya que se debe efectuar desde las diferentes plataformas habilitadas </t>
  </si>
  <si>
    <t>Ninguna</t>
  </si>
  <si>
    <t>Demoras en revisión de la nueva plataforma</t>
  </si>
  <si>
    <t>RIESGO CONTROLADO</t>
  </si>
  <si>
    <t>No se ha presentado ninguna asignación de puntos incorrecta.</t>
  </si>
  <si>
    <t>Los controles existentes han funcionado eficazmente</t>
  </si>
  <si>
    <t>Los controles establecidos han funcionado,hasta la fecha no se ha perdido ningun registro calificado correspondiente a los programas académicos de la institución.</t>
  </si>
  <si>
    <t>Ninguno, hasta ahora exitosa aplicación</t>
  </si>
  <si>
    <t>Para el semestre 2021-1 terminamos con  una deserción de 29.8% . Aunque se implementan diferentes estrategias encaminadas hacia la permanencia de los estudiantes en los diferentes procesos de formación virtual (llamadas, mensajes, inducción virtual, asesorías personalizadas) este es un riesgo que permanece siempre en los procesos de formación virtual y presencial. A raiz de la emergencia sanitaria presentada por el Covid-19 que imposibilita la atención presencial a los estudiantes se han implementado estrategias de acompañamiento  a través de zoom , chat en linea  Tawk.to y WhatsApp.</t>
  </si>
  <si>
    <t>Los datos de contacto de los estudiantes (correo, teléfono, etc), en la mayoría de los casos no son actualizados; por esto, se limita el contacto que establecen los docentes y Univirtual</t>
  </si>
  <si>
    <t>Períodicamente se aplican instrumentos de medición para identificar las principales causas de cancelación de asignaturas semipresenciales; dentro de las principales causas identificadas se encuentra Falta de Tiempo.
Las actuales políticas de la institución, en la cual los estudiantes pueden cancelar asignaturas hasta el último día de clases, incide en que los niveles de cancelación no puedan ser controlados satisfactoriamente</t>
  </si>
  <si>
    <t>Semestralmente se invita a los estudiantes matriculados en Asignaturas Semipresenciales a realizar la actualización del Perfil, en el cual se incluyen datos de correo electrónico institucional y teléfono de contacto</t>
  </si>
  <si>
    <t>Teniendo en cuenta las dificultades presentadas con la información personal de los estudiantes, las estrategias de recuperación y permanencia de los estudiantes han sido articuladas con los docentes</t>
  </si>
  <si>
    <t>Se han diseñado estrategias alternas con la institución, para fortalecer competencias blandas como la lectura crítica y la comunicación escrita  en los estudiantes desde primer semestre con el espacio nombrado Focalizate, donde se matriculan al ingresar a la universidad</t>
  </si>
  <si>
    <t>Para realizar el contacto con los estudiantes, se generan listados desde la plataforma Moodle pero se identifica que no todos los estudiantes reportan información verídica o actualizada</t>
  </si>
  <si>
    <t>Los docentes hacen un acompañamiento permanente a los estudiantes, a través del envío de mensajes, realización de sesiones de asesoría para contribuir a la disminución de los niveles de cancelación.
Semanalmente se realiza seguimiento al comportamiento de la cancelación en las aulas.</t>
  </si>
  <si>
    <t>Se agregó un disco duro de 2T con el cual el porcentaje de ocupación de los servidores se redujo drasticamente, además de esto se realizó la compra de un servidor NAS con la capacidad de 16 T el cual sera el responsable de manejar las capacidades de todas las aplicaciones y reduce el riesgo a cero.</t>
  </si>
  <si>
    <t>Semanalmente se ingresa al servidor, se valida el espacio disponible, y se realice eliminación de logs e información no últi, sin embargo esta infromación borrada no es suficiente en comparación con el crecimiento</t>
  </si>
  <si>
    <t>Con la adquisición del disco duro y el servidor NAS la ocupación en el servidor no será un problema.</t>
  </si>
  <si>
    <t>Se reubica información en otros espacios de almacenamiento, con la instalación de los DD se supera el riesgo.</t>
  </si>
  <si>
    <t>Se estan haciendo backups periódicamente y son ubicados en tres alojamientos diferentes como lo son: el servidor, disco duro portatil y el drive de univirtual.</t>
  </si>
  <si>
    <t>Instalaciíón de DD 2T y compra de NAS con 16T de almacenamiento: Campus Univirtual al 23 %, Desarrollo al 15 %</t>
  </si>
  <si>
    <t>Con el aumento del espacio en los discos duros, se reducen drásticamente los problemas de almacenamiento y capacidad de los recursos de univirtual. Ademas con la adquisición de la NAS promete un manejo del espacio mucho mas optimo y el riesgo se reduce a nada.</t>
  </si>
  <si>
    <t xml:space="preserve">Por la situación generada por el COVID 19 para el 20211 el funcionario encargado del archivo realiza la revisión de las carpetas, el ingreso de documentos pendientes y pengando stikers tres (3) veces a la semana.  Los otros días realiza actividades de apoyo a la oficina
</t>
  </si>
  <si>
    <t>Con el memorando 02-1122-36 del 13 de octubre de 2020, la oficina de Gestión de Documentos nos informa que para el 2020 y por la pandemia no se realizaran actividades de microfilmación y que quedan pendiente de la fecha para reprogramar esta actividad.
Se enviaron 2138 historias académicas a microfilmar pra la vigencia 2021, el seguimiento a la microfilmación se realizará en el archivo drive https://docs.google.com/spreadsheets/d/16Sjz9mScjWmArtEJwWxx6PI9Wkb-Vk-L/edit?usp=sharing&amp;ouid=115878616014962490313&amp;rtpof=true&amp;sd=true</t>
  </si>
  <si>
    <t>Seestan revisando los documentos aportados por estudiantes de primer semestre para el primer semestre de 2021
Se iniciará la revisión de los documentos de 1880 estudiantes de primer curso del segundo semestre de 2021</t>
  </si>
  <si>
    <t>Por la condición de contingencia COVID 19,  hay activos para el 2021 tres (3) calendarios académicos y 1 para concluir el 20202 en el programa de Medicina.
Se recibio la modificación del calendario de inscripción para el 20211 y se establecio el calendario para el 20212
Se establecio el calendario de grados para el 29 de abril sin modificaciones</t>
  </si>
  <si>
    <t>INSCRIPCIONES
Modificación al calendairo de inscripciones 20211, se aprobó el calendario 20212 y fue modificada la fecha de cierre de inscripciones por anormalidad académica.
GRADUACIONES
Se han realizado 4 calendarios para ceremoias generales de graduación (29/01/2021, 29/04/2021, 29/07/2021 y 09/09/2021) sin modificaciones
CALENDARIO GENERAL
Se han proyectado 10 calendarios generales y se han modificado 4 veces por las contigencias generadas por el COVID 19 y por la anormalidad académica generada por el paro nacional 20211</t>
  </si>
  <si>
    <t xml:space="preserve">Los calendarios se encuentran publicados en la página web https://www.utp.edu.co/registro/27/calendario-academico y fueron enviados con memorando a los directores de programa
Se organizo la presentación de los calendarios en la página web </t>
  </si>
  <si>
    <t>Las condiciones de extensión de la cuarentena retraso la propuesta de aprobación del calendario académico y las medidas a tomar para la admisión de los inscritos
Se establecio un cuadro control para los calendarios  General - Inscripciones y Grados https://docs.google.com/spreadsheets/d/1eDvGSDoFq9JOFq8fNqrD1ciD9FX-7OcU/edit#gid=1333129847</t>
  </si>
  <si>
    <t>Con el apoyo de la oficina de comunicaciones se esta trabajando en la manera didactica de publicar los calendarios generales a la comunidad universitaria.</t>
  </si>
  <si>
    <t>Por la situación generada por el COVID 19, Se han enviado 5 memorandos a Gestión de las Tecnologias de la información, han realizado ajustes al formulario de inscripciones y se realiza seguimiento de manera semanal</t>
  </si>
  <si>
    <t>Enero: Se enviaron a Gestión de Tecnologías Informáticas y Sistemas de Información 3 memorandos sobre certificados (5 y 14) y cambio en la firma de los diplomas(11)
Febrero: Se enviaron 2 memorandos a Gestión de Tecnologías Informáticas y Sistemas de Información sobre deshabilitación Acuerdo 39 (17) y sobre inconsistencias en inscripciones y matricula (22)
Marzo: Se enviaron 2 memorandos a Gestión de Tecnologías Informáticas y Sistemas de Información sobre inconsistencias en inscripciones y matricula (38) y notificación estado de fuera a estudiantes (61)
Abril: se han realizado ajustes al formulario de inscripciones y se realiza seguimiento de manera semanal
Mayo: problemas con reportes (120)
Junio: seguimiento a solicitudes (135)
Agosto: Apoyo plantillas certificados (185) e inconvenientes en la matricula 20212 (199)</t>
  </si>
  <si>
    <t>Se requiere reestablecer el sistema cuando las condiciones de contingencia terminen</t>
  </si>
  <si>
    <t>Nos hemos reunido para socializar las medidas a aplicar en los procedimientos de Inscripción, graduación y terminación de la vigencia 2021
En reunión se revisaron los inconvenientes de matricula, esta pendiente el seguimiento a las actividades</t>
  </si>
  <si>
    <t>No iniciada, hasta finalizar las condiciones que generaron los ajustes al sistema de información o se reciba otra instrucción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</si>
</sst>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sz val="9"/>
      <name val="Calibri"/>
      <family val="2"/>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9" fontId="7" fillId="0" borderId="0" applyFont="0" applyFill="0" applyBorder="0" applyAlignment="0" applyProtection="0"/>
    <xf numFmtId="0" fontId="43" fillId="0" borderId="0" applyNumberFormat="0" applyFill="0" applyBorder="0" applyAlignment="0" applyProtection="0"/>
    <xf numFmtId="0" fontId="5" fillId="0" borderId="0"/>
    <xf numFmtId="9" fontId="5" fillId="0" borderId="0" applyFont="0" applyFill="0" applyBorder="0" applyAlignment="0" applyProtection="0"/>
  </cellStyleXfs>
  <cellXfs count="591">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6"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1"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5"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6" borderId="0" xfId="0" applyFont="1" applyFill="1" applyAlignment="1">
      <alignment horizontal="center" vertical="center" wrapText="1"/>
    </xf>
    <xf numFmtId="0" fontId="4" fillId="2" borderId="40" xfId="0" applyFont="1" applyFill="1" applyBorder="1" applyAlignment="1">
      <alignment horizontal="center" vertical="center" wrapText="1"/>
    </xf>
    <xf numFmtId="0" fontId="28" fillId="2" borderId="41"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5"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6"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56" xfId="0" applyFont="1" applyBorder="1" applyAlignment="1">
      <alignment horizontal="center" vertical="center" wrapText="1"/>
    </xf>
    <xf numFmtId="0" fontId="41" fillId="0" borderId="58" xfId="0" applyFont="1" applyBorder="1" applyAlignment="1">
      <alignment horizontal="center" vertical="center" wrapText="1"/>
    </xf>
    <xf numFmtId="14" fontId="42" fillId="0" borderId="59" xfId="0" applyNumberFormat="1" applyFont="1" applyBorder="1" applyAlignment="1">
      <alignment horizontal="center" vertical="center" wrapText="1"/>
    </xf>
    <xf numFmtId="0" fontId="34" fillId="2" borderId="4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44" fillId="0" borderId="56" xfId="0" applyFont="1" applyBorder="1" applyAlignment="1">
      <alignment horizontal="center" vertical="center" wrapText="1"/>
    </xf>
    <xf numFmtId="0" fontId="45" fillId="0" borderId="57" xfId="0" applyFont="1" applyBorder="1" applyAlignment="1">
      <alignment horizontal="center" vertical="center" wrapText="1"/>
    </xf>
    <xf numFmtId="0" fontId="44" fillId="0" borderId="58" xfId="0" applyFont="1" applyBorder="1" applyAlignment="1">
      <alignment horizontal="center" vertical="center" wrapText="1"/>
    </xf>
    <xf numFmtId="0" fontId="45" fillId="0" borderId="59" xfId="0" applyFont="1" applyBorder="1" applyAlignment="1">
      <alignment horizontal="center" vertical="center" wrapText="1"/>
    </xf>
    <xf numFmtId="14" fontId="45" fillId="0" borderId="59" xfId="0" applyNumberFormat="1"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2" xfId="0" applyFont="1" applyBorder="1" applyAlignment="1">
      <alignment horizontal="center" vertical="center" wrapText="1"/>
    </xf>
    <xf numFmtId="0" fontId="42" fillId="0" borderId="63"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7"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vertical="center" wrapText="1"/>
    </xf>
    <xf numFmtId="0" fontId="26" fillId="15" borderId="64" xfId="0" applyFont="1" applyFill="1" applyBorder="1" applyAlignment="1" applyProtection="1">
      <alignment horizontal="center" vertical="center" wrapText="1"/>
    </xf>
    <xf numFmtId="0" fontId="23" fillId="9" borderId="64" xfId="0" applyFont="1" applyFill="1" applyBorder="1" applyAlignment="1" applyProtection="1">
      <alignment horizontal="center" vertical="center" wrapText="1"/>
    </xf>
    <xf numFmtId="14" fontId="17" fillId="18" borderId="48" xfId="0" applyNumberFormat="1" applyFont="1" applyFill="1" applyBorder="1" applyAlignment="1" applyProtection="1">
      <alignment horizontal="center" vertical="center"/>
      <protection locked="0"/>
    </xf>
    <xf numFmtId="0" fontId="48" fillId="15" borderId="64"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4" xfId="0" applyFont="1" applyFill="1" applyBorder="1" applyAlignment="1" applyProtection="1">
      <alignment horizontal="center" vertical="center" wrapText="1"/>
    </xf>
    <xf numFmtId="0" fontId="23" fillId="17" borderId="64"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68" xfId="0" applyFont="1" applyBorder="1" applyAlignment="1">
      <alignment horizontal="center" vertical="center" wrapText="1"/>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1" xfId="0" applyFont="1" applyFill="1" applyBorder="1" applyAlignment="1">
      <alignment horizontal="center" vertical="center" wrapText="1"/>
    </xf>
    <xf numFmtId="0" fontId="4" fillId="20" borderId="52" xfId="0" applyFont="1" applyFill="1" applyBorder="1" applyAlignment="1">
      <alignment horizontal="center" vertical="center" wrapText="1"/>
    </xf>
    <xf numFmtId="0" fontId="4" fillId="20" borderId="69"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14" fontId="13" fillId="2" borderId="2"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hidden="1"/>
    </xf>
    <xf numFmtId="0" fontId="24" fillId="19" borderId="18" xfId="0" applyFont="1" applyFill="1" applyBorder="1" applyAlignment="1" applyProtection="1">
      <alignment horizontal="center" vertical="center" wrapText="1"/>
      <protection locked="0"/>
    </xf>
    <xf numFmtId="0" fontId="27" fillId="15" borderId="18" xfId="0" applyFont="1" applyFill="1" applyBorder="1" applyAlignment="1" applyProtection="1">
      <alignment vertical="center" wrapText="1"/>
    </xf>
    <xf numFmtId="0" fontId="16" fillId="9" borderId="18" xfId="0" applyFont="1" applyFill="1" applyBorder="1" applyAlignment="1" applyProtection="1">
      <alignment vertical="center" wrapText="1"/>
    </xf>
    <xf numFmtId="0" fontId="16" fillId="9" borderId="9" xfId="0" applyFont="1" applyFill="1" applyBorder="1" applyAlignment="1" applyProtection="1">
      <alignment vertical="center" wrapText="1"/>
    </xf>
    <xf numFmtId="14" fontId="48" fillId="19" borderId="71" xfId="0" applyNumberFormat="1" applyFont="1" applyFill="1" applyBorder="1" applyAlignment="1" applyProtection="1">
      <alignment horizontal="center" vertical="center"/>
      <protection locked="0"/>
    </xf>
    <xf numFmtId="9" fontId="19" fillId="9" borderId="2" xfId="0" applyNumberFormat="1"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protection hidden="1"/>
    </xf>
    <xf numFmtId="9" fontId="19" fillId="9" borderId="2" xfId="0" applyNumberFormat="1" applyFont="1" applyFill="1" applyBorder="1" applyAlignment="1" applyProtection="1">
      <alignment horizontal="center" vertical="center" wrapText="1"/>
      <protection hidden="1"/>
    </xf>
    <xf numFmtId="0" fontId="19" fillId="9" borderId="2" xfId="0" applyFont="1" applyFill="1" applyBorder="1" applyAlignment="1" applyProtection="1">
      <alignment vertical="center" wrapText="1"/>
      <protection hidden="1"/>
    </xf>
    <xf numFmtId="0" fontId="20" fillId="9" borderId="2" xfId="0" applyFont="1" applyFill="1" applyBorder="1" applyAlignment="1" applyProtection="1">
      <alignment horizontal="center" vertical="center" wrapText="1"/>
    </xf>
    <xf numFmtId="0" fontId="19" fillId="9" borderId="12"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xf>
    <xf numFmtId="0" fontId="2" fillId="2" borderId="53"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Alignment="1">
      <alignment horizontal="center" vertical="center"/>
    </xf>
    <xf numFmtId="0" fontId="49" fillId="0" borderId="0" xfId="0" applyFont="1" applyAlignment="1">
      <alignment vertical="center"/>
    </xf>
    <xf numFmtId="0" fontId="34" fillId="2" borderId="0" xfId="0" applyFont="1" applyFill="1" applyAlignment="1">
      <alignment horizontal="center" vertical="center" wrapText="1"/>
    </xf>
    <xf numFmtId="0" fontId="15" fillId="2" borderId="3" xfId="0" applyFont="1" applyFill="1" applyBorder="1" applyAlignment="1">
      <alignment horizontal="center" vertical="center" wrapText="1"/>
    </xf>
    <xf numFmtId="0" fontId="22" fillId="9" borderId="2" xfId="0" applyFont="1" applyFill="1" applyBorder="1" applyAlignment="1" applyProtection="1">
      <alignment horizontal="center" vertical="center" wrapText="1"/>
    </xf>
    <xf numFmtId="0" fontId="15" fillId="2" borderId="3" xfId="0" applyFont="1" applyFill="1" applyBorder="1" applyAlignment="1" applyProtection="1">
      <alignment horizontal="left" vertical="center" wrapText="1"/>
    </xf>
    <xf numFmtId="0" fontId="24" fillId="2" borderId="3" xfId="0" applyFont="1" applyFill="1" applyBorder="1" applyAlignment="1" applyProtection="1">
      <alignment horizontal="left" vertical="center"/>
    </xf>
    <xf numFmtId="0" fontId="13" fillId="2" borderId="2" xfId="0" applyFont="1" applyFill="1" applyBorder="1" applyAlignment="1" applyProtection="1">
      <alignment horizontal="left" vertical="center" wrapText="1"/>
      <protection locked="0"/>
    </xf>
    <xf numFmtId="0" fontId="13" fillId="2" borderId="13" xfId="0" applyFont="1" applyFill="1" applyBorder="1" applyAlignment="1" applyProtection="1">
      <alignment horizontal="left" vertical="center" wrapText="1"/>
      <protection locked="0"/>
    </xf>
    <xf numFmtId="0" fontId="5" fillId="2" borderId="0" xfId="0" applyFont="1" applyFill="1" applyAlignment="1">
      <alignment horizontal="left" vertical="center" wrapText="1"/>
    </xf>
    <xf numFmtId="0" fontId="5" fillId="6" borderId="0" xfId="0" applyFont="1" applyFill="1" applyAlignment="1">
      <alignment horizontal="left" vertical="center" wrapText="1"/>
    </xf>
    <xf numFmtId="0" fontId="6" fillId="2" borderId="34"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8" fillId="2" borderId="0" xfId="0" applyFont="1" applyFill="1" applyAlignment="1">
      <alignment horizontal="left" vertical="center" wrapText="1"/>
    </xf>
    <xf numFmtId="0" fontId="13" fillId="5"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5" fillId="10" borderId="2" xfId="0" applyFont="1" applyFill="1" applyBorder="1" applyAlignment="1" applyProtection="1">
      <alignment vertical="center" wrapText="1"/>
      <protection locked="0"/>
    </xf>
    <xf numFmtId="0" fontId="13"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34" fillId="2" borderId="47"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18" xfId="0" applyFont="1" applyFill="1" applyBorder="1" applyAlignment="1" applyProtection="1">
      <alignment horizontal="center" vertical="center" wrapText="1"/>
    </xf>
    <xf numFmtId="0" fontId="24" fillId="9" borderId="70" xfId="0" applyFont="1" applyFill="1" applyBorder="1" applyAlignment="1" applyProtection="1">
      <alignment horizontal="center" vertical="center"/>
    </xf>
    <xf numFmtId="0" fontId="24" fillId="9" borderId="18" xfId="0" applyFont="1" applyFill="1" applyBorder="1" applyAlignment="1" applyProtection="1">
      <alignment horizontal="center" vertical="center"/>
    </xf>
    <xf numFmtId="0" fontId="22" fillId="19" borderId="18" xfId="0" applyFont="1" applyFill="1" applyBorder="1" applyAlignment="1" applyProtection="1">
      <alignment horizontal="center" vertical="center" wrapText="1"/>
      <protection locked="0"/>
    </xf>
    <xf numFmtId="0" fontId="47" fillId="19" borderId="18"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46" fillId="19" borderId="9" xfId="0" applyFont="1" applyFill="1" applyBorder="1" applyAlignment="1" applyProtection="1">
      <alignment horizontal="center" vertical="center" wrapText="1"/>
    </xf>
    <xf numFmtId="0" fontId="46" fillId="19" borderId="3" xfId="0" applyFont="1" applyFill="1" applyBorder="1" applyAlignment="1" applyProtection="1">
      <alignment horizontal="center" vertical="center" wrapText="1"/>
    </xf>
    <xf numFmtId="0" fontId="46" fillId="19" borderId="2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hidden="1"/>
    </xf>
    <xf numFmtId="0" fontId="2"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5" fillId="2" borderId="2" xfId="2" applyFont="1" applyFill="1" applyBorder="1" applyAlignment="1" applyProtection="1">
      <alignment horizontal="center" vertical="center" wrapText="1"/>
      <protection locked="0"/>
    </xf>
    <xf numFmtId="0" fontId="22" fillId="9" borderId="2" xfId="0" applyFont="1" applyFill="1" applyBorder="1" applyAlignment="1" applyProtection="1">
      <alignment horizontal="center" vertical="center" wrapText="1"/>
    </xf>
    <xf numFmtId="0" fontId="34" fillId="2" borderId="2" xfId="0" applyFont="1" applyFill="1" applyBorder="1" applyAlignment="1" applyProtection="1">
      <alignment horizontal="center" vertical="center" wrapText="1"/>
      <protection locked="0"/>
    </xf>
    <xf numFmtId="0" fontId="23" fillId="9" borderId="20" xfId="0" applyFont="1" applyFill="1" applyBorder="1" applyAlignment="1" applyProtection="1">
      <alignment horizontal="center" vertical="center" wrapText="1"/>
    </xf>
    <xf numFmtId="0" fontId="23" fillId="9" borderId="12" xfId="0" applyFont="1" applyFill="1" applyBorder="1" applyAlignment="1" applyProtection="1">
      <alignment horizontal="center" vertical="center" wrapText="1"/>
    </xf>
    <xf numFmtId="0" fontId="22" fillId="9" borderId="19"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wrapText="1"/>
      <protection locked="0"/>
    </xf>
    <xf numFmtId="9" fontId="15" fillId="0" borderId="2" xfId="0" applyNumberFormat="1" applyFont="1" applyBorder="1" applyAlignment="1" applyProtection="1">
      <alignment horizontal="center" vertical="center" wrapText="1"/>
      <protection locked="0"/>
    </xf>
    <xf numFmtId="0" fontId="35" fillId="2" borderId="42"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19" fillId="2" borderId="14"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6" fillId="9" borderId="47"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34" fillId="2" borderId="13" xfId="0" applyFont="1" applyFill="1" applyBorder="1" applyAlignment="1" applyProtection="1">
      <alignment horizontal="center" vertical="center" wrapText="1"/>
      <protection locked="0"/>
    </xf>
    <xf numFmtId="0" fontId="4" fillId="10" borderId="11" xfId="0" applyFont="1" applyFill="1" applyBorder="1" applyAlignment="1" applyProtection="1">
      <alignment horizontal="center" vertical="center" wrapText="1"/>
      <protection locked="0"/>
    </xf>
    <xf numFmtId="0" fontId="4" fillId="10" borderId="32"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3" fillId="10" borderId="11"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5" fillId="10" borderId="11" xfId="0" applyFont="1" applyFill="1" applyBorder="1" applyAlignment="1" applyProtection="1">
      <alignment horizontal="center" vertical="center" wrapText="1"/>
      <protection locked="0"/>
    </xf>
    <xf numFmtId="0" fontId="15" fillId="10" borderId="32"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hidden="1"/>
    </xf>
    <xf numFmtId="0" fontId="16" fillId="0" borderId="13"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9" fontId="16" fillId="10" borderId="11" xfId="0" applyNumberFormat="1" applyFont="1" applyFill="1" applyBorder="1" applyAlignment="1" applyProtection="1">
      <alignment horizontal="center" vertical="center" wrapText="1"/>
      <protection locked="0"/>
    </xf>
    <xf numFmtId="0" fontId="16" fillId="10" borderId="32" xfId="0"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0" fontId="16" fillId="10" borderId="11"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6" fillId="9" borderId="41"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5" xfId="0" applyFont="1" applyFill="1" applyBorder="1" applyAlignment="1" applyProtection="1">
      <alignment horizontal="center" vertical="center"/>
    </xf>
    <xf numFmtId="0" fontId="27" fillId="9" borderId="64" xfId="0" applyFont="1" applyFill="1" applyBorder="1" applyAlignment="1" applyProtection="1">
      <alignment horizontal="center" vertical="center"/>
    </xf>
    <xf numFmtId="0" fontId="27" fillId="9" borderId="64" xfId="0" applyFont="1" applyFill="1" applyBorder="1" applyAlignment="1" applyProtection="1">
      <alignment horizontal="center" vertical="center" wrapText="1"/>
    </xf>
    <xf numFmtId="0" fontId="16" fillId="2" borderId="40"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40"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4"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49"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5" fillId="2" borderId="0" xfId="0" applyFont="1" applyFill="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24" fillId="9" borderId="47"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9" fontId="15" fillId="5" borderId="1" xfId="4" applyNumberFormat="1" applyFont="1" applyFill="1" applyBorder="1" applyAlignment="1" applyProtection="1">
      <alignment horizontal="center" vertical="center" wrapText="1"/>
      <protection locked="0"/>
    </xf>
    <xf numFmtId="0" fontId="15" fillId="5" borderId="2" xfId="4" applyNumberFormat="1" applyFont="1" applyFill="1" applyBorder="1" applyAlignment="1" applyProtection="1">
      <alignment horizontal="center" vertical="center" wrapText="1"/>
      <protection locked="0"/>
    </xf>
    <xf numFmtId="9" fontId="15" fillId="5" borderId="1" xfId="4" applyFont="1" applyFill="1" applyBorder="1" applyAlignment="1" applyProtection="1">
      <alignment horizontal="center" vertical="center" wrapText="1"/>
      <protection locked="0"/>
    </xf>
    <xf numFmtId="0" fontId="19" fillId="2" borderId="40"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10" fontId="15" fillId="5" borderId="1" xfId="4" applyNumberFormat="1" applyFont="1" applyFill="1" applyBorder="1" applyAlignment="1" applyProtection="1">
      <alignment horizontal="center" vertical="center" wrapText="1"/>
      <protection locked="0"/>
    </xf>
    <xf numFmtId="0" fontId="15" fillId="5" borderId="1" xfId="4"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6" fillId="9" borderId="12" xfId="0" applyFont="1" applyFill="1" applyBorder="1" applyAlignment="1" applyProtection="1">
      <alignment horizontal="center" vertical="center" wrapText="1"/>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29" xfId="0" applyFont="1" applyBorder="1" applyAlignment="1">
      <alignment horizontal="center" vertical="top" wrapText="1"/>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Border="1" applyAlignment="1">
      <alignment horizontal="center" vertical="top"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 fillId="10" borderId="0" xfId="0" applyFont="1" applyFill="1" applyBorder="1" applyAlignment="1">
      <alignment horizontal="center"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24" fillId="10" borderId="42"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3" fillId="10" borderId="45"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5"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cellXfs>
  <cellStyles count="5">
    <cellStyle name="Hipervínculo" xfId="2" builtinId="8"/>
    <cellStyle name="Normal" xfId="0" builtinId="0"/>
    <cellStyle name="Normal 2" xfId="3"/>
    <cellStyle name="Porcentaje" xfId="1" builtinId="5"/>
    <cellStyle name="Porcentaje 2" xfId="4"/>
  </cellStyles>
  <dxfs count="3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Trellis"/>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gray125"/>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ont>
        <color rgb="FF9C0006"/>
      </font>
      <fill>
        <patternFill>
          <bgColor rgb="FFFFC7CE"/>
        </patternFill>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color rgb="FF9C0006"/>
      </font>
      <fill>
        <patternFill>
          <bgColor rgb="FFFFC7CE"/>
        </patternFill>
      </fill>
    </dxf>
    <dxf>
      <fill>
        <patternFill patternType="darkTrellis"/>
      </fill>
    </dxf>
    <dxf>
      <fill>
        <patternFill patternType="darkTrellis"/>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5</xdr:row>
      <xdr:rowOff>176213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313"/>
  <sheetViews>
    <sheetView tabSelected="1" zoomScaleNormal="100" zoomScaleSheetLayoutView="130" workbookViewId="0">
      <selection activeCell="B35" sqref="B35:C37"/>
    </sheetView>
  </sheetViews>
  <sheetFormatPr baseColWidth="10" defaultColWidth="11.44140625" defaultRowHeight="13.2" x14ac:dyDescent="0.25"/>
  <cols>
    <col min="1" max="1" width="6" style="3" customWidth="1"/>
    <col min="2" max="2" width="41.33203125" style="3" customWidth="1"/>
    <col min="3" max="3" width="28.109375" style="3" customWidth="1"/>
    <col min="4" max="5" width="21.109375" style="3" customWidth="1"/>
    <col min="6" max="6" width="29.6640625" style="3" customWidth="1"/>
    <col min="7" max="7" width="21.6640625" style="3" customWidth="1"/>
    <col min="8" max="8" width="30" style="3" customWidth="1"/>
    <col min="9" max="9" width="28.6640625" style="3" customWidth="1"/>
    <col min="10" max="10" width="28.44140625" style="3" customWidth="1"/>
    <col min="11" max="11" width="18.6640625" style="4" customWidth="1"/>
    <col min="12" max="12" width="8" style="4" hidden="1" customWidth="1"/>
    <col min="13" max="13" width="18.88671875" style="4" customWidth="1"/>
    <col min="14" max="14" width="5.6640625" style="4" hidden="1" customWidth="1"/>
    <col min="15" max="15" width="10.33203125" style="4" customWidth="1"/>
    <col min="16" max="16" width="24.44140625" style="4" customWidth="1"/>
    <col min="17" max="17" width="3.109375" style="4" hidden="1" customWidth="1"/>
    <col min="18" max="18" width="4" style="4" hidden="1" customWidth="1"/>
    <col min="19" max="19" width="3.109375" style="4" hidden="1" customWidth="1"/>
    <col min="20" max="20" width="28" style="316" customWidth="1"/>
    <col min="21" max="21" width="6.6640625" style="4" hidden="1" customWidth="1"/>
    <col min="22" max="22" width="7.88671875" style="194" hidden="1" customWidth="1"/>
    <col min="23" max="23" width="5.44140625" style="194" hidden="1" customWidth="1"/>
    <col min="24" max="24" width="16.109375" style="4" customWidth="1"/>
    <col min="25" max="25" width="13.6640625" style="4" customWidth="1"/>
    <col min="26" max="26" width="5.88671875" style="194" hidden="1" customWidth="1"/>
    <col min="27" max="27" width="4.44140625" style="194" hidden="1" customWidth="1"/>
    <col min="28" max="28" width="4.88671875" style="194" hidden="1" customWidth="1"/>
    <col min="29" max="29" width="16.88671875" style="4" customWidth="1"/>
    <col min="30" max="30" width="17.33203125" style="4" customWidth="1"/>
    <col min="31" max="31" width="4.5546875" style="194" hidden="1" customWidth="1"/>
    <col min="32" max="32" width="2.5546875" style="194" hidden="1" customWidth="1"/>
    <col min="33" max="33" width="3.6640625" style="194" hidden="1" customWidth="1"/>
    <col min="34" max="34" width="15.88671875" style="4" customWidth="1"/>
    <col min="35" max="35" width="15.33203125" style="4" customWidth="1"/>
    <col min="36" max="36" width="6.33203125" style="194" hidden="1" customWidth="1"/>
    <col min="37" max="37" width="3" style="194" hidden="1" customWidth="1"/>
    <col min="38" max="38" width="3.33203125" style="194" hidden="1" customWidth="1"/>
    <col min="39" max="39" width="17.5546875" style="4" customWidth="1"/>
    <col min="40" max="40" width="8.33203125" style="4" hidden="1" customWidth="1"/>
    <col min="41" max="41" width="21.6640625" style="39" customWidth="1"/>
    <col min="42" max="42" width="15.109375" style="4" customWidth="1"/>
    <col min="43" max="43" width="17.109375" style="4" customWidth="1"/>
    <col min="44" max="44" width="25.5546875" style="3" customWidth="1"/>
    <col min="45" max="45" width="19.33203125" style="3" customWidth="1"/>
    <col min="46" max="46" width="18" style="51" customWidth="1"/>
    <col min="47" max="47" width="30.5546875" style="51" customWidth="1"/>
    <col min="48" max="48" width="20.44140625" style="51" customWidth="1"/>
    <col min="49" max="49" width="20.44140625" style="51" hidden="1" customWidth="1"/>
    <col min="50" max="50" width="30.109375" style="51" customWidth="1"/>
    <col min="51" max="51" width="17" style="51" customWidth="1"/>
    <col min="52" max="52" width="11.44140625" style="51"/>
    <col min="53" max="53" width="15.109375" style="51" customWidth="1"/>
    <col min="54" max="55" width="11.44140625" style="51"/>
    <col min="56" max="56" width="25.109375" style="3" customWidth="1"/>
    <col min="57" max="59" width="11.44140625" style="3"/>
    <col min="60" max="60" width="12.6640625" style="3" customWidth="1"/>
    <col min="61" max="61" width="18" style="3" customWidth="1"/>
    <col min="62" max="62" width="16.33203125" style="3" customWidth="1"/>
    <col min="63" max="63" width="19.33203125" style="3" customWidth="1"/>
    <col min="64" max="64" width="21.5546875" style="3" customWidth="1"/>
    <col min="65" max="65" width="20.88671875" style="3" customWidth="1"/>
    <col min="66" max="66" width="22.6640625" style="3" customWidth="1"/>
    <col min="67" max="67" width="18.44140625" style="3" customWidth="1"/>
    <col min="68" max="68" width="22.88671875" style="3" customWidth="1"/>
    <col min="69" max="69" width="23.88671875" style="3" customWidth="1"/>
    <col min="70" max="70" width="31.44140625" style="3" customWidth="1"/>
    <col min="71" max="16384" width="11.44140625" style="3"/>
  </cols>
  <sheetData>
    <row r="1" spans="1:57" s="1" customFormat="1" ht="18.75" customHeight="1" x14ac:dyDescent="0.25">
      <c r="A1" s="90"/>
      <c r="B1" s="91"/>
      <c r="C1" s="91"/>
      <c r="D1" s="91"/>
      <c r="E1" s="91"/>
      <c r="F1" s="91"/>
      <c r="G1" s="91"/>
      <c r="H1" s="91"/>
      <c r="I1" s="84"/>
      <c r="J1" s="84"/>
      <c r="K1" s="84"/>
      <c r="L1" s="84"/>
      <c r="M1" s="84"/>
      <c r="N1" s="84"/>
      <c r="O1" s="84"/>
      <c r="P1" s="84"/>
      <c r="Q1" s="84"/>
      <c r="R1" s="84"/>
      <c r="S1" s="84"/>
      <c r="T1" s="312"/>
      <c r="U1" s="84"/>
      <c r="V1" s="193"/>
      <c r="W1" s="193"/>
      <c r="X1" s="84"/>
      <c r="Y1" s="84"/>
      <c r="Z1" s="193"/>
      <c r="AA1" s="193"/>
      <c r="AB1" s="193"/>
      <c r="AC1" s="84"/>
      <c r="AD1" s="84"/>
      <c r="AE1" s="193"/>
      <c r="AF1" s="193"/>
      <c r="AG1" s="193"/>
      <c r="AH1" s="84"/>
      <c r="AI1" s="84"/>
      <c r="AJ1" s="193"/>
      <c r="AK1" s="193"/>
      <c r="AL1" s="193"/>
      <c r="AM1" s="84"/>
      <c r="AN1" s="84"/>
      <c r="AO1" s="159"/>
      <c r="AP1" s="84"/>
      <c r="AQ1" s="354"/>
      <c r="AR1" s="310"/>
      <c r="AS1" s="310"/>
      <c r="AT1" s="92"/>
      <c r="AU1" s="93"/>
      <c r="AV1" s="213" t="s">
        <v>64</v>
      </c>
      <c r="AW1" s="272"/>
      <c r="AX1" s="214" t="s">
        <v>445</v>
      </c>
      <c r="AZ1" s="47"/>
      <c r="BA1" s="47"/>
      <c r="BB1" s="47"/>
      <c r="BC1" s="47"/>
    </row>
    <row r="2" spans="1:57" s="1" customFormat="1" ht="18.75" customHeight="1" x14ac:dyDescent="0.25">
      <c r="A2" s="94"/>
      <c r="B2" s="23"/>
      <c r="C2" s="23"/>
      <c r="D2" s="23"/>
      <c r="E2" s="23"/>
      <c r="F2" s="23"/>
      <c r="G2" s="23"/>
      <c r="H2" s="23"/>
      <c r="I2" s="356" t="s">
        <v>66</v>
      </c>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5"/>
      <c r="AR2" s="223"/>
      <c r="AS2" s="223"/>
      <c r="AT2" s="45"/>
      <c r="AU2" s="46"/>
      <c r="AV2" s="215" t="s">
        <v>436</v>
      </c>
      <c r="AW2" s="273"/>
      <c r="AX2" s="216">
        <v>2</v>
      </c>
      <c r="AZ2" s="47"/>
      <c r="BA2" s="47"/>
      <c r="BB2" s="47"/>
      <c r="BC2" s="47"/>
    </row>
    <row r="3" spans="1:57" s="1" customFormat="1" ht="18.75" customHeight="1" x14ac:dyDescent="0.25">
      <c r="A3" s="94"/>
      <c r="B3" s="23"/>
      <c r="C3" s="23"/>
      <c r="D3" s="23"/>
      <c r="E3" s="23"/>
      <c r="F3" s="23"/>
      <c r="G3" s="23"/>
      <c r="H3" s="23"/>
      <c r="I3" s="356" t="s">
        <v>50</v>
      </c>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5"/>
      <c r="AR3" s="223"/>
      <c r="AS3" s="223"/>
      <c r="AT3" s="45"/>
      <c r="AU3" s="46"/>
      <c r="AV3" s="215" t="s">
        <v>437</v>
      </c>
      <c r="AW3" s="273"/>
      <c r="AX3" s="217">
        <v>43950</v>
      </c>
      <c r="AZ3" s="47"/>
      <c r="BA3" s="47"/>
      <c r="BB3" s="47"/>
      <c r="BC3" s="47"/>
    </row>
    <row r="4" spans="1:57" s="1" customFormat="1" ht="19.5" customHeight="1" thickBot="1" x14ac:dyDescent="0.3">
      <c r="A4" s="94"/>
      <c r="B4" s="23"/>
      <c r="C4" s="23"/>
      <c r="D4" s="23"/>
      <c r="E4" s="23"/>
      <c r="F4" s="23"/>
      <c r="G4" s="23"/>
      <c r="H4" s="23"/>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5"/>
      <c r="AR4" s="223"/>
      <c r="AS4" s="223"/>
      <c r="AT4" s="45"/>
      <c r="AU4" s="46"/>
      <c r="AV4" s="218" t="s">
        <v>438</v>
      </c>
      <c r="AW4" s="274"/>
      <c r="AX4" s="219" t="s">
        <v>439</v>
      </c>
      <c r="AZ4" s="47"/>
      <c r="BA4" s="47"/>
      <c r="BB4" s="47"/>
      <c r="BC4" s="47"/>
    </row>
    <row r="5" spans="1:57" s="1" customFormat="1" ht="19.5" customHeight="1" thickBot="1" x14ac:dyDescent="0.3">
      <c r="A5" s="90"/>
      <c r="B5" s="91"/>
      <c r="C5" s="91"/>
      <c r="D5" s="91"/>
      <c r="E5" s="91"/>
      <c r="F5" s="91"/>
      <c r="G5" s="91"/>
      <c r="H5" s="91"/>
      <c r="I5" s="299"/>
      <c r="J5" s="299"/>
      <c r="K5" s="259"/>
      <c r="L5" s="259"/>
      <c r="M5" s="259"/>
      <c r="N5" s="259"/>
      <c r="O5" s="259"/>
      <c r="P5" s="259"/>
      <c r="Q5" s="259"/>
      <c r="R5" s="259"/>
      <c r="S5" s="259"/>
      <c r="T5" s="313"/>
      <c r="U5" s="259"/>
      <c r="V5" s="260"/>
      <c r="W5" s="260"/>
      <c r="X5" s="259"/>
      <c r="Y5" s="259"/>
      <c r="Z5" s="260"/>
      <c r="AA5" s="260"/>
      <c r="AB5" s="260"/>
      <c r="AC5" s="259"/>
      <c r="AD5" s="259"/>
      <c r="AE5" s="260"/>
      <c r="AF5" s="260"/>
      <c r="AG5" s="260"/>
      <c r="AH5" s="259"/>
      <c r="AI5" s="259"/>
      <c r="AJ5" s="260"/>
      <c r="AK5" s="260"/>
      <c r="AL5" s="260"/>
      <c r="AM5" s="259"/>
      <c r="AN5" s="259"/>
      <c r="AO5" s="259"/>
      <c r="AP5" s="259"/>
      <c r="AQ5" s="271"/>
      <c r="AR5" s="84"/>
      <c r="AS5" s="84"/>
      <c r="AT5" s="92"/>
      <c r="AU5" s="93"/>
      <c r="AV5" s="93"/>
      <c r="AW5" s="93"/>
      <c r="AX5" s="261"/>
      <c r="AY5" s="47"/>
      <c r="AZ5" s="47"/>
      <c r="BA5" s="47"/>
      <c r="BB5" s="47"/>
      <c r="BC5" s="47"/>
    </row>
    <row r="6" spans="1:57" s="1" customFormat="1" ht="75" customHeight="1" thickBot="1" x14ac:dyDescent="0.3">
      <c r="A6" s="333" t="s">
        <v>157</v>
      </c>
      <c r="B6" s="334"/>
      <c r="C6" s="288" t="s">
        <v>151</v>
      </c>
      <c r="D6" s="332" t="str">
        <f>IF($C$6=$A$1048269,$H$1048268, $H$1048267)</f>
        <v>UNIDAD ORGANIZACIONALQUE DILIGENCIA EL MAPA DE RIESGO</v>
      </c>
      <c r="E6" s="332"/>
      <c r="F6" s="332"/>
      <c r="G6" s="335" t="s">
        <v>152</v>
      </c>
      <c r="H6" s="335"/>
      <c r="I6" s="335"/>
      <c r="J6" s="337" t="s">
        <v>468</v>
      </c>
      <c r="K6" s="337"/>
      <c r="L6" s="289"/>
      <c r="M6" s="338" t="str">
        <f>IF(G6=B1048267,C1048267,IF(G6=B1048268,C1048268,IF(G6=B1048269,C1048269,IF(G6=B1048270,C1048270,IF(G6=B1048271,C1048271,IF(G6=B1048272,C1048272,IF(G6=B1048273,C1048273,IF(G6=B1048274,C1048274,IF(G6=B1048275,C1048275,IF(G6=B1048276,C1048276,IF(G6=$AZ$1048267,BC1048267,IF(G6=AZ1048268,BC1048268,IF(G6=AZ1048269,BC1048269,IF(G6=AZ1048270,BC1048270,IF(G6=AZ1048271,BC1048271,IF(G6=OEC,C1048270," "))))))))))))))))</f>
        <v>Promover la calidad educativa de la Institución, mediante la administración de los programas de formación que ofrece la universidad en sus diferentes niveles, con el fin de permitir al egresado desempeñarse con idoneidad, ética y compromiso social.</v>
      </c>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40"/>
      <c r="AP6" s="337" t="s">
        <v>443</v>
      </c>
      <c r="AQ6" s="337"/>
      <c r="AR6" s="336" t="s">
        <v>469</v>
      </c>
      <c r="AS6" s="336"/>
      <c r="AT6" s="336"/>
      <c r="AU6" s="336"/>
      <c r="AV6" s="290" t="s">
        <v>51</v>
      </c>
      <c r="AW6" s="291"/>
      <c r="AX6" s="292">
        <v>44319</v>
      </c>
      <c r="AY6" s="47"/>
      <c r="AZ6" s="47"/>
      <c r="BA6" s="47"/>
      <c r="BB6" s="47"/>
      <c r="BC6" s="47"/>
    </row>
    <row r="7" spans="1:57" s="1" customFormat="1" ht="27.75" customHeight="1" x14ac:dyDescent="0.25">
      <c r="A7" s="376" t="s">
        <v>52</v>
      </c>
      <c r="B7" s="359" t="s">
        <v>74</v>
      </c>
      <c r="C7" s="359"/>
      <c r="D7" s="359"/>
      <c r="E7" s="359"/>
      <c r="F7" s="359"/>
      <c r="G7" s="359"/>
      <c r="H7" s="359"/>
      <c r="I7" s="359"/>
      <c r="J7" s="359"/>
      <c r="K7" s="359" t="s">
        <v>75</v>
      </c>
      <c r="L7" s="359"/>
      <c r="M7" s="359"/>
      <c r="N7" s="359"/>
      <c r="O7" s="359"/>
      <c r="P7" s="359" t="s">
        <v>70</v>
      </c>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t="s">
        <v>71</v>
      </c>
      <c r="AQ7" s="359"/>
      <c r="AR7" s="367" t="s">
        <v>31</v>
      </c>
      <c r="AS7" s="367"/>
      <c r="AT7" s="359" t="s">
        <v>76</v>
      </c>
      <c r="AU7" s="359"/>
      <c r="AV7" s="359"/>
      <c r="AW7" s="359"/>
      <c r="AX7" s="365"/>
      <c r="AY7" s="47"/>
      <c r="AZ7" s="47"/>
      <c r="BA7" s="47"/>
      <c r="BB7" s="47"/>
      <c r="BC7" s="47"/>
    </row>
    <row r="8" spans="1:57" s="1" customFormat="1" ht="12.75" customHeight="1" x14ac:dyDescent="0.25">
      <c r="A8" s="377"/>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3"/>
      <c r="AS8" s="363"/>
      <c r="AT8" s="360"/>
      <c r="AU8" s="360"/>
      <c r="AV8" s="360"/>
      <c r="AW8" s="360"/>
      <c r="AX8" s="366"/>
      <c r="AY8" s="47"/>
      <c r="AZ8" s="47"/>
      <c r="BA8" s="47"/>
      <c r="BB8" s="47"/>
      <c r="BC8" s="47"/>
    </row>
    <row r="9" spans="1:57" s="72" customFormat="1" ht="44.4" customHeight="1" x14ac:dyDescent="0.25">
      <c r="A9" s="377"/>
      <c r="B9" s="361" t="s">
        <v>442</v>
      </c>
      <c r="C9" s="361"/>
      <c r="D9" s="361" t="s">
        <v>260</v>
      </c>
      <c r="E9" s="361" t="s">
        <v>261</v>
      </c>
      <c r="F9" s="361" t="s">
        <v>29</v>
      </c>
      <c r="G9" s="363" t="s">
        <v>69</v>
      </c>
      <c r="H9" s="363" t="s">
        <v>4</v>
      </c>
      <c r="I9" s="363" t="s">
        <v>0</v>
      </c>
      <c r="J9" s="363" t="s">
        <v>30</v>
      </c>
      <c r="K9" s="361" t="s">
        <v>5</v>
      </c>
      <c r="L9" s="284"/>
      <c r="M9" s="361" t="s">
        <v>6</v>
      </c>
      <c r="N9" s="284"/>
      <c r="O9" s="361" t="s">
        <v>276</v>
      </c>
      <c r="P9" s="369" t="s">
        <v>415</v>
      </c>
      <c r="Q9" s="369"/>
      <c r="R9" s="369"/>
      <c r="S9" s="369"/>
      <c r="T9" s="369"/>
      <c r="U9" s="369" t="s">
        <v>414</v>
      </c>
      <c r="V9" s="369"/>
      <c r="W9" s="369"/>
      <c r="X9" s="369"/>
      <c r="Y9" s="369"/>
      <c r="Z9" s="369"/>
      <c r="AA9" s="369"/>
      <c r="AB9" s="369"/>
      <c r="AC9" s="369"/>
      <c r="AD9" s="369"/>
      <c r="AE9" s="369"/>
      <c r="AF9" s="369"/>
      <c r="AG9" s="369"/>
      <c r="AH9" s="369"/>
      <c r="AI9" s="369"/>
      <c r="AJ9" s="369"/>
      <c r="AK9" s="369"/>
      <c r="AL9" s="369"/>
      <c r="AM9" s="369"/>
      <c r="AN9" s="369" t="s">
        <v>399</v>
      </c>
      <c r="AO9" s="369"/>
      <c r="AP9" s="360"/>
      <c r="AQ9" s="360"/>
      <c r="AR9" s="363"/>
      <c r="AS9" s="363"/>
      <c r="AT9" s="360"/>
      <c r="AU9" s="360"/>
      <c r="AV9" s="360"/>
      <c r="AW9" s="360"/>
      <c r="AX9" s="366"/>
      <c r="AY9" s="47"/>
      <c r="AZ9" s="47"/>
      <c r="BA9" s="47"/>
      <c r="BB9" s="48"/>
      <c r="BC9" s="48"/>
    </row>
    <row r="10" spans="1:57" s="150" customFormat="1" ht="75" customHeight="1" x14ac:dyDescent="0.25">
      <c r="A10" s="377"/>
      <c r="B10" s="361"/>
      <c r="C10" s="361"/>
      <c r="D10" s="361"/>
      <c r="E10" s="361"/>
      <c r="F10" s="361"/>
      <c r="G10" s="363"/>
      <c r="H10" s="363"/>
      <c r="I10" s="363"/>
      <c r="J10" s="363"/>
      <c r="K10" s="361"/>
      <c r="L10" s="284"/>
      <c r="M10" s="361"/>
      <c r="N10" s="284"/>
      <c r="O10" s="361"/>
      <c r="P10" s="369" t="s">
        <v>410</v>
      </c>
      <c r="Q10" s="369"/>
      <c r="R10" s="369"/>
      <c r="S10" s="293">
        <v>0.6</v>
      </c>
      <c r="T10" s="285" t="s">
        <v>316</v>
      </c>
      <c r="U10" s="293">
        <v>0.05</v>
      </c>
      <c r="V10" s="294"/>
      <c r="W10" s="294"/>
      <c r="X10" s="285" t="s">
        <v>412</v>
      </c>
      <c r="Y10" s="285" t="s">
        <v>322</v>
      </c>
      <c r="Z10" s="295">
        <v>0.15</v>
      </c>
      <c r="AA10" s="294"/>
      <c r="AB10" s="294"/>
      <c r="AC10" s="285" t="s">
        <v>413</v>
      </c>
      <c r="AD10" s="285" t="s">
        <v>409</v>
      </c>
      <c r="AE10" s="295">
        <v>0.1</v>
      </c>
      <c r="AF10" s="294"/>
      <c r="AG10" s="294"/>
      <c r="AH10" s="285" t="s">
        <v>416</v>
      </c>
      <c r="AI10" s="285" t="s">
        <v>317</v>
      </c>
      <c r="AJ10" s="295">
        <v>0.1</v>
      </c>
      <c r="AK10" s="296"/>
      <c r="AL10" s="296"/>
      <c r="AM10" s="285" t="s">
        <v>398</v>
      </c>
      <c r="AN10" s="285" t="s">
        <v>315</v>
      </c>
      <c r="AO10" s="285" t="s">
        <v>319</v>
      </c>
      <c r="AP10" s="297" t="s">
        <v>277</v>
      </c>
      <c r="AQ10" s="284" t="s">
        <v>314</v>
      </c>
      <c r="AR10" s="311" t="s">
        <v>400</v>
      </c>
      <c r="AS10" s="311" t="s">
        <v>280</v>
      </c>
      <c r="AT10" s="285" t="s">
        <v>67</v>
      </c>
      <c r="AU10" s="285" t="s">
        <v>68</v>
      </c>
      <c r="AV10" s="285" t="s">
        <v>275</v>
      </c>
      <c r="AW10" s="285"/>
      <c r="AX10" s="298" t="s">
        <v>265</v>
      </c>
      <c r="AY10" s="47"/>
      <c r="AZ10" s="47"/>
      <c r="BA10" s="47"/>
      <c r="BB10" s="48"/>
      <c r="BC10" s="48"/>
    </row>
    <row r="11" spans="1:57" s="72" customFormat="1" ht="65.099999999999994" customHeight="1" x14ac:dyDescent="0.25">
      <c r="A11" s="374">
        <v>1</v>
      </c>
      <c r="B11" s="362" t="s">
        <v>175</v>
      </c>
      <c r="C11" s="362"/>
      <c r="D11" s="75" t="s">
        <v>262</v>
      </c>
      <c r="E11" s="75" t="s">
        <v>35</v>
      </c>
      <c r="F11" s="77" t="s">
        <v>486</v>
      </c>
      <c r="G11" s="343" t="s">
        <v>104</v>
      </c>
      <c r="H11" s="364" t="s">
        <v>487</v>
      </c>
      <c r="I11" s="345" t="s">
        <v>488</v>
      </c>
      <c r="J11" s="343" t="s">
        <v>489</v>
      </c>
      <c r="K11" s="347" t="s">
        <v>149</v>
      </c>
      <c r="L11" s="346">
        <f t="shared" ref="L11:L14" si="0">IF(K11="ALTA",5,IF(K11="MEDIO ALTA",4,IF(K11="MEDIA",3,IF(K11="MEDIO BAJA",2,IF(K11="BAJA",1,0)))))</f>
        <v>2</v>
      </c>
      <c r="M11" s="347" t="s">
        <v>140</v>
      </c>
      <c r="N11" s="346">
        <f>IF(M11="ALTO",5,IF(M11="MEDIO ALTO",4,IF(M11="MEDIO",3,IF(M11="MEDIO BAJO",2,IF(M11="BAJO",1,0)))))</f>
        <v>1</v>
      </c>
      <c r="O11" s="346">
        <f>N11*L11</f>
        <v>2</v>
      </c>
      <c r="P11" s="154" t="s">
        <v>321</v>
      </c>
      <c r="Q11" s="155">
        <f t="shared" ref="Q11:Q34" si="1">IF(P11=$P$1048271,1,IF(P11=$P$1048267,5,IF(P11=$P$1048268,4,IF(P11=$P$1048269,3,IF(P11=$P$1048270,2,0)))))</f>
        <v>1</v>
      </c>
      <c r="R11" s="341">
        <f>ROUND(AVERAGEIF(Q11:Q13,"&gt;0"),0)</f>
        <v>1</v>
      </c>
      <c r="S11" s="341">
        <f>R11*$S$10</f>
        <v>0.6</v>
      </c>
      <c r="T11" s="314" t="s">
        <v>496</v>
      </c>
      <c r="U11" s="368">
        <f>IF(P11="No_existen",5*$U$10,V11*$U$10)</f>
        <v>0.15000000000000002</v>
      </c>
      <c r="V11" s="344">
        <v>3</v>
      </c>
      <c r="W11" s="287">
        <f t="shared" ref="W11:W55" si="2">IF(X11=$X$1048269,1,IF(X11=$X$1048268,2,IF(X11=$X$1048267,4,IF(P11="No_existen",5,0))))</f>
        <v>2</v>
      </c>
      <c r="X11" s="280" t="s">
        <v>325</v>
      </c>
      <c r="Y11" s="280"/>
      <c r="Z11" s="344">
        <f>IF(P11="No_existen",5*$Z$10,AA11*$Z$10)</f>
        <v>0.15</v>
      </c>
      <c r="AA11" s="341">
        <f>ROUND(AVERAGEIF(AB11:AB13,"&gt;0"),0)</f>
        <v>1</v>
      </c>
      <c r="AB11" s="282">
        <f t="shared" ref="AB11:AB34" si="3">IF(AC11=$AD$1048268,1,IF(AC11=$AD$1048267,4,IF(P11="No_existen",5,0)))</f>
        <v>1</v>
      </c>
      <c r="AC11" s="280" t="s">
        <v>301</v>
      </c>
      <c r="AD11" s="280" t="s">
        <v>502</v>
      </c>
      <c r="AE11" s="344">
        <f>IF(P11="No_existen",5*$AE$10,AF11*$AE$10)</f>
        <v>0.1</v>
      </c>
      <c r="AF11" s="341">
        <f>ROUND(AVERAGEIF(AG11:AG13,"&gt;0"),0)</f>
        <v>1</v>
      </c>
      <c r="AG11" s="282">
        <f t="shared" ref="AG11:AG34" si="4">IF(AH11=$AH$1048267,1,IF(AH11=$AH$1048268,4,IF(P11="No_existen",5,0)))</f>
        <v>1</v>
      </c>
      <c r="AH11" s="280" t="s">
        <v>298</v>
      </c>
      <c r="AI11" s="280" t="s">
        <v>311</v>
      </c>
      <c r="AJ11" s="344">
        <f>IF(P11="No_existen",5*$AJ$10,AK11*$AJ$10)</f>
        <v>0.1</v>
      </c>
      <c r="AK11" s="341">
        <f>ROUND(AVERAGEIF(AL11:AL13,"&gt;0"),0)</f>
        <v>1</v>
      </c>
      <c r="AL11" s="282">
        <f>IF(AM11="Preventivo",1,IF(AM11="Detectivo",4, IF(P11="No_existen",5,0)))</f>
        <v>1</v>
      </c>
      <c r="AM11" s="280" t="s">
        <v>505</v>
      </c>
      <c r="AN11" s="341">
        <f>ROUND(AVERAGE(R11,V11,AA11,AF11,AK11),0)</f>
        <v>1</v>
      </c>
      <c r="AO11" s="342" t="str">
        <f>IF(AN11&lt;1.5,"FUERTE",IF(AND(AN11&gt;=1.5,AN11&lt;2.5),"ACEPTABLE",IF(AN11&gt;=5,"INEXISTENTE","DÉBIL")))</f>
        <v>FUERTE</v>
      </c>
      <c r="AP11" s="358">
        <f>IF(O11=0,0,ROUND((O11*AN11),0))</f>
        <v>2</v>
      </c>
      <c r="AQ11" s="357" t="str">
        <f>IF(AP11&gt;=36,"GRAVE", IF(AP11&lt;=10, "LEVE", "MODERADO"))</f>
        <v>LEVE</v>
      </c>
      <c r="AR11" s="370" t="s">
        <v>507</v>
      </c>
      <c r="AS11" s="370">
        <v>0</v>
      </c>
      <c r="AT11" s="49" t="s">
        <v>88</v>
      </c>
      <c r="AU11" s="49"/>
      <c r="AV11" s="99"/>
      <c r="AW11" s="99"/>
      <c r="AX11" s="100"/>
      <c r="AY11" s="47"/>
      <c r="AZ11" s="47"/>
      <c r="BA11" s="47"/>
      <c r="BB11" s="98"/>
      <c r="BC11" s="98"/>
      <c r="BD11" s="74"/>
      <c r="BE11" s="74"/>
    </row>
    <row r="12" spans="1:57" s="72" customFormat="1" ht="74.25" customHeight="1" x14ac:dyDescent="0.25">
      <c r="A12" s="374"/>
      <c r="B12" s="362"/>
      <c r="C12" s="362"/>
      <c r="D12" s="75" t="s">
        <v>262</v>
      </c>
      <c r="E12" s="75" t="s">
        <v>32</v>
      </c>
      <c r="F12" s="77" t="s">
        <v>490</v>
      </c>
      <c r="G12" s="343"/>
      <c r="H12" s="345"/>
      <c r="I12" s="345"/>
      <c r="J12" s="343"/>
      <c r="K12" s="347"/>
      <c r="L12" s="346"/>
      <c r="M12" s="347"/>
      <c r="N12" s="346"/>
      <c r="O12" s="346"/>
      <c r="P12" s="154" t="s">
        <v>321</v>
      </c>
      <c r="Q12" s="155">
        <f t="shared" si="1"/>
        <v>1</v>
      </c>
      <c r="R12" s="341"/>
      <c r="S12" s="341"/>
      <c r="T12" s="314" t="s">
        <v>497</v>
      </c>
      <c r="U12" s="368"/>
      <c r="V12" s="344"/>
      <c r="W12" s="287">
        <f t="shared" si="2"/>
        <v>4</v>
      </c>
      <c r="X12" s="280" t="s">
        <v>324</v>
      </c>
      <c r="Y12" s="280"/>
      <c r="Z12" s="344"/>
      <c r="AA12" s="341"/>
      <c r="AB12" s="282">
        <f t="shared" si="3"/>
        <v>1</v>
      </c>
      <c r="AC12" s="280" t="s">
        <v>301</v>
      </c>
      <c r="AD12" s="280" t="s">
        <v>502</v>
      </c>
      <c r="AE12" s="344"/>
      <c r="AF12" s="341"/>
      <c r="AG12" s="282">
        <f t="shared" si="4"/>
        <v>1</v>
      </c>
      <c r="AH12" s="280" t="s">
        <v>298</v>
      </c>
      <c r="AI12" s="280" t="s">
        <v>311</v>
      </c>
      <c r="AJ12" s="344"/>
      <c r="AK12" s="341"/>
      <c r="AL12" s="282">
        <f t="shared" ref="AL12:AL34" si="5">IF(AM12="Preventivo",1,IF(AM12="Detectivo",4, IF(P12="No_existen",5,0)))</f>
        <v>1</v>
      </c>
      <c r="AM12" s="280" t="s">
        <v>505</v>
      </c>
      <c r="AN12" s="341"/>
      <c r="AO12" s="342"/>
      <c r="AP12" s="358"/>
      <c r="AQ12" s="357"/>
      <c r="AR12" s="370"/>
      <c r="AS12" s="370"/>
      <c r="AT12" s="49" t="s">
        <v>88</v>
      </c>
      <c r="AU12" s="49"/>
      <c r="AV12" s="99"/>
      <c r="AW12" s="99"/>
      <c r="AX12" s="100"/>
      <c r="AY12" s="47"/>
      <c r="AZ12" s="47"/>
      <c r="BA12" s="47"/>
      <c r="BB12" s="98"/>
      <c r="BC12" s="98"/>
      <c r="BD12" s="74"/>
      <c r="BE12" s="74"/>
    </row>
    <row r="13" spans="1:57" s="72" customFormat="1" ht="65.099999999999994" customHeight="1" x14ac:dyDescent="0.25">
      <c r="A13" s="374"/>
      <c r="B13" s="362"/>
      <c r="C13" s="362"/>
      <c r="D13" s="75"/>
      <c r="E13" s="75"/>
      <c r="F13" s="77"/>
      <c r="G13" s="343"/>
      <c r="H13" s="345"/>
      <c r="I13" s="345"/>
      <c r="J13" s="343"/>
      <c r="K13" s="347"/>
      <c r="L13" s="346"/>
      <c r="M13" s="347"/>
      <c r="N13" s="346"/>
      <c r="O13" s="346"/>
      <c r="P13" s="154" t="s">
        <v>321</v>
      </c>
      <c r="Q13" s="155">
        <f t="shared" si="1"/>
        <v>1</v>
      </c>
      <c r="R13" s="341"/>
      <c r="S13" s="341"/>
      <c r="T13" s="314" t="s">
        <v>498</v>
      </c>
      <c r="U13" s="368"/>
      <c r="V13" s="344"/>
      <c r="W13" s="287">
        <f t="shared" si="2"/>
        <v>4</v>
      </c>
      <c r="X13" s="280" t="s">
        <v>324</v>
      </c>
      <c r="Y13" s="280"/>
      <c r="Z13" s="344"/>
      <c r="AA13" s="341"/>
      <c r="AB13" s="282">
        <f t="shared" si="3"/>
        <v>1</v>
      </c>
      <c r="AC13" s="280" t="s">
        <v>301</v>
      </c>
      <c r="AD13" s="280" t="s">
        <v>502</v>
      </c>
      <c r="AE13" s="344"/>
      <c r="AF13" s="341"/>
      <c r="AG13" s="282">
        <f t="shared" si="4"/>
        <v>1</v>
      </c>
      <c r="AH13" s="280" t="s">
        <v>298</v>
      </c>
      <c r="AI13" s="280" t="s">
        <v>311</v>
      </c>
      <c r="AJ13" s="344"/>
      <c r="AK13" s="341"/>
      <c r="AL13" s="282">
        <f t="shared" si="5"/>
        <v>1</v>
      </c>
      <c r="AM13" s="280" t="s">
        <v>505</v>
      </c>
      <c r="AN13" s="341"/>
      <c r="AO13" s="342"/>
      <c r="AP13" s="358"/>
      <c r="AQ13" s="357"/>
      <c r="AR13" s="370"/>
      <c r="AS13" s="370"/>
      <c r="AT13" s="49" t="s">
        <v>88</v>
      </c>
      <c r="AU13" s="49"/>
      <c r="AV13" s="99"/>
      <c r="AW13" s="99"/>
      <c r="AX13" s="100"/>
      <c r="AY13" s="47"/>
      <c r="AZ13" s="47"/>
      <c r="BA13" s="47"/>
      <c r="BB13" s="48"/>
      <c r="BC13" s="48"/>
    </row>
    <row r="14" spans="1:57" s="72" customFormat="1" ht="64.5" customHeight="1" x14ac:dyDescent="0.25">
      <c r="A14" s="374">
        <v>2</v>
      </c>
      <c r="B14" s="362" t="s">
        <v>175</v>
      </c>
      <c r="C14" s="362"/>
      <c r="D14" s="75" t="s">
        <v>263</v>
      </c>
      <c r="E14" s="75" t="s">
        <v>39</v>
      </c>
      <c r="F14" s="77" t="s">
        <v>491</v>
      </c>
      <c r="G14" s="343" t="s">
        <v>104</v>
      </c>
      <c r="H14" s="364" t="s">
        <v>492</v>
      </c>
      <c r="I14" s="345" t="s">
        <v>493</v>
      </c>
      <c r="J14" s="343" t="s">
        <v>494</v>
      </c>
      <c r="K14" s="347" t="s">
        <v>126</v>
      </c>
      <c r="L14" s="346">
        <f t="shared" si="0"/>
        <v>1</v>
      </c>
      <c r="M14" s="347" t="s">
        <v>139</v>
      </c>
      <c r="N14" s="346">
        <f t="shared" ref="N14:N23" si="6">IF(M14="ALTO",5,IF(M14="MEDIO ALTO",4,IF(M14="MEDIO",3,IF(M14="MEDIO BAJO",2,IF(M14="BAJO",1,0)))))</f>
        <v>3</v>
      </c>
      <c r="O14" s="346">
        <f t="shared" ref="O14" si="7">N14*L14</f>
        <v>3</v>
      </c>
      <c r="P14" s="154" t="s">
        <v>321</v>
      </c>
      <c r="Q14" s="155">
        <f t="shared" si="1"/>
        <v>1</v>
      </c>
      <c r="R14" s="341">
        <f>ROUND(AVERAGEIF(Q14:Q16,"&gt;0"),0)</f>
        <v>1</v>
      </c>
      <c r="S14" s="341">
        <f t="shared" ref="S14" si="8">R14*0.6</f>
        <v>0.6</v>
      </c>
      <c r="T14" s="314" t="s">
        <v>499</v>
      </c>
      <c r="U14" s="368">
        <f t="shared" ref="U14" si="9">IF(P14="No_existen",5*$U$10,V14*$U$10)</f>
        <v>0.15000000000000002</v>
      </c>
      <c r="V14" s="344">
        <v>3</v>
      </c>
      <c r="W14" s="287">
        <f t="shared" si="2"/>
        <v>4</v>
      </c>
      <c r="X14" s="280" t="s">
        <v>324</v>
      </c>
      <c r="Y14" s="280"/>
      <c r="Z14" s="344">
        <f t="shared" ref="Z14" si="10">IF(P14="No_existen",5*$Z$10,AA14*$Z$10)</f>
        <v>0.15</v>
      </c>
      <c r="AA14" s="341">
        <f t="shared" ref="AA14" si="11">ROUND(AVERAGEIF(AB14:AB16,"&gt;0"),0)</f>
        <v>1</v>
      </c>
      <c r="AB14" s="282">
        <f t="shared" si="3"/>
        <v>1</v>
      </c>
      <c r="AC14" s="280" t="s">
        <v>301</v>
      </c>
      <c r="AD14" s="280" t="s">
        <v>503</v>
      </c>
      <c r="AE14" s="344">
        <f t="shared" ref="AE14" si="12">IF(P14="No_existen",5*$AE$10,AF14*$AE$10)</f>
        <v>0.1</v>
      </c>
      <c r="AF14" s="341">
        <f t="shared" ref="AF14" si="13">ROUND(AVERAGEIF(AG14:AG16,"&gt;0"),0)</f>
        <v>1</v>
      </c>
      <c r="AG14" s="282">
        <f t="shared" si="4"/>
        <v>1</v>
      </c>
      <c r="AH14" s="280" t="s">
        <v>298</v>
      </c>
      <c r="AI14" s="280" t="s">
        <v>309</v>
      </c>
      <c r="AJ14" s="344">
        <f t="shared" ref="AJ14" si="14">IF(P14="No_existen",5*$AJ$10,AK14*$AJ$10)</f>
        <v>0.2</v>
      </c>
      <c r="AK14" s="341">
        <f t="shared" ref="AK14" si="15">ROUND(AVERAGEIF(AL14:AL16,"&gt;0"),0)</f>
        <v>2</v>
      </c>
      <c r="AL14" s="282">
        <f t="shared" si="5"/>
        <v>1</v>
      </c>
      <c r="AM14" s="280" t="s">
        <v>505</v>
      </c>
      <c r="AN14" s="341">
        <f t="shared" ref="AN14" si="16">ROUND(AVERAGE(R14,V14,AA14,AF14,AK14),0)</f>
        <v>2</v>
      </c>
      <c r="AO14" s="342" t="str">
        <f t="shared" ref="AO14" si="17">IF(AN14&lt;1.5,"FUERTE",IF(AND(AN14&gt;=1.5,AN14&lt;2.5),"ACEPTABLE",IF(AN14&gt;=5,"INEXISTENTE","DÉBIL")))</f>
        <v>ACEPTABLE</v>
      </c>
      <c r="AP14" s="358">
        <f>IF(O14=0,0,ROUND((O14*AN14),0))</f>
        <v>6</v>
      </c>
      <c r="AQ14" s="357" t="str">
        <f t="shared" ref="AQ14" si="18">IF(AP14&gt;=36,"GRAVE", IF(AP14&lt;=10, "LEVE", "MODERADO"))</f>
        <v>LEVE</v>
      </c>
      <c r="AR14" s="370" t="s">
        <v>508</v>
      </c>
      <c r="AS14" s="370">
        <v>0</v>
      </c>
      <c r="AT14" s="49" t="s">
        <v>88</v>
      </c>
      <c r="AU14" s="49"/>
      <c r="AV14" s="99"/>
      <c r="AW14" s="99"/>
      <c r="AX14" s="100"/>
      <c r="AY14" s="47"/>
      <c r="AZ14" s="47"/>
      <c r="BA14" s="47"/>
      <c r="BB14" s="48"/>
      <c r="BC14" s="48"/>
    </row>
    <row r="15" spans="1:57" s="72" customFormat="1" ht="64.5" customHeight="1" x14ac:dyDescent="0.25">
      <c r="A15" s="374"/>
      <c r="B15" s="362"/>
      <c r="C15" s="362"/>
      <c r="D15" s="75" t="s">
        <v>262</v>
      </c>
      <c r="E15" s="75" t="s">
        <v>32</v>
      </c>
      <c r="F15" s="77" t="s">
        <v>490</v>
      </c>
      <c r="G15" s="343"/>
      <c r="H15" s="345"/>
      <c r="I15" s="345"/>
      <c r="J15" s="343"/>
      <c r="K15" s="347"/>
      <c r="L15" s="346"/>
      <c r="M15" s="347"/>
      <c r="N15" s="346"/>
      <c r="O15" s="346"/>
      <c r="P15" s="154" t="s">
        <v>321</v>
      </c>
      <c r="Q15" s="155">
        <f t="shared" si="1"/>
        <v>1</v>
      </c>
      <c r="R15" s="341"/>
      <c r="S15" s="341"/>
      <c r="T15" s="314" t="s">
        <v>500</v>
      </c>
      <c r="U15" s="368"/>
      <c r="V15" s="344"/>
      <c r="W15" s="287">
        <f t="shared" si="2"/>
        <v>2</v>
      </c>
      <c r="X15" s="280" t="s">
        <v>325</v>
      </c>
      <c r="Y15" s="280"/>
      <c r="Z15" s="344"/>
      <c r="AA15" s="341"/>
      <c r="AB15" s="282">
        <f t="shared" si="3"/>
        <v>1</v>
      </c>
      <c r="AC15" s="280" t="s">
        <v>301</v>
      </c>
      <c r="AD15" s="280" t="s">
        <v>502</v>
      </c>
      <c r="AE15" s="344"/>
      <c r="AF15" s="341"/>
      <c r="AG15" s="282">
        <f t="shared" si="4"/>
        <v>1</v>
      </c>
      <c r="AH15" s="280" t="s">
        <v>298</v>
      </c>
      <c r="AI15" s="280" t="s">
        <v>309</v>
      </c>
      <c r="AJ15" s="344"/>
      <c r="AK15" s="341"/>
      <c r="AL15" s="282">
        <f t="shared" si="5"/>
        <v>1</v>
      </c>
      <c r="AM15" s="280" t="s">
        <v>505</v>
      </c>
      <c r="AN15" s="341"/>
      <c r="AO15" s="342"/>
      <c r="AP15" s="358"/>
      <c r="AQ15" s="357"/>
      <c r="AR15" s="370"/>
      <c r="AS15" s="370"/>
      <c r="AT15" s="49" t="s">
        <v>88</v>
      </c>
      <c r="AU15" s="49"/>
      <c r="AV15" s="99"/>
      <c r="AW15" s="99"/>
      <c r="AX15" s="100"/>
      <c r="AY15" s="47"/>
      <c r="AZ15" s="47"/>
      <c r="BA15" s="47"/>
      <c r="BB15" s="48"/>
      <c r="BC15" s="48"/>
    </row>
    <row r="16" spans="1:57" s="72" customFormat="1" ht="64.5" customHeight="1" x14ac:dyDescent="0.25">
      <c r="A16" s="374"/>
      <c r="B16" s="362"/>
      <c r="C16" s="362"/>
      <c r="D16" s="75" t="s">
        <v>262</v>
      </c>
      <c r="E16" s="75" t="s">
        <v>33</v>
      </c>
      <c r="F16" s="77" t="s">
        <v>495</v>
      </c>
      <c r="G16" s="343"/>
      <c r="H16" s="345"/>
      <c r="I16" s="345"/>
      <c r="J16" s="343"/>
      <c r="K16" s="347"/>
      <c r="L16" s="346"/>
      <c r="M16" s="347"/>
      <c r="N16" s="346"/>
      <c r="O16" s="346"/>
      <c r="P16" s="154" t="s">
        <v>321</v>
      </c>
      <c r="Q16" s="155">
        <f t="shared" si="1"/>
        <v>1</v>
      </c>
      <c r="R16" s="341"/>
      <c r="S16" s="341"/>
      <c r="T16" s="314" t="s">
        <v>501</v>
      </c>
      <c r="U16" s="368"/>
      <c r="V16" s="344"/>
      <c r="W16" s="287">
        <f t="shared" si="2"/>
        <v>4</v>
      </c>
      <c r="X16" s="280" t="s">
        <v>324</v>
      </c>
      <c r="Y16" s="280"/>
      <c r="Z16" s="344"/>
      <c r="AA16" s="341"/>
      <c r="AB16" s="282">
        <f t="shared" si="3"/>
        <v>1</v>
      </c>
      <c r="AC16" s="280" t="s">
        <v>301</v>
      </c>
      <c r="AD16" s="280" t="s">
        <v>504</v>
      </c>
      <c r="AE16" s="344"/>
      <c r="AF16" s="341"/>
      <c r="AG16" s="282">
        <f t="shared" si="4"/>
        <v>1</v>
      </c>
      <c r="AH16" s="280" t="s">
        <v>298</v>
      </c>
      <c r="AI16" s="280" t="s">
        <v>309</v>
      </c>
      <c r="AJ16" s="344"/>
      <c r="AK16" s="341"/>
      <c r="AL16" s="282">
        <f t="shared" si="5"/>
        <v>4</v>
      </c>
      <c r="AM16" s="280" t="s">
        <v>506</v>
      </c>
      <c r="AN16" s="341"/>
      <c r="AO16" s="342"/>
      <c r="AP16" s="358"/>
      <c r="AQ16" s="357"/>
      <c r="AR16" s="370"/>
      <c r="AS16" s="370"/>
      <c r="AT16" s="49" t="s">
        <v>88</v>
      </c>
      <c r="AU16" s="49"/>
      <c r="AV16" s="99"/>
      <c r="AW16" s="99"/>
      <c r="AX16" s="100"/>
      <c r="AY16" s="47"/>
      <c r="AZ16" s="47"/>
      <c r="BA16" s="47"/>
      <c r="BB16" s="48"/>
      <c r="BC16" s="48"/>
    </row>
    <row r="17" spans="1:55" s="72" customFormat="1" ht="64.5" customHeight="1" x14ac:dyDescent="0.25">
      <c r="A17" s="374">
        <v>3</v>
      </c>
      <c r="B17" s="362" t="s">
        <v>175</v>
      </c>
      <c r="C17" s="362"/>
      <c r="D17" s="75" t="s">
        <v>262</v>
      </c>
      <c r="E17" s="75" t="s">
        <v>32</v>
      </c>
      <c r="F17" s="75" t="s">
        <v>509</v>
      </c>
      <c r="G17" s="343" t="s">
        <v>106</v>
      </c>
      <c r="H17" s="364" t="s">
        <v>510</v>
      </c>
      <c r="I17" s="343" t="s">
        <v>511</v>
      </c>
      <c r="J17" s="345" t="s">
        <v>512</v>
      </c>
      <c r="K17" s="347" t="s">
        <v>126</v>
      </c>
      <c r="L17" s="346">
        <f t="shared" ref="L17" si="19">IF(K17="ALTA",5,IF(K17="MEDIO ALTA",4,IF(K17="MEDIA",3,IF(K17="MEDIO BAJA",2,IF(K17="BAJA",1,0)))))</f>
        <v>1</v>
      </c>
      <c r="M17" s="347" t="s">
        <v>142</v>
      </c>
      <c r="N17" s="346">
        <f t="shared" si="6"/>
        <v>4</v>
      </c>
      <c r="O17" s="346">
        <f t="shared" ref="O17" si="20">N17*L17</f>
        <v>4</v>
      </c>
      <c r="P17" s="154" t="s">
        <v>321</v>
      </c>
      <c r="Q17" s="155">
        <f t="shared" si="1"/>
        <v>1</v>
      </c>
      <c r="R17" s="341">
        <f t="shared" ref="R17" si="21">ROUND(AVERAGEIF(Q17:Q19,"&gt;0"),0)</f>
        <v>1</v>
      </c>
      <c r="S17" s="341">
        <f t="shared" ref="S17" si="22">R17*0.6</f>
        <v>0.6</v>
      </c>
      <c r="T17" s="314" t="s">
        <v>514</v>
      </c>
      <c r="U17" s="368">
        <f t="shared" ref="U17" si="23">IF(P17="No_existen",5*$U$10,V17*$U$10)</f>
        <v>0.2</v>
      </c>
      <c r="V17" s="344">
        <v>4</v>
      </c>
      <c r="W17" s="287">
        <f t="shared" si="2"/>
        <v>4</v>
      </c>
      <c r="X17" s="280" t="s">
        <v>324</v>
      </c>
      <c r="Y17" s="280"/>
      <c r="Z17" s="344">
        <f t="shared" ref="Z17" si="24">IF(P17="No_existen",5*$Z$10,AA17*$Z$10)</f>
        <v>0.15</v>
      </c>
      <c r="AA17" s="341">
        <f t="shared" ref="AA17" si="25">ROUND(AVERAGEIF(AB17:AB19,"&gt;0"),0)</f>
        <v>1</v>
      </c>
      <c r="AB17" s="282">
        <f t="shared" si="3"/>
        <v>1</v>
      </c>
      <c r="AC17" s="280" t="s">
        <v>301</v>
      </c>
      <c r="AD17" s="280" t="s">
        <v>517</v>
      </c>
      <c r="AE17" s="344">
        <f t="shared" ref="AE17" si="26">IF(P17="No_existen",5*$AE$10,AF17*$AE$10)</f>
        <v>0.1</v>
      </c>
      <c r="AF17" s="341">
        <f t="shared" ref="AF17" si="27">ROUND(AVERAGEIF(AG17:AG19,"&gt;0"),0)</f>
        <v>1</v>
      </c>
      <c r="AG17" s="282">
        <f t="shared" si="4"/>
        <v>1</v>
      </c>
      <c r="AH17" s="280" t="s">
        <v>298</v>
      </c>
      <c r="AI17" s="280" t="s">
        <v>309</v>
      </c>
      <c r="AJ17" s="344">
        <f t="shared" ref="AJ17" si="28">IF(P17="No_existen",5*$AJ$10,AK17*$AJ$10)</f>
        <v>0.1</v>
      </c>
      <c r="AK17" s="341">
        <f t="shared" ref="AK17" si="29">ROUND(AVERAGEIF(AL17:AL19,"&gt;0"),0)</f>
        <v>1</v>
      </c>
      <c r="AL17" s="282">
        <f t="shared" si="5"/>
        <v>1</v>
      </c>
      <c r="AM17" s="280" t="s">
        <v>505</v>
      </c>
      <c r="AN17" s="341">
        <f t="shared" ref="AN17" si="30">ROUND(AVERAGE(R17,V17,AA17,AF17,AK17),0)</f>
        <v>2</v>
      </c>
      <c r="AO17" s="342" t="str">
        <f t="shared" ref="AO17" si="31">IF(AN17&lt;1.5,"FUERTE",IF(AND(AN17&gt;=1.5,AN17&lt;2.5),"ACEPTABLE",IF(AN17&gt;=5,"INEXISTENTE","DÉBIL")))</f>
        <v>ACEPTABLE</v>
      </c>
      <c r="AP17" s="358">
        <f>IF(O17=0,0,ROUND((O17*AN17),0))</f>
        <v>8</v>
      </c>
      <c r="AQ17" s="357" t="str">
        <f t="shared" ref="AQ17" si="32">IF(AP17&gt;=36,"GRAVE", IF(AP17&lt;=10, "LEVE", "MODERADO"))</f>
        <v>LEVE</v>
      </c>
      <c r="AR17" s="370" t="s">
        <v>518</v>
      </c>
      <c r="AS17" s="371">
        <v>0</v>
      </c>
      <c r="AT17" s="49" t="s">
        <v>88</v>
      </c>
      <c r="AU17" s="49"/>
      <c r="AV17" s="99"/>
      <c r="AW17" s="99"/>
      <c r="AX17" s="100"/>
      <c r="AY17" s="47"/>
      <c r="AZ17" s="47"/>
      <c r="BA17" s="47"/>
      <c r="BB17" s="48"/>
      <c r="BC17" s="48"/>
    </row>
    <row r="18" spans="1:55" s="72" customFormat="1" ht="64.5" customHeight="1" x14ac:dyDescent="0.25">
      <c r="A18" s="374"/>
      <c r="B18" s="362"/>
      <c r="C18" s="362"/>
      <c r="D18" s="75" t="s">
        <v>262</v>
      </c>
      <c r="E18" s="75" t="s">
        <v>35</v>
      </c>
      <c r="F18" s="75" t="s">
        <v>513</v>
      </c>
      <c r="G18" s="343"/>
      <c r="H18" s="345"/>
      <c r="I18" s="343"/>
      <c r="J18" s="345"/>
      <c r="K18" s="347"/>
      <c r="L18" s="346"/>
      <c r="M18" s="347"/>
      <c r="N18" s="346"/>
      <c r="O18" s="346"/>
      <c r="P18" s="154" t="s">
        <v>321</v>
      </c>
      <c r="Q18" s="155">
        <f t="shared" si="1"/>
        <v>1</v>
      </c>
      <c r="R18" s="341"/>
      <c r="S18" s="341"/>
      <c r="T18" s="314" t="s">
        <v>515</v>
      </c>
      <c r="U18" s="368"/>
      <c r="V18" s="344"/>
      <c r="W18" s="287">
        <f t="shared" si="2"/>
        <v>4</v>
      </c>
      <c r="X18" s="280" t="s">
        <v>324</v>
      </c>
      <c r="Y18" s="280"/>
      <c r="Z18" s="344"/>
      <c r="AA18" s="341"/>
      <c r="AB18" s="282">
        <f t="shared" si="3"/>
        <v>1</v>
      </c>
      <c r="AC18" s="280" t="s">
        <v>301</v>
      </c>
      <c r="AD18" s="280" t="s">
        <v>517</v>
      </c>
      <c r="AE18" s="344"/>
      <c r="AF18" s="341"/>
      <c r="AG18" s="282">
        <f t="shared" si="4"/>
        <v>1</v>
      </c>
      <c r="AH18" s="280" t="s">
        <v>298</v>
      </c>
      <c r="AI18" s="280" t="s">
        <v>313</v>
      </c>
      <c r="AJ18" s="344"/>
      <c r="AK18" s="341"/>
      <c r="AL18" s="282">
        <f t="shared" si="5"/>
        <v>1</v>
      </c>
      <c r="AM18" s="280" t="s">
        <v>505</v>
      </c>
      <c r="AN18" s="341"/>
      <c r="AO18" s="342"/>
      <c r="AP18" s="358"/>
      <c r="AQ18" s="357"/>
      <c r="AR18" s="370"/>
      <c r="AS18" s="370"/>
      <c r="AT18" s="49" t="s">
        <v>88</v>
      </c>
      <c r="AU18" s="49"/>
      <c r="AV18" s="99"/>
      <c r="AW18" s="99"/>
      <c r="AX18" s="100"/>
      <c r="AY18" s="47"/>
      <c r="AZ18" s="47"/>
      <c r="BA18" s="47"/>
      <c r="BB18" s="48"/>
      <c r="BC18" s="48"/>
    </row>
    <row r="19" spans="1:55" s="72" customFormat="1" ht="64.5" customHeight="1" x14ac:dyDescent="0.25">
      <c r="A19" s="374"/>
      <c r="B19" s="362"/>
      <c r="C19" s="362"/>
      <c r="D19" s="75"/>
      <c r="E19" s="75"/>
      <c r="F19" s="75"/>
      <c r="G19" s="343"/>
      <c r="H19" s="345"/>
      <c r="I19" s="343"/>
      <c r="J19" s="345"/>
      <c r="K19" s="347"/>
      <c r="L19" s="346"/>
      <c r="M19" s="347"/>
      <c r="N19" s="346"/>
      <c r="O19" s="346"/>
      <c r="P19" s="154" t="s">
        <v>321</v>
      </c>
      <c r="Q19" s="155">
        <f t="shared" si="1"/>
        <v>1</v>
      </c>
      <c r="R19" s="341"/>
      <c r="S19" s="341"/>
      <c r="T19" s="314" t="s">
        <v>516</v>
      </c>
      <c r="U19" s="368"/>
      <c r="V19" s="344"/>
      <c r="W19" s="287">
        <f t="shared" si="2"/>
        <v>4</v>
      </c>
      <c r="X19" s="280" t="s">
        <v>324</v>
      </c>
      <c r="Y19" s="280"/>
      <c r="Z19" s="344"/>
      <c r="AA19" s="341"/>
      <c r="AB19" s="282">
        <f t="shared" si="3"/>
        <v>1</v>
      </c>
      <c r="AC19" s="280" t="s">
        <v>301</v>
      </c>
      <c r="AD19" s="280" t="s">
        <v>517</v>
      </c>
      <c r="AE19" s="344"/>
      <c r="AF19" s="341"/>
      <c r="AG19" s="282">
        <f t="shared" si="4"/>
        <v>1</v>
      </c>
      <c r="AH19" s="280" t="s">
        <v>298</v>
      </c>
      <c r="AI19" s="280" t="s">
        <v>313</v>
      </c>
      <c r="AJ19" s="344"/>
      <c r="AK19" s="341"/>
      <c r="AL19" s="282">
        <f t="shared" si="5"/>
        <v>1</v>
      </c>
      <c r="AM19" s="280" t="s">
        <v>505</v>
      </c>
      <c r="AN19" s="341"/>
      <c r="AO19" s="342"/>
      <c r="AP19" s="358"/>
      <c r="AQ19" s="357"/>
      <c r="AR19" s="370"/>
      <c r="AS19" s="370"/>
      <c r="AT19" s="49" t="s">
        <v>88</v>
      </c>
      <c r="AU19" s="49"/>
      <c r="AV19" s="99"/>
      <c r="AW19" s="99"/>
      <c r="AX19" s="100"/>
      <c r="AY19" s="47"/>
      <c r="AZ19" s="47"/>
      <c r="BA19" s="47"/>
      <c r="BB19" s="48"/>
      <c r="BC19" s="48"/>
    </row>
    <row r="20" spans="1:55" s="72" customFormat="1" ht="64.5" customHeight="1" x14ac:dyDescent="0.25">
      <c r="A20" s="374">
        <v>4</v>
      </c>
      <c r="B20" s="362" t="s">
        <v>175</v>
      </c>
      <c r="C20" s="362"/>
      <c r="D20" s="75" t="s">
        <v>262</v>
      </c>
      <c r="E20" s="75" t="s">
        <v>35</v>
      </c>
      <c r="F20" s="77" t="s">
        <v>519</v>
      </c>
      <c r="G20" s="343" t="s">
        <v>112</v>
      </c>
      <c r="H20" s="364" t="s">
        <v>520</v>
      </c>
      <c r="I20" s="345" t="s">
        <v>521</v>
      </c>
      <c r="J20" s="343" t="s">
        <v>522</v>
      </c>
      <c r="K20" s="347" t="s">
        <v>147</v>
      </c>
      <c r="L20" s="346">
        <f t="shared" ref="L20" si="33">IF(K20="ALTA",5,IF(K20="MEDIO ALTA",4,IF(K20="MEDIA",3,IF(K20="MEDIO BAJA",2,IF(K20="BAJA",1,0)))))</f>
        <v>5</v>
      </c>
      <c r="M20" s="347" t="s">
        <v>139</v>
      </c>
      <c r="N20" s="346">
        <f t="shared" si="6"/>
        <v>3</v>
      </c>
      <c r="O20" s="346">
        <f t="shared" ref="O20" si="34">N20*L20</f>
        <v>15</v>
      </c>
      <c r="P20" s="154" t="s">
        <v>321</v>
      </c>
      <c r="Q20" s="155">
        <f t="shared" si="1"/>
        <v>1</v>
      </c>
      <c r="R20" s="341">
        <f t="shared" ref="R20" si="35">ROUND(AVERAGEIF(Q20:Q22,"&gt;0"),0)</f>
        <v>2</v>
      </c>
      <c r="S20" s="341">
        <f t="shared" ref="S20" si="36">R20*0.6</f>
        <v>1.2</v>
      </c>
      <c r="T20" s="314" t="s">
        <v>529</v>
      </c>
      <c r="U20" s="368">
        <f t="shared" ref="U20" si="37">IF(P20="No_existen",5*$U$10,V20*$U$10)</f>
        <v>0.2</v>
      </c>
      <c r="V20" s="344">
        <v>4</v>
      </c>
      <c r="W20" s="287">
        <f t="shared" si="2"/>
        <v>4</v>
      </c>
      <c r="X20" s="280" t="s">
        <v>324</v>
      </c>
      <c r="Y20" s="280"/>
      <c r="Z20" s="344">
        <f t="shared" ref="Z20" si="38">IF(P20="No_existen",5*$Z$10,AA20*$Z$10)</f>
        <v>0.15</v>
      </c>
      <c r="AA20" s="341">
        <f t="shared" ref="AA20" si="39">ROUND(AVERAGEIF(AB20:AB22,"&gt;0"),0)</f>
        <v>1</v>
      </c>
      <c r="AB20" s="282">
        <f t="shared" si="3"/>
        <v>1</v>
      </c>
      <c r="AC20" s="280" t="s">
        <v>301</v>
      </c>
      <c r="AD20" s="280" t="s">
        <v>534</v>
      </c>
      <c r="AE20" s="344">
        <f t="shared" ref="AE20" si="40">IF(P20="No_existen",5*$AE$10,AF20*$AE$10)</f>
        <v>0.1</v>
      </c>
      <c r="AF20" s="341">
        <f t="shared" ref="AF20" si="41">ROUND(AVERAGEIF(AG20:AG22,"&gt;0"),0)</f>
        <v>1</v>
      </c>
      <c r="AG20" s="282">
        <f t="shared" si="4"/>
        <v>1</v>
      </c>
      <c r="AH20" s="280" t="s">
        <v>298</v>
      </c>
      <c r="AI20" s="280" t="s">
        <v>311</v>
      </c>
      <c r="AJ20" s="344">
        <f t="shared" ref="AJ20" si="42">IF(P20="No_existen",5*$AJ$10,AK20*$AJ$10)</f>
        <v>0.2</v>
      </c>
      <c r="AK20" s="341">
        <f t="shared" ref="AK20" si="43">ROUND(AVERAGEIF(AL20:AL22,"&gt;0"),0)</f>
        <v>2</v>
      </c>
      <c r="AL20" s="282">
        <f t="shared" si="5"/>
        <v>1</v>
      </c>
      <c r="AM20" s="280" t="s">
        <v>505</v>
      </c>
      <c r="AN20" s="341">
        <f t="shared" ref="AN20" si="44">ROUND(AVERAGE(R20,V20,AA20,AF20,AK20),0)</f>
        <v>2</v>
      </c>
      <c r="AO20" s="342" t="str">
        <f t="shared" ref="AO20" si="45">IF(AN20&lt;1.5,"FUERTE",IF(AND(AN20&gt;=1.5,AN20&lt;2.5),"ACEPTABLE",IF(AN20&gt;=5,"INEXISTENTE","DÉBIL")))</f>
        <v>ACEPTABLE</v>
      </c>
      <c r="AP20" s="358">
        <f t="shared" ref="AP20" si="46">IF(O20=0,0,ROUND((O20*AN20),0))</f>
        <v>30</v>
      </c>
      <c r="AQ20" s="357" t="str">
        <f t="shared" ref="AQ20" si="47">IF(AP20&gt;=36,"GRAVE", IF(AP20&lt;=10, "LEVE", "MODERADO"))</f>
        <v>MODERADO</v>
      </c>
      <c r="AR20" s="370" t="s">
        <v>537</v>
      </c>
      <c r="AS20" s="371">
        <v>0</v>
      </c>
      <c r="AT20" s="49" t="s">
        <v>89</v>
      </c>
      <c r="AU20" s="280" t="s">
        <v>539</v>
      </c>
      <c r="AV20" s="286">
        <v>44545</v>
      </c>
      <c r="AW20" s="99"/>
      <c r="AX20" s="100"/>
      <c r="AY20" s="47"/>
      <c r="AZ20" s="47"/>
      <c r="BA20" s="47"/>
      <c r="BB20" s="48"/>
      <c r="BC20" s="48"/>
    </row>
    <row r="21" spans="1:55" s="72" customFormat="1" ht="64.5" customHeight="1" x14ac:dyDescent="0.25">
      <c r="A21" s="374"/>
      <c r="B21" s="362"/>
      <c r="C21" s="362"/>
      <c r="D21" s="75" t="s">
        <v>262</v>
      </c>
      <c r="E21" s="75" t="s">
        <v>35</v>
      </c>
      <c r="F21" s="77" t="s">
        <v>523</v>
      </c>
      <c r="G21" s="343"/>
      <c r="H21" s="345"/>
      <c r="I21" s="345"/>
      <c r="J21" s="343"/>
      <c r="K21" s="347"/>
      <c r="L21" s="346"/>
      <c r="M21" s="347"/>
      <c r="N21" s="346"/>
      <c r="O21" s="346"/>
      <c r="P21" s="154" t="s">
        <v>321</v>
      </c>
      <c r="Q21" s="155">
        <f t="shared" si="1"/>
        <v>1</v>
      </c>
      <c r="R21" s="341"/>
      <c r="S21" s="341"/>
      <c r="T21" s="314" t="s">
        <v>530</v>
      </c>
      <c r="U21" s="368"/>
      <c r="V21" s="344"/>
      <c r="W21" s="287">
        <f t="shared" si="2"/>
        <v>4</v>
      </c>
      <c r="X21" s="280" t="s">
        <v>324</v>
      </c>
      <c r="Y21" s="280"/>
      <c r="Z21" s="344"/>
      <c r="AA21" s="341"/>
      <c r="AB21" s="282">
        <f t="shared" si="3"/>
        <v>1</v>
      </c>
      <c r="AC21" s="280" t="s">
        <v>301</v>
      </c>
      <c r="AD21" s="280" t="s">
        <v>534</v>
      </c>
      <c r="AE21" s="344"/>
      <c r="AF21" s="341"/>
      <c r="AG21" s="282">
        <f t="shared" si="4"/>
        <v>1</v>
      </c>
      <c r="AH21" s="280" t="s">
        <v>298</v>
      </c>
      <c r="AI21" s="280" t="s">
        <v>311</v>
      </c>
      <c r="AJ21" s="344"/>
      <c r="AK21" s="341"/>
      <c r="AL21" s="282">
        <f t="shared" si="5"/>
        <v>4</v>
      </c>
      <c r="AM21" s="280" t="s">
        <v>506</v>
      </c>
      <c r="AN21" s="341"/>
      <c r="AO21" s="342"/>
      <c r="AP21" s="358"/>
      <c r="AQ21" s="357"/>
      <c r="AR21" s="370"/>
      <c r="AS21" s="370"/>
      <c r="AT21" s="49" t="s">
        <v>89</v>
      </c>
      <c r="AU21" s="49" t="s">
        <v>540</v>
      </c>
      <c r="AV21" s="286">
        <v>44545</v>
      </c>
      <c r="AW21" s="99"/>
      <c r="AX21" s="100"/>
      <c r="AY21" s="47"/>
      <c r="AZ21" s="47"/>
      <c r="BA21" s="47"/>
      <c r="BB21" s="48"/>
      <c r="BC21" s="48"/>
    </row>
    <row r="22" spans="1:55" s="72" customFormat="1" ht="64.5" customHeight="1" x14ac:dyDescent="0.25">
      <c r="A22" s="374"/>
      <c r="B22" s="362"/>
      <c r="C22" s="362"/>
      <c r="D22" s="75" t="s">
        <v>262</v>
      </c>
      <c r="E22" s="75" t="s">
        <v>35</v>
      </c>
      <c r="F22" s="77" t="s">
        <v>524</v>
      </c>
      <c r="G22" s="343"/>
      <c r="H22" s="345"/>
      <c r="I22" s="345"/>
      <c r="J22" s="343"/>
      <c r="K22" s="347"/>
      <c r="L22" s="346"/>
      <c r="M22" s="347"/>
      <c r="N22" s="346"/>
      <c r="O22" s="346"/>
      <c r="P22" s="154" t="s">
        <v>390</v>
      </c>
      <c r="Q22" s="155">
        <f t="shared" si="1"/>
        <v>4</v>
      </c>
      <c r="R22" s="341"/>
      <c r="S22" s="341"/>
      <c r="T22" s="314" t="s">
        <v>531</v>
      </c>
      <c r="U22" s="368"/>
      <c r="V22" s="344"/>
      <c r="W22" s="287">
        <f t="shared" si="2"/>
        <v>4</v>
      </c>
      <c r="X22" s="280" t="s">
        <v>324</v>
      </c>
      <c r="Y22" s="280"/>
      <c r="Z22" s="344"/>
      <c r="AA22" s="341"/>
      <c r="AB22" s="282">
        <f t="shared" si="3"/>
        <v>1</v>
      </c>
      <c r="AC22" s="280" t="s">
        <v>301</v>
      </c>
      <c r="AD22" s="280" t="s">
        <v>534</v>
      </c>
      <c r="AE22" s="344"/>
      <c r="AF22" s="341"/>
      <c r="AG22" s="282">
        <f t="shared" si="4"/>
        <v>1</v>
      </c>
      <c r="AH22" s="280" t="s">
        <v>298</v>
      </c>
      <c r="AI22" s="280" t="s">
        <v>311</v>
      </c>
      <c r="AJ22" s="344"/>
      <c r="AK22" s="341"/>
      <c r="AL22" s="282">
        <f t="shared" si="5"/>
        <v>1</v>
      </c>
      <c r="AM22" s="280" t="s">
        <v>505</v>
      </c>
      <c r="AN22" s="341"/>
      <c r="AO22" s="342"/>
      <c r="AP22" s="358"/>
      <c r="AQ22" s="357"/>
      <c r="AR22" s="370"/>
      <c r="AS22" s="370"/>
      <c r="AT22" s="49" t="s">
        <v>89</v>
      </c>
      <c r="AU22" s="49" t="s">
        <v>541</v>
      </c>
      <c r="AV22" s="286">
        <v>44545</v>
      </c>
      <c r="AW22" s="99"/>
      <c r="AX22" s="100"/>
      <c r="AY22" s="47"/>
      <c r="AZ22" s="47"/>
      <c r="BA22" s="47"/>
      <c r="BB22" s="48"/>
      <c r="BC22" s="48"/>
    </row>
    <row r="23" spans="1:55" s="72" customFormat="1" ht="64.5" customHeight="1" x14ac:dyDescent="0.25">
      <c r="A23" s="374">
        <v>5</v>
      </c>
      <c r="B23" s="362" t="s">
        <v>175</v>
      </c>
      <c r="C23" s="362"/>
      <c r="D23" s="75" t="s">
        <v>262</v>
      </c>
      <c r="E23" s="75" t="s">
        <v>36</v>
      </c>
      <c r="F23" s="77" t="s">
        <v>525</v>
      </c>
      <c r="G23" s="343" t="s">
        <v>146</v>
      </c>
      <c r="H23" s="364" t="s">
        <v>526</v>
      </c>
      <c r="I23" s="345" t="s">
        <v>527</v>
      </c>
      <c r="J23" s="343" t="s">
        <v>528</v>
      </c>
      <c r="K23" s="347" t="s">
        <v>147</v>
      </c>
      <c r="L23" s="346">
        <f t="shared" ref="L23" si="48">IF(K23="ALTA",5,IF(K23="MEDIO ALTA",4,IF(K23="MEDIA",3,IF(K23="MEDIO BAJA",2,IF(K23="BAJA",1,0)))))</f>
        <v>5</v>
      </c>
      <c r="M23" s="347" t="s">
        <v>138</v>
      </c>
      <c r="N23" s="346">
        <f t="shared" si="6"/>
        <v>5</v>
      </c>
      <c r="O23" s="346">
        <f t="shared" ref="O23" si="49">N23*L23</f>
        <v>25</v>
      </c>
      <c r="P23" s="154" t="s">
        <v>321</v>
      </c>
      <c r="Q23" s="155">
        <f t="shared" si="1"/>
        <v>1</v>
      </c>
      <c r="R23" s="341">
        <f t="shared" ref="R23" si="50">ROUND(AVERAGEIF(Q23:Q25,"&gt;0"),0)</f>
        <v>3</v>
      </c>
      <c r="S23" s="341">
        <f t="shared" ref="S23" si="51">R23*0.6</f>
        <v>1.7999999999999998</v>
      </c>
      <c r="T23" s="314" t="s">
        <v>532</v>
      </c>
      <c r="U23" s="368">
        <f t="shared" ref="U23" si="52">IF(P23="No_existen",5*$U$10,V23*$U$10)</f>
        <v>0.05</v>
      </c>
      <c r="V23" s="344">
        <v>1</v>
      </c>
      <c r="W23" s="287">
        <f t="shared" si="2"/>
        <v>1</v>
      </c>
      <c r="X23" s="280" t="s">
        <v>326</v>
      </c>
      <c r="Y23" s="280" t="s">
        <v>535</v>
      </c>
      <c r="Z23" s="344">
        <f t="shared" ref="Z23" si="53">IF(P23="No_existen",5*$Z$10,AA23*$Z$10)</f>
        <v>0.15</v>
      </c>
      <c r="AA23" s="341">
        <f t="shared" ref="AA23" si="54">ROUND(AVERAGEIF(AB23:AB25,"&gt;0"),0)</f>
        <v>1</v>
      </c>
      <c r="AB23" s="282">
        <f t="shared" si="3"/>
        <v>1</v>
      </c>
      <c r="AC23" s="280" t="s">
        <v>301</v>
      </c>
      <c r="AD23" s="280" t="s">
        <v>534</v>
      </c>
      <c r="AE23" s="344">
        <f t="shared" ref="AE23" si="55">IF(P23="No_existen",5*$AE$10,AF23*$AE$10)</f>
        <v>0.1</v>
      </c>
      <c r="AF23" s="341">
        <f t="shared" ref="AF23" si="56">ROUND(AVERAGEIF(AG23:AG25,"&gt;0"),0)</f>
        <v>1</v>
      </c>
      <c r="AG23" s="282">
        <f t="shared" si="4"/>
        <v>1</v>
      </c>
      <c r="AH23" s="280" t="s">
        <v>298</v>
      </c>
      <c r="AI23" s="280" t="s">
        <v>311</v>
      </c>
      <c r="AJ23" s="344">
        <f t="shared" ref="AJ23" si="57">IF(P23="No_existen",5*$AJ$10,AK23*$AJ$10)</f>
        <v>0.1</v>
      </c>
      <c r="AK23" s="341">
        <f t="shared" ref="AK23" si="58">ROUND(AVERAGEIF(AL23:AL25,"&gt;0"),0)</f>
        <v>1</v>
      </c>
      <c r="AL23" s="282">
        <f t="shared" si="5"/>
        <v>1</v>
      </c>
      <c r="AM23" s="280" t="s">
        <v>505</v>
      </c>
      <c r="AN23" s="341">
        <f t="shared" ref="AN23" si="59">ROUND(AVERAGE(R23,V23,AA23,AF23,AK23),0)</f>
        <v>1</v>
      </c>
      <c r="AO23" s="342" t="str">
        <f t="shared" ref="AO23" si="60">IF(AN23&lt;1.5,"FUERTE",IF(AND(AN23&gt;=1.5,AN23&lt;2.5),"ACEPTABLE",IF(AN23&gt;=5,"INEXISTENTE","DÉBIL")))</f>
        <v>FUERTE</v>
      </c>
      <c r="AP23" s="358">
        <f t="shared" ref="AP23" si="61">IF(O23=0,0,ROUND((O23*AN23),0))</f>
        <v>25</v>
      </c>
      <c r="AQ23" s="357" t="str">
        <f t="shared" ref="AQ23" si="62">IF(AP23&gt;=36,"GRAVE", IF(AP23&lt;=10, "LEVE", "MODERADO"))</f>
        <v>MODERADO</v>
      </c>
      <c r="AR23" s="370" t="s">
        <v>538</v>
      </c>
      <c r="AS23" s="371">
        <v>0.5</v>
      </c>
      <c r="AT23" s="49" t="s">
        <v>89</v>
      </c>
      <c r="AU23" s="49" t="s">
        <v>542</v>
      </c>
      <c r="AV23" s="286">
        <v>44545</v>
      </c>
      <c r="AW23" s="99"/>
      <c r="AX23" s="100"/>
      <c r="AY23" s="47"/>
      <c r="AZ23" s="47"/>
      <c r="BA23" s="47"/>
      <c r="BB23" s="48"/>
      <c r="BC23" s="48"/>
    </row>
    <row r="24" spans="1:55" s="72" customFormat="1" ht="64.5" customHeight="1" x14ac:dyDescent="0.25">
      <c r="A24" s="374"/>
      <c r="B24" s="362"/>
      <c r="C24" s="362"/>
      <c r="D24" s="75"/>
      <c r="E24" s="75"/>
      <c r="F24" s="75"/>
      <c r="G24" s="343"/>
      <c r="H24" s="364"/>
      <c r="I24" s="345"/>
      <c r="J24" s="343"/>
      <c r="K24" s="347"/>
      <c r="L24" s="346"/>
      <c r="M24" s="347"/>
      <c r="N24" s="346"/>
      <c r="O24" s="346"/>
      <c r="P24" s="154" t="s">
        <v>390</v>
      </c>
      <c r="Q24" s="155">
        <f t="shared" si="1"/>
        <v>4</v>
      </c>
      <c r="R24" s="341"/>
      <c r="S24" s="341"/>
      <c r="T24" s="314" t="s">
        <v>533</v>
      </c>
      <c r="U24" s="368"/>
      <c r="V24" s="344"/>
      <c r="W24" s="287">
        <f t="shared" si="2"/>
        <v>1</v>
      </c>
      <c r="X24" s="280" t="s">
        <v>326</v>
      </c>
      <c r="Y24" s="280" t="s">
        <v>536</v>
      </c>
      <c r="Z24" s="344"/>
      <c r="AA24" s="341"/>
      <c r="AB24" s="282">
        <f t="shared" si="3"/>
        <v>1</v>
      </c>
      <c r="AC24" s="280" t="s">
        <v>301</v>
      </c>
      <c r="AD24" s="280" t="s">
        <v>534</v>
      </c>
      <c r="AE24" s="344"/>
      <c r="AF24" s="341"/>
      <c r="AG24" s="282">
        <f t="shared" si="4"/>
        <v>1</v>
      </c>
      <c r="AH24" s="280" t="s">
        <v>298</v>
      </c>
      <c r="AI24" s="280" t="s">
        <v>309</v>
      </c>
      <c r="AJ24" s="344"/>
      <c r="AK24" s="341"/>
      <c r="AL24" s="282">
        <f t="shared" si="5"/>
        <v>1</v>
      </c>
      <c r="AM24" s="280" t="s">
        <v>505</v>
      </c>
      <c r="AN24" s="341"/>
      <c r="AO24" s="342"/>
      <c r="AP24" s="358"/>
      <c r="AQ24" s="357"/>
      <c r="AR24" s="370"/>
      <c r="AS24" s="370"/>
      <c r="AT24" s="49" t="s">
        <v>91</v>
      </c>
      <c r="AU24" s="49" t="s">
        <v>543</v>
      </c>
      <c r="AV24" s="286">
        <v>44545</v>
      </c>
      <c r="AW24" s="99"/>
      <c r="AX24" s="100" t="s">
        <v>544</v>
      </c>
      <c r="AY24" s="47"/>
      <c r="AZ24" s="47"/>
      <c r="BA24" s="47"/>
      <c r="BB24" s="48"/>
      <c r="BC24" s="48"/>
    </row>
    <row r="25" spans="1:55" s="72" customFormat="1" ht="64.5" customHeight="1" x14ac:dyDescent="0.25">
      <c r="A25" s="374"/>
      <c r="B25" s="362"/>
      <c r="C25" s="362"/>
      <c r="D25" s="75"/>
      <c r="E25" s="75"/>
      <c r="F25" s="75"/>
      <c r="G25" s="343"/>
      <c r="H25" s="364"/>
      <c r="I25" s="345"/>
      <c r="J25" s="343"/>
      <c r="K25" s="347"/>
      <c r="L25" s="346"/>
      <c r="M25" s="347"/>
      <c r="N25" s="346"/>
      <c r="O25" s="346"/>
      <c r="P25" s="154"/>
      <c r="Q25" s="155">
        <f t="shared" si="1"/>
        <v>0</v>
      </c>
      <c r="R25" s="341"/>
      <c r="S25" s="341"/>
      <c r="T25" s="314"/>
      <c r="U25" s="368"/>
      <c r="V25" s="344"/>
      <c r="W25" s="287">
        <f t="shared" si="2"/>
        <v>0</v>
      </c>
      <c r="X25" s="280"/>
      <c r="Y25" s="280"/>
      <c r="Z25" s="344"/>
      <c r="AA25" s="341"/>
      <c r="AB25" s="282">
        <f t="shared" si="3"/>
        <v>0</v>
      </c>
      <c r="AC25" s="280"/>
      <c r="AD25" s="280"/>
      <c r="AE25" s="344"/>
      <c r="AF25" s="341"/>
      <c r="AG25" s="282">
        <f t="shared" si="4"/>
        <v>0</v>
      </c>
      <c r="AH25" s="280"/>
      <c r="AI25" s="280"/>
      <c r="AJ25" s="344"/>
      <c r="AK25" s="341"/>
      <c r="AL25" s="282">
        <f t="shared" si="5"/>
        <v>0</v>
      </c>
      <c r="AM25" s="280"/>
      <c r="AN25" s="341"/>
      <c r="AO25" s="342"/>
      <c r="AP25" s="358"/>
      <c r="AQ25" s="357"/>
      <c r="AR25" s="370"/>
      <c r="AS25" s="370"/>
      <c r="AT25" s="49"/>
      <c r="AU25" s="49"/>
      <c r="AV25" s="99"/>
      <c r="AW25" s="99"/>
      <c r="AX25" s="100"/>
      <c r="AY25" s="47"/>
      <c r="AZ25" s="47"/>
      <c r="BA25" s="47"/>
      <c r="BB25" s="48"/>
      <c r="BC25" s="48"/>
    </row>
    <row r="26" spans="1:55" s="97" customFormat="1" ht="64.5" customHeight="1" x14ac:dyDescent="0.25">
      <c r="A26" s="374">
        <v>6</v>
      </c>
      <c r="B26" s="362" t="s">
        <v>479</v>
      </c>
      <c r="C26" s="362"/>
      <c r="D26" s="75" t="s">
        <v>262</v>
      </c>
      <c r="E26" s="75" t="s">
        <v>35</v>
      </c>
      <c r="F26" s="77" t="s">
        <v>545</v>
      </c>
      <c r="G26" s="343" t="s">
        <v>110</v>
      </c>
      <c r="H26" s="364" t="s">
        <v>546</v>
      </c>
      <c r="I26" s="345" t="s">
        <v>547</v>
      </c>
      <c r="J26" s="343" t="s">
        <v>548</v>
      </c>
      <c r="K26" s="347" t="s">
        <v>126</v>
      </c>
      <c r="L26" s="346">
        <f t="shared" ref="L26" si="63">IF(K26="ALTA",5,IF(K26="MEDIO ALTA",4,IF(K26="MEDIA",3,IF(K26="MEDIO BAJA",2,IF(K26="BAJA",1,0)))))</f>
        <v>1</v>
      </c>
      <c r="M26" s="347" t="s">
        <v>138</v>
      </c>
      <c r="N26" s="346">
        <f t="shared" ref="N26" si="64">IF(M26="ALTO",5,IF(M26="MEDIO ALTO",4,IF(M26="MEDIO",3,IF(M26="MEDIO BAJO",2,IF(M26="BAJO",1,0)))))</f>
        <v>5</v>
      </c>
      <c r="O26" s="346">
        <f t="shared" ref="O26:O32" si="65">N26*L26</f>
        <v>5</v>
      </c>
      <c r="P26" s="154" t="s">
        <v>321</v>
      </c>
      <c r="Q26" s="155">
        <f t="shared" si="1"/>
        <v>1</v>
      </c>
      <c r="R26" s="341">
        <f t="shared" ref="R26:R32" si="66">ROUND(AVERAGEIF(Q26:Q28,"&gt;0"),0)</f>
        <v>1</v>
      </c>
      <c r="S26" s="341">
        <f t="shared" ref="S26" si="67">R26*0.6</f>
        <v>0.6</v>
      </c>
      <c r="T26" s="314" t="s">
        <v>561</v>
      </c>
      <c r="U26" s="368">
        <f>IF(P26="No_existen",5*$U$10,V26*$U$10)</f>
        <v>0.15000000000000002</v>
      </c>
      <c r="V26" s="344">
        <v>3</v>
      </c>
      <c r="W26" s="287">
        <f t="shared" si="2"/>
        <v>4</v>
      </c>
      <c r="X26" s="280" t="s">
        <v>324</v>
      </c>
      <c r="Y26" s="280"/>
      <c r="Z26" s="344">
        <f t="shared" ref="Z26" si="68">IF(P26="No_existen",5*$Z$10,AA26*$Z$10)</f>
        <v>0.15</v>
      </c>
      <c r="AA26" s="341">
        <f t="shared" ref="AA26" si="69">ROUND(AVERAGEIF(AB26:AB28,"&gt;0"),0)</f>
        <v>1</v>
      </c>
      <c r="AB26" s="282">
        <f t="shared" si="3"/>
        <v>1</v>
      </c>
      <c r="AC26" s="280" t="s">
        <v>301</v>
      </c>
      <c r="AD26" s="280" t="s">
        <v>564</v>
      </c>
      <c r="AE26" s="344">
        <f t="shared" ref="AE26" si="70">IF(P26="No_existen",5*$AE$10,AF26*$AE$10)</f>
        <v>0.1</v>
      </c>
      <c r="AF26" s="341">
        <f t="shared" ref="AF26" si="71">ROUND(AVERAGEIF(AG26:AG28,"&gt;0"),0)</f>
        <v>1</v>
      </c>
      <c r="AG26" s="282">
        <f t="shared" si="4"/>
        <v>1</v>
      </c>
      <c r="AH26" s="280" t="s">
        <v>298</v>
      </c>
      <c r="AI26" s="280" t="s">
        <v>305</v>
      </c>
      <c r="AJ26" s="344">
        <f t="shared" ref="AJ26" si="72">IF(P26="No_existen",5*$AJ$10,AK26*$AJ$10)</f>
        <v>0.1</v>
      </c>
      <c r="AK26" s="341">
        <f t="shared" ref="AK26" si="73">ROUND(AVERAGEIF(AL26:AL28,"&gt;0"),0)</f>
        <v>1</v>
      </c>
      <c r="AL26" s="282">
        <f t="shared" si="5"/>
        <v>1</v>
      </c>
      <c r="AM26" s="280" t="s">
        <v>505</v>
      </c>
      <c r="AN26" s="341">
        <f t="shared" ref="AN26" si="74">ROUND(AVERAGE(R26,V26,AA26,AF26,AK26),0)</f>
        <v>1</v>
      </c>
      <c r="AO26" s="342" t="str">
        <f t="shared" ref="AO26" si="75">IF(AN26&lt;1.5,"FUERTE",IF(AND(AN26&gt;=1.5,AN26&lt;2.5),"ACEPTABLE",IF(AN26&gt;=5,"INEXISTENTE","DÉBIL")))</f>
        <v>FUERTE</v>
      </c>
      <c r="AP26" s="358">
        <f t="shared" ref="AP26" si="76">IF(O26=0,0,ROUND((O26*AN26),0))</f>
        <v>5</v>
      </c>
      <c r="AQ26" s="357" t="str">
        <f t="shared" ref="AQ26" si="77">IF(AP26&gt;=36,"GRAVE", IF(AP26&lt;=10, "LEVE", "MODERADO"))</f>
        <v>LEVE</v>
      </c>
      <c r="AR26" s="370" t="s">
        <v>566</v>
      </c>
      <c r="AS26" s="371">
        <v>0</v>
      </c>
      <c r="AT26" s="49" t="s">
        <v>88</v>
      </c>
      <c r="AU26" s="49"/>
      <c r="AV26" s="99"/>
      <c r="AW26" s="99"/>
      <c r="AX26" s="100"/>
      <c r="AY26" s="47"/>
      <c r="AZ26" s="47"/>
      <c r="BA26" s="47"/>
      <c r="BB26" s="48"/>
      <c r="BC26" s="48"/>
    </row>
    <row r="27" spans="1:55" s="97" customFormat="1" ht="76.2" customHeight="1" x14ac:dyDescent="0.25">
      <c r="A27" s="374"/>
      <c r="B27" s="362"/>
      <c r="C27" s="362"/>
      <c r="D27" s="75" t="s">
        <v>262</v>
      </c>
      <c r="E27" s="75" t="s">
        <v>33</v>
      </c>
      <c r="F27" s="77" t="s">
        <v>549</v>
      </c>
      <c r="G27" s="343"/>
      <c r="H27" s="345"/>
      <c r="I27" s="345"/>
      <c r="J27" s="343"/>
      <c r="K27" s="347"/>
      <c r="L27" s="346"/>
      <c r="M27" s="347"/>
      <c r="N27" s="346"/>
      <c r="O27" s="346"/>
      <c r="P27" s="154" t="s">
        <v>321</v>
      </c>
      <c r="Q27" s="155">
        <f t="shared" si="1"/>
        <v>1</v>
      </c>
      <c r="R27" s="341"/>
      <c r="S27" s="341"/>
      <c r="T27" s="314" t="s">
        <v>562</v>
      </c>
      <c r="U27" s="368"/>
      <c r="V27" s="344"/>
      <c r="W27" s="287">
        <f t="shared" si="2"/>
        <v>1</v>
      </c>
      <c r="X27" s="280" t="s">
        <v>326</v>
      </c>
      <c r="Y27" s="280" t="s">
        <v>563</v>
      </c>
      <c r="Z27" s="344"/>
      <c r="AA27" s="341"/>
      <c r="AB27" s="282">
        <f t="shared" si="3"/>
        <v>1</v>
      </c>
      <c r="AC27" s="280" t="s">
        <v>301</v>
      </c>
      <c r="AD27" s="280" t="s">
        <v>565</v>
      </c>
      <c r="AE27" s="344"/>
      <c r="AF27" s="341"/>
      <c r="AG27" s="282">
        <f t="shared" si="4"/>
        <v>1</v>
      </c>
      <c r="AH27" s="280" t="s">
        <v>298</v>
      </c>
      <c r="AI27" s="280" t="s">
        <v>306</v>
      </c>
      <c r="AJ27" s="344"/>
      <c r="AK27" s="341"/>
      <c r="AL27" s="282">
        <f t="shared" si="5"/>
        <v>1</v>
      </c>
      <c r="AM27" s="280" t="s">
        <v>505</v>
      </c>
      <c r="AN27" s="341"/>
      <c r="AO27" s="342"/>
      <c r="AP27" s="358"/>
      <c r="AQ27" s="357"/>
      <c r="AR27" s="370"/>
      <c r="AS27" s="370"/>
      <c r="AT27" s="49" t="s">
        <v>88</v>
      </c>
      <c r="AU27" s="49"/>
      <c r="AV27" s="99"/>
      <c r="AW27" s="99"/>
      <c r="AX27" s="100"/>
      <c r="AY27" s="47"/>
      <c r="AZ27" s="47"/>
      <c r="BA27" s="47"/>
      <c r="BB27" s="48"/>
      <c r="BC27" s="48"/>
    </row>
    <row r="28" spans="1:55" s="97" customFormat="1" ht="64.5" customHeight="1" x14ac:dyDescent="0.25">
      <c r="A28" s="374"/>
      <c r="B28" s="362"/>
      <c r="C28" s="362"/>
      <c r="D28" s="75" t="s">
        <v>263</v>
      </c>
      <c r="E28" s="75" t="s">
        <v>225</v>
      </c>
      <c r="F28" s="77" t="s">
        <v>550</v>
      </c>
      <c r="G28" s="343"/>
      <c r="H28" s="345"/>
      <c r="I28" s="345"/>
      <c r="J28" s="343"/>
      <c r="K28" s="347"/>
      <c r="L28" s="346"/>
      <c r="M28" s="347"/>
      <c r="N28" s="346"/>
      <c r="O28" s="346"/>
      <c r="P28" s="154"/>
      <c r="Q28" s="155">
        <f t="shared" si="1"/>
        <v>0</v>
      </c>
      <c r="R28" s="341"/>
      <c r="S28" s="341"/>
      <c r="T28" s="314"/>
      <c r="U28" s="368"/>
      <c r="V28" s="344"/>
      <c r="W28" s="287">
        <f t="shared" si="2"/>
        <v>0</v>
      </c>
      <c r="X28" s="280"/>
      <c r="Y28" s="280"/>
      <c r="Z28" s="344"/>
      <c r="AA28" s="341"/>
      <c r="AB28" s="282">
        <f t="shared" si="3"/>
        <v>0</v>
      </c>
      <c r="AC28" s="280"/>
      <c r="AD28" s="280"/>
      <c r="AE28" s="344"/>
      <c r="AF28" s="341"/>
      <c r="AG28" s="282">
        <f t="shared" si="4"/>
        <v>0</v>
      </c>
      <c r="AH28" s="280"/>
      <c r="AI28" s="280"/>
      <c r="AJ28" s="344"/>
      <c r="AK28" s="341"/>
      <c r="AL28" s="282">
        <f t="shared" si="5"/>
        <v>0</v>
      </c>
      <c r="AM28" s="280"/>
      <c r="AN28" s="341"/>
      <c r="AO28" s="342"/>
      <c r="AP28" s="358"/>
      <c r="AQ28" s="357"/>
      <c r="AR28" s="370"/>
      <c r="AS28" s="370"/>
      <c r="AT28" s="49"/>
      <c r="AU28" s="49"/>
      <c r="AV28" s="99"/>
      <c r="AW28" s="99"/>
      <c r="AX28" s="100"/>
      <c r="AY28" s="47"/>
      <c r="AZ28" s="47"/>
      <c r="BA28" s="47"/>
      <c r="BB28" s="48"/>
      <c r="BC28" s="48"/>
    </row>
    <row r="29" spans="1:55" s="97" customFormat="1" ht="64.5" customHeight="1" x14ac:dyDescent="0.25">
      <c r="A29" s="374">
        <v>7</v>
      </c>
      <c r="B29" s="362" t="s">
        <v>479</v>
      </c>
      <c r="C29" s="362"/>
      <c r="D29" s="75" t="s">
        <v>262</v>
      </c>
      <c r="E29" s="75" t="s">
        <v>35</v>
      </c>
      <c r="F29" s="77" t="s">
        <v>551</v>
      </c>
      <c r="G29" s="343" t="s">
        <v>110</v>
      </c>
      <c r="H29" s="364" t="s">
        <v>552</v>
      </c>
      <c r="I29" s="345" t="s">
        <v>553</v>
      </c>
      <c r="J29" s="343" t="s">
        <v>554</v>
      </c>
      <c r="K29" s="347" t="s">
        <v>147</v>
      </c>
      <c r="L29" s="346">
        <f t="shared" ref="L29" si="78">IF(K29="ALTA",5,IF(K29="MEDIO ALTA",4,IF(K29="MEDIA",3,IF(K29="MEDIO BAJA",2,IF(K29="BAJA",1,0)))))</f>
        <v>5</v>
      </c>
      <c r="M29" s="347" t="s">
        <v>138</v>
      </c>
      <c r="N29" s="346">
        <f t="shared" ref="N29" si="79">IF(M29="ALTO",5,IF(M29="MEDIO ALTO",4,IF(M29="MEDIO",3,IF(M29="MEDIO BAJO",2,IF(M29="BAJO",1,0)))))</f>
        <v>5</v>
      </c>
      <c r="O29" s="346">
        <f t="shared" si="65"/>
        <v>25</v>
      </c>
      <c r="P29" s="154" t="s">
        <v>321</v>
      </c>
      <c r="Q29" s="155">
        <f t="shared" si="1"/>
        <v>1</v>
      </c>
      <c r="R29" s="341">
        <f t="shared" si="66"/>
        <v>1</v>
      </c>
      <c r="S29" s="341">
        <f t="shared" ref="S29" si="80">R29*0.6</f>
        <v>0.6</v>
      </c>
      <c r="T29" s="314" t="s">
        <v>567</v>
      </c>
      <c r="U29" s="368">
        <f t="shared" ref="U29" si="81">IF(P29="No_existen",5*$U$10,V29*$U$10)</f>
        <v>0.15000000000000002</v>
      </c>
      <c r="V29" s="344">
        <v>3</v>
      </c>
      <c r="W29" s="287">
        <f t="shared" si="2"/>
        <v>2</v>
      </c>
      <c r="X29" s="280" t="s">
        <v>325</v>
      </c>
      <c r="Y29" s="280"/>
      <c r="Z29" s="344">
        <f t="shared" ref="Z29" si="82">IF(P29="No_existen",5*$Z$10,AA29*$Z$10)</f>
        <v>0.15</v>
      </c>
      <c r="AA29" s="341">
        <f t="shared" ref="AA29" si="83">ROUND(AVERAGEIF(AB29:AB31,"&gt;0"),0)</f>
        <v>1</v>
      </c>
      <c r="AB29" s="282">
        <f t="shared" si="3"/>
        <v>1</v>
      </c>
      <c r="AC29" s="280" t="s">
        <v>301</v>
      </c>
      <c r="AD29" s="280" t="s">
        <v>570</v>
      </c>
      <c r="AE29" s="344">
        <f t="shared" ref="AE29" si="84">IF(P29="No_existen",5*$AE$10,AF29*$AE$10)</f>
        <v>0.1</v>
      </c>
      <c r="AF29" s="341">
        <f t="shared" ref="AF29" si="85">ROUND(AVERAGEIF(AG29:AG31,"&gt;0"),0)</f>
        <v>1</v>
      </c>
      <c r="AG29" s="282">
        <f t="shared" si="4"/>
        <v>1</v>
      </c>
      <c r="AH29" s="280" t="s">
        <v>298</v>
      </c>
      <c r="AI29" s="280" t="s">
        <v>305</v>
      </c>
      <c r="AJ29" s="344">
        <f t="shared" ref="AJ29" si="86">IF(P29="No_existen",5*$AJ$10,AK29*$AJ$10)</f>
        <v>0.1</v>
      </c>
      <c r="AK29" s="341">
        <f t="shared" ref="AK29" si="87">ROUND(AVERAGEIF(AL29:AL31,"&gt;0"),0)</f>
        <v>1</v>
      </c>
      <c r="AL29" s="282">
        <f t="shared" si="5"/>
        <v>1</v>
      </c>
      <c r="AM29" s="280" t="s">
        <v>505</v>
      </c>
      <c r="AN29" s="341">
        <f t="shared" ref="AN29" si="88">ROUND(AVERAGE(R29,V29,AA29,AF29,AK29),0)</f>
        <v>1</v>
      </c>
      <c r="AO29" s="342" t="str">
        <f t="shared" ref="AO29" si="89">IF(AN29&lt;1.5,"FUERTE",IF(AND(AN29&gt;=1.5,AN29&lt;2.5),"ACEPTABLE",IF(AN29&gt;=5,"INEXISTENTE","DÉBIL")))</f>
        <v>FUERTE</v>
      </c>
      <c r="AP29" s="358">
        <f t="shared" ref="AP29" si="90">IF(O29=0,0,ROUND((O29*AN29),0))</f>
        <v>25</v>
      </c>
      <c r="AQ29" s="357" t="str">
        <f t="shared" ref="AQ29" si="91">IF(AP29&gt;=36,"GRAVE", IF(AP29&lt;=10, "LEVE", "MODERADO"))</f>
        <v>MODERADO</v>
      </c>
      <c r="AR29" s="370" t="s">
        <v>572</v>
      </c>
      <c r="AS29" s="371">
        <v>0.2</v>
      </c>
      <c r="AT29" s="49" t="s">
        <v>91</v>
      </c>
      <c r="AU29" s="49" t="s">
        <v>574</v>
      </c>
      <c r="AV29" s="99">
        <v>44165</v>
      </c>
      <c r="AW29" s="99"/>
      <c r="AX29" s="100" t="s">
        <v>576</v>
      </c>
      <c r="AY29" s="47"/>
      <c r="AZ29" s="47"/>
      <c r="BA29" s="47"/>
      <c r="BB29" s="48"/>
      <c r="BC29" s="48"/>
    </row>
    <row r="30" spans="1:55" s="97" customFormat="1" ht="64.5" customHeight="1" x14ac:dyDescent="0.25">
      <c r="A30" s="374"/>
      <c r="B30" s="362"/>
      <c r="C30" s="362"/>
      <c r="D30" s="75" t="s">
        <v>263</v>
      </c>
      <c r="E30" s="75" t="s">
        <v>38</v>
      </c>
      <c r="F30" s="77" t="s">
        <v>555</v>
      </c>
      <c r="G30" s="343"/>
      <c r="H30" s="345"/>
      <c r="I30" s="345"/>
      <c r="J30" s="343"/>
      <c r="K30" s="347"/>
      <c r="L30" s="346"/>
      <c r="M30" s="347"/>
      <c r="N30" s="346"/>
      <c r="O30" s="346"/>
      <c r="P30" s="154" t="s">
        <v>321</v>
      </c>
      <c r="Q30" s="155">
        <f t="shared" si="1"/>
        <v>1</v>
      </c>
      <c r="R30" s="341"/>
      <c r="S30" s="341"/>
      <c r="T30" s="314" t="s">
        <v>568</v>
      </c>
      <c r="U30" s="368"/>
      <c r="V30" s="344"/>
      <c r="W30" s="287">
        <f t="shared" si="2"/>
        <v>4</v>
      </c>
      <c r="X30" s="280" t="s">
        <v>324</v>
      </c>
      <c r="Y30" s="280"/>
      <c r="Z30" s="344"/>
      <c r="AA30" s="341"/>
      <c r="AB30" s="282">
        <f t="shared" si="3"/>
        <v>1</v>
      </c>
      <c r="AC30" s="280" t="s">
        <v>301</v>
      </c>
      <c r="AD30" s="280" t="s">
        <v>565</v>
      </c>
      <c r="AE30" s="344"/>
      <c r="AF30" s="341"/>
      <c r="AG30" s="282">
        <f t="shared" si="4"/>
        <v>1</v>
      </c>
      <c r="AH30" s="280" t="s">
        <v>298</v>
      </c>
      <c r="AI30" s="280" t="s">
        <v>306</v>
      </c>
      <c r="AJ30" s="344"/>
      <c r="AK30" s="341"/>
      <c r="AL30" s="282">
        <f t="shared" si="5"/>
        <v>1</v>
      </c>
      <c r="AM30" s="280" t="s">
        <v>505</v>
      </c>
      <c r="AN30" s="341"/>
      <c r="AO30" s="342"/>
      <c r="AP30" s="358"/>
      <c r="AQ30" s="357"/>
      <c r="AR30" s="370"/>
      <c r="AS30" s="370"/>
      <c r="AT30" s="49"/>
      <c r="AU30" s="49"/>
      <c r="AV30" s="99"/>
      <c r="AW30" s="99"/>
      <c r="AX30" s="100"/>
      <c r="AY30" s="47"/>
      <c r="AZ30" s="47"/>
      <c r="BA30" s="47"/>
      <c r="BB30" s="48"/>
      <c r="BC30" s="48"/>
    </row>
    <row r="31" spans="1:55" s="97" customFormat="1" ht="64.5" customHeight="1" x14ac:dyDescent="0.25">
      <c r="A31" s="374"/>
      <c r="B31" s="362"/>
      <c r="C31" s="362"/>
      <c r="D31" s="75"/>
      <c r="E31" s="75"/>
      <c r="F31" s="77"/>
      <c r="G31" s="343"/>
      <c r="H31" s="345"/>
      <c r="I31" s="345"/>
      <c r="J31" s="343"/>
      <c r="K31" s="347"/>
      <c r="L31" s="346"/>
      <c r="M31" s="347"/>
      <c r="N31" s="346"/>
      <c r="O31" s="346"/>
      <c r="P31" s="154"/>
      <c r="Q31" s="155">
        <f t="shared" si="1"/>
        <v>0</v>
      </c>
      <c r="R31" s="341"/>
      <c r="S31" s="341"/>
      <c r="T31" s="314"/>
      <c r="U31" s="368"/>
      <c r="V31" s="344"/>
      <c r="W31" s="287">
        <f t="shared" si="2"/>
        <v>0</v>
      </c>
      <c r="X31" s="280"/>
      <c r="Y31" s="280"/>
      <c r="Z31" s="344"/>
      <c r="AA31" s="341"/>
      <c r="AB31" s="282">
        <f t="shared" si="3"/>
        <v>0</v>
      </c>
      <c r="AC31" s="280"/>
      <c r="AD31" s="280"/>
      <c r="AE31" s="344"/>
      <c r="AF31" s="341"/>
      <c r="AG31" s="282">
        <f t="shared" si="4"/>
        <v>0</v>
      </c>
      <c r="AH31" s="280"/>
      <c r="AI31" s="280"/>
      <c r="AJ31" s="344"/>
      <c r="AK31" s="341"/>
      <c r="AL31" s="282">
        <f t="shared" si="5"/>
        <v>0</v>
      </c>
      <c r="AM31" s="280"/>
      <c r="AN31" s="341"/>
      <c r="AO31" s="342"/>
      <c r="AP31" s="358"/>
      <c r="AQ31" s="357"/>
      <c r="AR31" s="370"/>
      <c r="AS31" s="370"/>
      <c r="AT31" s="49"/>
      <c r="AU31" s="49"/>
      <c r="AV31" s="99"/>
      <c r="AW31" s="99"/>
      <c r="AX31" s="100"/>
      <c r="AY31" s="47"/>
      <c r="AZ31" s="47"/>
      <c r="BA31" s="47"/>
      <c r="BB31" s="48"/>
      <c r="BC31" s="48"/>
    </row>
    <row r="32" spans="1:55" s="97" customFormat="1" ht="88.2" customHeight="1" x14ac:dyDescent="0.25">
      <c r="A32" s="374">
        <v>8</v>
      </c>
      <c r="B32" s="362" t="s">
        <v>479</v>
      </c>
      <c r="C32" s="362"/>
      <c r="D32" s="75" t="s">
        <v>262</v>
      </c>
      <c r="E32" s="75" t="s">
        <v>35</v>
      </c>
      <c r="F32" s="75" t="s">
        <v>556</v>
      </c>
      <c r="G32" s="343" t="s">
        <v>110</v>
      </c>
      <c r="H32" s="364" t="s">
        <v>557</v>
      </c>
      <c r="I32" s="345" t="s">
        <v>558</v>
      </c>
      <c r="J32" s="343" t="s">
        <v>559</v>
      </c>
      <c r="K32" s="347" t="s">
        <v>103</v>
      </c>
      <c r="L32" s="346">
        <f t="shared" ref="L32" si="92">IF(K32="ALTA",5,IF(K32="MEDIO ALTA",4,IF(K32="MEDIA",3,IF(K32="MEDIO BAJA",2,IF(K32="BAJA",1,0)))))</f>
        <v>3</v>
      </c>
      <c r="M32" s="347" t="s">
        <v>138</v>
      </c>
      <c r="N32" s="346">
        <f t="shared" ref="N32" si="93">IF(M32="ALTO",5,IF(M32="MEDIO ALTO",4,IF(M32="MEDIO",3,IF(M32="MEDIO BAJO",2,IF(M32="BAJO",1,0)))))</f>
        <v>5</v>
      </c>
      <c r="O32" s="346">
        <f t="shared" si="65"/>
        <v>15</v>
      </c>
      <c r="P32" s="154" t="s">
        <v>321</v>
      </c>
      <c r="Q32" s="155">
        <f t="shared" si="1"/>
        <v>1</v>
      </c>
      <c r="R32" s="341">
        <f t="shared" si="66"/>
        <v>1</v>
      </c>
      <c r="S32" s="341">
        <f t="shared" ref="S32" si="94">R32*0.6</f>
        <v>0.6</v>
      </c>
      <c r="T32" s="314" t="s">
        <v>569</v>
      </c>
      <c r="U32" s="368">
        <f t="shared" ref="U32" si="95">IF(P32="No_existen",5*$U$10,V32*$U$10)</f>
        <v>0.2</v>
      </c>
      <c r="V32" s="344">
        <v>4</v>
      </c>
      <c r="W32" s="287">
        <f t="shared" si="2"/>
        <v>4</v>
      </c>
      <c r="X32" s="280" t="s">
        <v>324</v>
      </c>
      <c r="Y32" s="280"/>
      <c r="Z32" s="344">
        <f t="shared" ref="Z32" si="96">IF(P32="No_existen",5*$Z$10,AA32*$Z$10)</f>
        <v>0.15</v>
      </c>
      <c r="AA32" s="341">
        <f t="shared" ref="AA32" si="97">ROUND(AVERAGEIF(AB32:AB34,"&gt;0"),0)</f>
        <v>1</v>
      </c>
      <c r="AB32" s="282">
        <f t="shared" si="3"/>
        <v>1</v>
      </c>
      <c r="AC32" s="280" t="s">
        <v>301</v>
      </c>
      <c r="AD32" s="280" t="s">
        <v>571</v>
      </c>
      <c r="AE32" s="344">
        <f t="shared" ref="AE32" si="98">IF(P32="No_existen",5*$AE$10,AF32*$AE$10)</f>
        <v>0.1</v>
      </c>
      <c r="AF32" s="341">
        <f t="shared" ref="AF32" si="99">ROUND(AVERAGEIF(AG32:AG34,"&gt;0"),0)</f>
        <v>1</v>
      </c>
      <c r="AG32" s="282">
        <f t="shared" si="4"/>
        <v>1</v>
      </c>
      <c r="AH32" s="280" t="s">
        <v>298</v>
      </c>
      <c r="AI32" s="280" t="s">
        <v>308</v>
      </c>
      <c r="AJ32" s="344">
        <f t="shared" ref="AJ32" si="100">IF(P32="No_existen",5*$AJ$10,AK32*$AJ$10)</f>
        <v>0.1</v>
      </c>
      <c r="AK32" s="341">
        <f t="shared" ref="AK32" si="101">ROUND(AVERAGEIF(AL32:AL34,"&gt;0"),0)</f>
        <v>1</v>
      </c>
      <c r="AL32" s="282">
        <f t="shared" si="5"/>
        <v>1</v>
      </c>
      <c r="AM32" s="280" t="s">
        <v>505</v>
      </c>
      <c r="AN32" s="341">
        <f t="shared" ref="AN32" si="102">ROUND(AVERAGE(R32,V32,AA32,AF32,AK32),0)</f>
        <v>2</v>
      </c>
      <c r="AO32" s="342" t="str">
        <f t="shared" ref="AO32" si="103">IF(AN32&lt;1.5,"FUERTE",IF(AND(AN32&gt;=1.5,AN32&lt;2.5),"ACEPTABLE",IF(AN32&gt;=5,"INEXISTENTE","DÉBIL")))</f>
        <v>ACEPTABLE</v>
      </c>
      <c r="AP32" s="358">
        <f t="shared" ref="AP32" si="104">IF(O32=0,0,ROUND((O32*AN32),0))</f>
        <v>30</v>
      </c>
      <c r="AQ32" s="357" t="str">
        <f t="shared" ref="AQ32" si="105">IF(AP32&gt;=36,"GRAVE", IF(AP32&lt;=10, "LEVE", "MODERADO"))</f>
        <v>MODERADO</v>
      </c>
      <c r="AR32" s="370" t="s">
        <v>573</v>
      </c>
      <c r="AS32" s="371">
        <v>0.2</v>
      </c>
      <c r="AT32" s="49" t="s">
        <v>91</v>
      </c>
      <c r="AU32" s="49" t="s">
        <v>575</v>
      </c>
      <c r="AV32" s="99">
        <v>44165</v>
      </c>
      <c r="AW32" s="99"/>
      <c r="AX32" s="100" t="s">
        <v>577</v>
      </c>
      <c r="AY32" s="47"/>
      <c r="AZ32" s="47"/>
      <c r="BA32" s="47"/>
      <c r="BB32" s="48"/>
      <c r="BC32" s="48"/>
    </row>
    <row r="33" spans="1:55" s="97" customFormat="1" ht="64.5" customHeight="1" x14ac:dyDescent="0.25">
      <c r="A33" s="374"/>
      <c r="B33" s="362"/>
      <c r="C33" s="362"/>
      <c r="D33" s="75" t="s">
        <v>262</v>
      </c>
      <c r="E33" s="75" t="s">
        <v>227</v>
      </c>
      <c r="F33" s="75" t="s">
        <v>560</v>
      </c>
      <c r="G33" s="343"/>
      <c r="H33" s="345"/>
      <c r="I33" s="345"/>
      <c r="J33" s="343"/>
      <c r="K33" s="347"/>
      <c r="L33" s="346"/>
      <c r="M33" s="347"/>
      <c r="N33" s="346"/>
      <c r="O33" s="346"/>
      <c r="P33" s="154"/>
      <c r="Q33" s="155">
        <f t="shared" si="1"/>
        <v>0</v>
      </c>
      <c r="R33" s="341"/>
      <c r="S33" s="341"/>
      <c r="T33" s="314"/>
      <c r="U33" s="368"/>
      <c r="V33" s="344"/>
      <c r="W33" s="287">
        <f t="shared" si="2"/>
        <v>0</v>
      </c>
      <c r="X33" s="280"/>
      <c r="Y33" s="280"/>
      <c r="Z33" s="344"/>
      <c r="AA33" s="341"/>
      <c r="AB33" s="282">
        <f t="shared" si="3"/>
        <v>0</v>
      </c>
      <c r="AC33" s="280"/>
      <c r="AD33" s="280"/>
      <c r="AE33" s="344"/>
      <c r="AF33" s="341"/>
      <c r="AG33" s="282">
        <f t="shared" si="4"/>
        <v>0</v>
      </c>
      <c r="AH33" s="280"/>
      <c r="AI33" s="280"/>
      <c r="AJ33" s="344"/>
      <c r="AK33" s="341"/>
      <c r="AL33" s="282">
        <f t="shared" si="5"/>
        <v>0</v>
      </c>
      <c r="AM33" s="280"/>
      <c r="AN33" s="341"/>
      <c r="AO33" s="342"/>
      <c r="AP33" s="358"/>
      <c r="AQ33" s="357"/>
      <c r="AR33" s="370"/>
      <c r="AS33" s="370"/>
      <c r="AT33" s="49"/>
      <c r="AU33" s="49"/>
      <c r="AV33" s="99"/>
      <c r="AW33" s="99"/>
      <c r="AX33" s="100"/>
      <c r="AY33" s="47"/>
      <c r="AZ33" s="47"/>
      <c r="BA33" s="47"/>
      <c r="BB33" s="48"/>
      <c r="BC33" s="48"/>
    </row>
    <row r="34" spans="1:55" s="97" customFormat="1" ht="64.5" customHeight="1" x14ac:dyDescent="0.25">
      <c r="A34" s="374"/>
      <c r="B34" s="362"/>
      <c r="C34" s="362"/>
      <c r="D34" s="75"/>
      <c r="E34" s="75"/>
      <c r="F34" s="75"/>
      <c r="G34" s="343"/>
      <c r="H34" s="345"/>
      <c r="I34" s="345"/>
      <c r="J34" s="343"/>
      <c r="K34" s="347"/>
      <c r="L34" s="346"/>
      <c r="M34" s="347"/>
      <c r="N34" s="346"/>
      <c r="O34" s="346"/>
      <c r="P34" s="154"/>
      <c r="Q34" s="155">
        <f t="shared" si="1"/>
        <v>0</v>
      </c>
      <c r="R34" s="341"/>
      <c r="S34" s="341"/>
      <c r="T34" s="314"/>
      <c r="U34" s="368"/>
      <c r="V34" s="344"/>
      <c r="W34" s="287">
        <f t="shared" si="2"/>
        <v>0</v>
      </c>
      <c r="X34" s="280"/>
      <c r="Y34" s="280"/>
      <c r="Z34" s="344"/>
      <c r="AA34" s="341"/>
      <c r="AB34" s="282">
        <f t="shared" si="3"/>
        <v>0</v>
      </c>
      <c r="AC34" s="280"/>
      <c r="AD34" s="280"/>
      <c r="AE34" s="344"/>
      <c r="AF34" s="341"/>
      <c r="AG34" s="282">
        <f t="shared" si="4"/>
        <v>0</v>
      </c>
      <c r="AH34" s="280"/>
      <c r="AI34" s="280"/>
      <c r="AJ34" s="344"/>
      <c r="AK34" s="341"/>
      <c r="AL34" s="282">
        <f t="shared" si="5"/>
        <v>0</v>
      </c>
      <c r="AM34" s="280"/>
      <c r="AN34" s="341"/>
      <c r="AO34" s="342"/>
      <c r="AP34" s="358"/>
      <c r="AQ34" s="357"/>
      <c r="AR34" s="370"/>
      <c r="AS34" s="370"/>
      <c r="AT34" s="49"/>
      <c r="AU34" s="49"/>
      <c r="AV34" s="99"/>
      <c r="AW34" s="99"/>
      <c r="AX34" s="100"/>
      <c r="AY34" s="47"/>
      <c r="AZ34" s="47"/>
      <c r="BA34" s="47"/>
      <c r="BB34" s="48"/>
      <c r="BC34" s="48"/>
    </row>
    <row r="35" spans="1:55" ht="63.75" customHeight="1" x14ac:dyDescent="0.25">
      <c r="A35" s="374">
        <v>9</v>
      </c>
      <c r="B35" s="362" t="s">
        <v>401</v>
      </c>
      <c r="C35" s="362"/>
      <c r="D35" s="324" t="s">
        <v>262</v>
      </c>
      <c r="E35" s="324" t="s">
        <v>35</v>
      </c>
      <c r="F35" s="325" t="s">
        <v>583</v>
      </c>
      <c r="G35" s="375" t="s">
        <v>112</v>
      </c>
      <c r="H35" s="382" t="s">
        <v>584</v>
      </c>
      <c r="I35" s="379" t="s">
        <v>585</v>
      </c>
      <c r="J35" s="385" t="s">
        <v>586</v>
      </c>
      <c r="K35" s="347" t="s">
        <v>126</v>
      </c>
      <c r="L35" s="346">
        <f t="shared" ref="L35" si="106">IF(K35="ALTA",5,IF(K35="MEDIO ALTA",4,IF(K35="MEDIA",3,IF(K35="MEDIO BAJA",2,IF(K35="BAJA",1,0)))))</f>
        <v>1</v>
      </c>
      <c r="M35" s="347" t="s">
        <v>140</v>
      </c>
      <c r="N35" s="346">
        <f t="shared" ref="N35" si="107">IF(M35="ALTO",5,IF(M35="MEDIO ALTO",4,IF(M35="MEDIO",3,IF(M35="MEDIO BAJO",2,IF(M35="BAJO",1,0)))))</f>
        <v>1</v>
      </c>
      <c r="O35" s="346">
        <f t="shared" ref="O35" si="108">N35*L35</f>
        <v>1</v>
      </c>
      <c r="P35" s="154" t="s">
        <v>320</v>
      </c>
      <c r="Q35" s="155">
        <f t="shared" ref="Q35:Q55" si="109">IF(P35=$P$1048271,1,IF(P35=$P$1048267,5,IF(P35=$P$1048268,4,IF(P35=$P$1048269,3,IF(P35=$P$1048270,2,0)))))</f>
        <v>2</v>
      </c>
      <c r="R35" s="341">
        <f t="shared" ref="R35" si="110">ROUND(AVERAGEIF(Q35:Q37,"&gt;0"),0)</f>
        <v>2</v>
      </c>
      <c r="S35" s="341">
        <f t="shared" ref="S35" si="111">R35*0.6</f>
        <v>1.2</v>
      </c>
      <c r="T35" s="326" t="s">
        <v>587</v>
      </c>
      <c r="U35" s="368">
        <f t="shared" ref="U35" si="112">IF(P35="No_existen",5*$U$10,V35*$U$10)</f>
        <v>0.05</v>
      </c>
      <c r="V35" s="344">
        <f t="shared" ref="V35" si="113">ROUND(AVERAGEIF(W35:W37,"&gt;0"),0)</f>
        <v>1</v>
      </c>
      <c r="W35" s="287">
        <f t="shared" si="2"/>
        <v>1</v>
      </c>
      <c r="X35" s="326" t="s">
        <v>326</v>
      </c>
      <c r="Y35" s="326" t="s">
        <v>588</v>
      </c>
      <c r="Z35" s="344">
        <f t="shared" ref="Z35" si="114">IF(P35="No_existen",5*$Z$10,AA35*$Z$10)</f>
        <v>0.15</v>
      </c>
      <c r="AA35" s="341">
        <f t="shared" ref="AA35:AA47" si="115">ROUND(AVERAGEIF(AB35:AB37,"&gt;0"),0)</f>
        <v>1</v>
      </c>
      <c r="AB35" s="282">
        <f t="shared" ref="AB35:AB55" si="116">IF(AC35=$AD$1048268,1,IF(AC35=$AD$1048267,4,IF(P35="No_existen",5,0)))</f>
        <v>1</v>
      </c>
      <c r="AC35" s="326" t="s">
        <v>301</v>
      </c>
      <c r="AD35" s="326" t="s">
        <v>589</v>
      </c>
      <c r="AE35" s="344">
        <f t="shared" ref="AE35" si="117">IF(P35="No_existen",5*$AE$10,AF35*$AE$10)</f>
        <v>0.1</v>
      </c>
      <c r="AF35" s="341">
        <f t="shared" ref="AF35" si="118">ROUND(AVERAGEIF(AG35:AG37,"&gt;0"),0)</f>
        <v>1</v>
      </c>
      <c r="AG35" s="282">
        <f t="shared" ref="AG35:AG55" si="119">IF(AH35=$AH$1048267,1,IF(AH35=$AH$1048268,4,IF(P35="No_existen",5,0)))</f>
        <v>1</v>
      </c>
      <c r="AH35" s="326" t="s">
        <v>298</v>
      </c>
      <c r="AI35" s="326" t="s">
        <v>312</v>
      </c>
      <c r="AJ35" s="344">
        <f t="shared" ref="AJ35" si="120">IF(P35="No_existen",5*$AJ$10,AK35*$AJ$10)</f>
        <v>0.1</v>
      </c>
      <c r="AK35" s="341">
        <f t="shared" ref="AK35" si="121">ROUND(AVERAGEIF(AL35:AL37,"&gt;0"),0)</f>
        <v>1</v>
      </c>
      <c r="AL35" s="282">
        <f t="shared" ref="AL35:AL55" si="122">IF(AM35="Preventivo",1,IF(AM35="Detectivo",4, IF(P35="No_existen",5,0)))</f>
        <v>1</v>
      </c>
      <c r="AM35" s="326" t="s">
        <v>505</v>
      </c>
      <c r="AN35" s="341">
        <f t="shared" ref="AN35:AN53" si="123">ROUND(AVERAGE(R35,V35,AA35,AF35,AK35),0)</f>
        <v>1</v>
      </c>
      <c r="AO35" s="342" t="str">
        <f t="shared" ref="AO35" si="124">IF(AN35&lt;1.5,"FUERTE",IF(AND(AN35&gt;=1.5,AN35&lt;2.5),"ACEPTABLE",IF(AN35&gt;=5,"INEXISTENTE","DÉBIL")))</f>
        <v>FUERTE</v>
      </c>
      <c r="AP35" s="358">
        <f t="shared" ref="AP35" si="125">IF(O35=0,0,ROUND((O35*AN35),0))</f>
        <v>1</v>
      </c>
      <c r="AQ35" s="357" t="str">
        <f t="shared" ref="AQ35" si="126">IF(AP35&gt;=36,"GRAVE", IF(AP35&lt;=10, "LEVE", "MODERADO"))</f>
        <v>LEVE</v>
      </c>
      <c r="AR35" s="401" t="s">
        <v>590</v>
      </c>
      <c r="AS35" s="398" t="s">
        <v>591</v>
      </c>
      <c r="AT35" s="327" t="s">
        <v>88</v>
      </c>
      <c r="AU35" s="49"/>
      <c r="AV35" s="99"/>
      <c r="AW35" s="229"/>
      <c r="AX35" s="100"/>
    </row>
    <row r="36" spans="1:55" ht="63.75" customHeight="1" x14ac:dyDescent="0.25">
      <c r="A36" s="374"/>
      <c r="B36" s="362"/>
      <c r="C36" s="362"/>
      <c r="D36" s="75"/>
      <c r="E36" s="75"/>
      <c r="F36" s="325"/>
      <c r="G36" s="343"/>
      <c r="H36" s="380"/>
      <c r="I36" s="380"/>
      <c r="J36" s="386"/>
      <c r="K36" s="347"/>
      <c r="L36" s="346"/>
      <c r="M36" s="347"/>
      <c r="N36" s="346"/>
      <c r="O36" s="346"/>
      <c r="P36" s="154"/>
      <c r="Q36" s="155">
        <f t="shared" si="109"/>
        <v>0</v>
      </c>
      <c r="R36" s="341"/>
      <c r="S36" s="341"/>
      <c r="T36" s="314"/>
      <c r="U36" s="368"/>
      <c r="V36" s="344"/>
      <c r="W36" s="287">
        <f t="shared" si="2"/>
        <v>0</v>
      </c>
      <c r="X36" s="280"/>
      <c r="Y36" s="280"/>
      <c r="Z36" s="344"/>
      <c r="AA36" s="341"/>
      <c r="AB36" s="282">
        <f t="shared" si="116"/>
        <v>0</v>
      </c>
      <c r="AC36" s="280"/>
      <c r="AD36" s="280"/>
      <c r="AE36" s="344"/>
      <c r="AF36" s="341"/>
      <c r="AG36" s="282">
        <f t="shared" si="119"/>
        <v>0</v>
      </c>
      <c r="AH36" s="280"/>
      <c r="AI36" s="280"/>
      <c r="AJ36" s="344"/>
      <c r="AK36" s="341"/>
      <c r="AL36" s="282">
        <f t="shared" si="122"/>
        <v>0</v>
      </c>
      <c r="AM36" s="280"/>
      <c r="AN36" s="341"/>
      <c r="AO36" s="342"/>
      <c r="AP36" s="358"/>
      <c r="AQ36" s="357"/>
      <c r="AR36" s="399"/>
      <c r="AS36" s="399"/>
      <c r="AT36" s="49"/>
      <c r="AU36" s="49"/>
      <c r="AV36" s="99"/>
      <c r="AW36" s="229"/>
      <c r="AX36" s="100"/>
    </row>
    <row r="37" spans="1:55" ht="63.75" customHeight="1" x14ac:dyDescent="0.25">
      <c r="A37" s="374"/>
      <c r="B37" s="362"/>
      <c r="C37" s="362"/>
      <c r="D37" s="75"/>
      <c r="E37" s="75"/>
      <c r="F37" s="77"/>
      <c r="G37" s="343"/>
      <c r="H37" s="381"/>
      <c r="I37" s="381"/>
      <c r="J37" s="387"/>
      <c r="K37" s="347"/>
      <c r="L37" s="346"/>
      <c r="M37" s="347"/>
      <c r="N37" s="346"/>
      <c r="O37" s="346"/>
      <c r="P37" s="154"/>
      <c r="Q37" s="155">
        <f t="shared" si="109"/>
        <v>0</v>
      </c>
      <c r="R37" s="341"/>
      <c r="S37" s="341"/>
      <c r="T37" s="314"/>
      <c r="U37" s="368"/>
      <c r="V37" s="344"/>
      <c r="W37" s="287">
        <f t="shared" si="2"/>
        <v>0</v>
      </c>
      <c r="X37" s="280"/>
      <c r="Y37" s="280"/>
      <c r="Z37" s="344"/>
      <c r="AA37" s="341"/>
      <c r="AB37" s="282">
        <f t="shared" si="116"/>
        <v>0</v>
      </c>
      <c r="AC37" s="280"/>
      <c r="AD37" s="280"/>
      <c r="AE37" s="344"/>
      <c r="AF37" s="341"/>
      <c r="AG37" s="282">
        <f t="shared" si="119"/>
        <v>0</v>
      </c>
      <c r="AH37" s="280"/>
      <c r="AI37" s="280"/>
      <c r="AJ37" s="344"/>
      <c r="AK37" s="341"/>
      <c r="AL37" s="282">
        <f t="shared" si="122"/>
        <v>0</v>
      </c>
      <c r="AM37" s="280"/>
      <c r="AN37" s="341"/>
      <c r="AO37" s="342"/>
      <c r="AP37" s="358"/>
      <c r="AQ37" s="357"/>
      <c r="AR37" s="400"/>
      <c r="AS37" s="400"/>
      <c r="AT37" s="49"/>
      <c r="AU37" s="49"/>
      <c r="AV37" s="99"/>
      <c r="AW37" s="229"/>
      <c r="AX37" s="100"/>
    </row>
    <row r="38" spans="1:55" ht="63.75" customHeight="1" x14ac:dyDescent="0.25">
      <c r="A38" s="374">
        <v>10</v>
      </c>
      <c r="B38" s="362"/>
      <c r="C38" s="362"/>
      <c r="D38" s="75"/>
      <c r="E38" s="75"/>
      <c r="F38" s="75"/>
      <c r="G38" s="343"/>
      <c r="H38" s="364"/>
      <c r="I38" s="345"/>
      <c r="J38" s="343"/>
      <c r="K38" s="347"/>
      <c r="L38" s="346">
        <f t="shared" ref="L38:L53" si="127">IF(K38="ALTA",5,IF(K38="MEDIO ALTA",4,IF(K38="MEDIA",3,IF(K38="MEDIO BAJA",2,IF(K38="BAJA",1,0)))))</f>
        <v>0</v>
      </c>
      <c r="M38" s="347"/>
      <c r="N38" s="346">
        <f t="shared" ref="N38:N53" si="128">IF(M38="ALTO",5,IF(M38="MEDIO ALTO",4,IF(M38="MEDIO",3,IF(M38="MEDIO BAJO",2,IF(M38="BAJO",1,0)))))</f>
        <v>0</v>
      </c>
      <c r="O38" s="346">
        <f t="shared" ref="O38:O53" si="129">N38*L38</f>
        <v>0</v>
      </c>
      <c r="P38" s="154"/>
      <c r="Q38" s="155">
        <f t="shared" si="109"/>
        <v>0</v>
      </c>
      <c r="R38" s="341" t="e">
        <f t="shared" ref="R38:R53" si="130">ROUND(AVERAGEIF(Q38:Q40,"&gt;0"),0)</f>
        <v>#DIV/0!</v>
      </c>
      <c r="S38" s="341" t="e">
        <f t="shared" ref="S38:S53" si="131">R38*0.6</f>
        <v>#DIV/0!</v>
      </c>
      <c r="T38" s="314"/>
      <c r="U38" s="368" t="e">
        <f t="shared" ref="U38" si="132">IF(P38="No_existen",5*$U$10,V38*$U$10)</f>
        <v>#DIV/0!</v>
      </c>
      <c r="V38" s="344" t="e">
        <f t="shared" ref="V38:V53" si="133">ROUND(AVERAGEIF(W38:W40,"&gt;0"),0)</f>
        <v>#DIV/0!</v>
      </c>
      <c r="W38" s="287">
        <f t="shared" si="2"/>
        <v>0</v>
      </c>
      <c r="X38" s="280"/>
      <c r="Y38" s="280"/>
      <c r="Z38" s="344" t="e">
        <f t="shared" ref="Z38" si="134">IF(P38="No_existen",5*$Z$10,AA38*$Z$10)</f>
        <v>#DIV/0!</v>
      </c>
      <c r="AA38" s="341" t="e">
        <f t="shared" ref="AA38:AA50" si="135">ROUND(AVERAGEIF(AB38:AB40,"&gt;0"),0)</f>
        <v>#DIV/0!</v>
      </c>
      <c r="AB38" s="282">
        <f t="shared" si="116"/>
        <v>0</v>
      </c>
      <c r="AC38" s="280"/>
      <c r="AD38" s="280"/>
      <c r="AE38" s="344" t="e">
        <f t="shared" ref="AE38:AE53" si="136">IF(P38="No_existen",5*$AE$10,AF38*$AE$10)</f>
        <v>#DIV/0!</v>
      </c>
      <c r="AF38" s="341" t="e">
        <f t="shared" ref="AF38" si="137">ROUND(AVERAGEIF(AG38:AG40,"&gt;0"),0)</f>
        <v>#DIV/0!</v>
      </c>
      <c r="AG38" s="282">
        <f t="shared" si="119"/>
        <v>0</v>
      </c>
      <c r="AH38" s="280"/>
      <c r="AI38" s="280"/>
      <c r="AJ38" s="344" t="e">
        <f t="shared" ref="AJ38:AJ53" si="138">IF(P38="No_existen",5*$AJ$10,AK38*$AJ$10)</f>
        <v>#DIV/0!</v>
      </c>
      <c r="AK38" s="341" t="e">
        <f t="shared" ref="AK38:AK53" si="139">ROUND(AVERAGEIF(AL38:AL40,"&gt;0"),0)</f>
        <v>#DIV/0!</v>
      </c>
      <c r="AL38" s="282">
        <f t="shared" si="122"/>
        <v>0</v>
      </c>
      <c r="AM38" s="280"/>
      <c r="AN38" s="341" t="e">
        <f t="shared" si="123"/>
        <v>#DIV/0!</v>
      </c>
      <c r="AO38" s="342" t="e">
        <f t="shared" ref="AO38:AO53" si="140">IF(AN38&lt;1.5,"FUERTE",IF(AND(AN38&gt;=1.5,AN38&lt;2.5),"ACEPTABLE",IF(AN38&gt;=5,"INEXISTENTE","DÉBIL")))</f>
        <v>#DIV/0!</v>
      </c>
      <c r="AP38" s="358">
        <f t="shared" ref="AP38:AP53" si="141">IF(O38=0,0,ROUND((O38*AN38),0))</f>
        <v>0</v>
      </c>
      <c r="AQ38" s="357" t="str">
        <f t="shared" ref="AQ38:AQ53" si="142">IF(AP38&gt;=36,"GRAVE", IF(AP38&lt;=10, "LEVE", "MODERADO"))</f>
        <v>LEVE</v>
      </c>
      <c r="AR38" s="396"/>
      <c r="AS38" s="396"/>
      <c r="AT38" s="49"/>
      <c r="AU38" s="49"/>
      <c r="AV38" s="99"/>
      <c r="AW38" s="229"/>
      <c r="AX38" s="100"/>
    </row>
    <row r="39" spans="1:55" ht="63.75" customHeight="1" x14ac:dyDescent="0.25">
      <c r="A39" s="374"/>
      <c r="B39" s="362"/>
      <c r="C39" s="362"/>
      <c r="D39" s="75"/>
      <c r="E39" s="75"/>
      <c r="F39" s="75"/>
      <c r="G39" s="343"/>
      <c r="H39" s="364"/>
      <c r="I39" s="345"/>
      <c r="J39" s="343"/>
      <c r="K39" s="347"/>
      <c r="L39" s="346"/>
      <c r="M39" s="347"/>
      <c r="N39" s="346"/>
      <c r="O39" s="346"/>
      <c r="P39" s="154"/>
      <c r="Q39" s="155">
        <f t="shared" si="109"/>
        <v>0</v>
      </c>
      <c r="R39" s="341"/>
      <c r="S39" s="341"/>
      <c r="T39" s="314"/>
      <c r="U39" s="368"/>
      <c r="V39" s="344"/>
      <c r="W39" s="287">
        <f t="shared" si="2"/>
        <v>0</v>
      </c>
      <c r="X39" s="280"/>
      <c r="Y39" s="280"/>
      <c r="Z39" s="344"/>
      <c r="AA39" s="341"/>
      <c r="AB39" s="282">
        <f t="shared" si="116"/>
        <v>0</v>
      </c>
      <c r="AC39" s="280"/>
      <c r="AD39" s="280"/>
      <c r="AE39" s="344"/>
      <c r="AF39" s="341"/>
      <c r="AG39" s="282">
        <f t="shared" si="119"/>
        <v>0</v>
      </c>
      <c r="AH39" s="280"/>
      <c r="AI39" s="280"/>
      <c r="AJ39" s="344"/>
      <c r="AK39" s="341"/>
      <c r="AL39" s="282">
        <f t="shared" si="122"/>
        <v>0</v>
      </c>
      <c r="AM39" s="280"/>
      <c r="AN39" s="341"/>
      <c r="AO39" s="342"/>
      <c r="AP39" s="358"/>
      <c r="AQ39" s="357"/>
      <c r="AR39" s="396"/>
      <c r="AS39" s="396"/>
      <c r="AT39" s="49"/>
      <c r="AU39" s="49"/>
      <c r="AV39" s="99"/>
      <c r="AW39" s="229"/>
      <c r="AX39" s="100"/>
    </row>
    <row r="40" spans="1:55" ht="63.75" customHeight="1" x14ac:dyDescent="0.25">
      <c r="A40" s="374"/>
      <c r="B40" s="362"/>
      <c r="C40" s="362"/>
      <c r="D40" s="75"/>
      <c r="E40" s="75"/>
      <c r="F40" s="75"/>
      <c r="G40" s="343"/>
      <c r="H40" s="364"/>
      <c r="I40" s="345"/>
      <c r="J40" s="343"/>
      <c r="K40" s="347"/>
      <c r="L40" s="346"/>
      <c r="M40" s="347"/>
      <c r="N40" s="346"/>
      <c r="O40" s="346"/>
      <c r="P40" s="154"/>
      <c r="Q40" s="155">
        <f t="shared" si="109"/>
        <v>0</v>
      </c>
      <c r="R40" s="341"/>
      <c r="S40" s="341"/>
      <c r="T40" s="314"/>
      <c r="U40" s="368"/>
      <c r="V40" s="344"/>
      <c r="W40" s="287">
        <f t="shared" si="2"/>
        <v>0</v>
      </c>
      <c r="X40" s="280"/>
      <c r="Y40" s="280"/>
      <c r="Z40" s="344"/>
      <c r="AA40" s="341"/>
      <c r="AB40" s="282">
        <f t="shared" si="116"/>
        <v>0</v>
      </c>
      <c r="AC40" s="280"/>
      <c r="AD40" s="280"/>
      <c r="AE40" s="344"/>
      <c r="AF40" s="341"/>
      <c r="AG40" s="282">
        <f t="shared" si="119"/>
        <v>0</v>
      </c>
      <c r="AH40" s="280"/>
      <c r="AI40" s="280"/>
      <c r="AJ40" s="344"/>
      <c r="AK40" s="341"/>
      <c r="AL40" s="282">
        <f t="shared" si="122"/>
        <v>0</v>
      </c>
      <c r="AM40" s="280"/>
      <c r="AN40" s="341"/>
      <c r="AO40" s="342"/>
      <c r="AP40" s="358"/>
      <c r="AQ40" s="357"/>
      <c r="AR40" s="396"/>
      <c r="AS40" s="396"/>
      <c r="AT40" s="49"/>
      <c r="AU40" s="49"/>
      <c r="AV40" s="99"/>
      <c r="AW40" s="229"/>
      <c r="AX40" s="100"/>
    </row>
    <row r="41" spans="1:55" ht="63.75" customHeight="1" x14ac:dyDescent="0.25">
      <c r="A41" s="374">
        <v>11</v>
      </c>
      <c r="B41" s="362"/>
      <c r="C41" s="362"/>
      <c r="D41" s="75"/>
      <c r="E41" s="75"/>
      <c r="F41" s="75"/>
      <c r="G41" s="343"/>
      <c r="H41" s="364"/>
      <c r="I41" s="345"/>
      <c r="J41" s="343"/>
      <c r="K41" s="347"/>
      <c r="L41" s="346">
        <f t="shared" si="127"/>
        <v>0</v>
      </c>
      <c r="M41" s="347"/>
      <c r="N41" s="346">
        <f t="shared" si="128"/>
        <v>0</v>
      </c>
      <c r="O41" s="346">
        <f t="shared" si="129"/>
        <v>0</v>
      </c>
      <c r="P41" s="154"/>
      <c r="Q41" s="155">
        <f t="shared" si="109"/>
        <v>0</v>
      </c>
      <c r="R41" s="341" t="e">
        <f t="shared" si="130"/>
        <v>#DIV/0!</v>
      </c>
      <c r="S41" s="341" t="e">
        <f t="shared" si="131"/>
        <v>#DIV/0!</v>
      </c>
      <c r="T41" s="314"/>
      <c r="U41" s="368" t="e">
        <f t="shared" ref="U41" si="143">IF(P41="No_existen",5*$U$10,V41*$U$10)</f>
        <v>#DIV/0!</v>
      </c>
      <c r="V41" s="344" t="e">
        <f t="shared" si="133"/>
        <v>#DIV/0!</v>
      </c>
      <c r="W41" s="287">
        <f t="shared" si="2"/>
        <v>0</v>
      </c>
      <c r="X41" s="280"/>
      <c r="Y41" s="280"/>
      <c r="Z41" s="344" t="e">
        <f t="shared" ref="Z41" si="144">IF(P41="No_existen",5*$Z$10,AA41*$Z$10)</f>
        <v>#DIV/0!</v>
      </c>
      <c r="AA41" s="341" t="e">
        <f t="shared" ref="AA41" si="145">ROUND(AVERAGEIF(AB41:AB43,"&gt;0"),0)</f>
        <v>#DIV/0!</v>
      </c>
      <c r="AB41" s="282">
        <f t="shared" si="116"/>
        <v>0</v>
      </c>
      <c r="AC41" s="280"/>
      <c r="AD41" s="280"/>
      <c r="AE41" s="344" t="e">
        <f t="shared" si="136"/>
        <v>#DIV/0!</v>
      </c>
      <c r="AF41" s="341" t="e">
        <f t="shared" ref="AF41" si="146">ROUND(AVERAGEIF(AG41:AG43,"&gt;0"),0)</f>
        <v>#DIV/0!</v>
      </c>
      <c r="AG41" s="282">
        <f t="shared" si="119"/>
        <v>0</v>
      </c>
      <c r="AH41" s="280"/>
      <c r="AI41" s="280"/>
      <c r="AJ41" s="344" t="e">
        <f t="shared" si="138"/>
        <v>#DIV/0!</v>
      </c>
      <c r="AK41" s="341" t="e">
        <f t="shared" si="139"/>
        <v>#DIV/0!</v>
      </c>
      <c r="AL41" s="282">
        <f t="shared" si="122"/>
        <v>0</v>
      </c>
      <c r="AM41" s="280"/>
      <c r="AN41" s="341" t="e">
        <f t="shared" si="123"/>
        <v>#DIV/0!</v>
      </c>
      <c r="AO41" s="342" t="e">
        <f t="shared" si="140"/>
        <v>#DIV/0!</v>
      </c>
      <c r="AP41" s="358">
        <f t="shared" si="141"/>
        <v>0</v>
      </c>
      <c r="AQ41" s="357" t="str">
        <f t="shared" si="142"/>
        <v>LEVE</v>
      </c>
      <c r="AR41" s="396"/>
      <c r="AS41" s="396"/>
      <c r="AT41" s="49"/>
      <c r="AU41" s="49"/>
      <c r="AV41" s="99"/>
      <c r="AW41" s="229"/>
      <c r="AX41" s="100"/>
    </row>
    <row r="42" spans="1:55" ht="63.75" customHeight="1" x14ac:dyDescent="0.25">
      <c r="A42" s="374"/>
      <c r="B42" s="362"/>
      <c r="C42" s="362"/>
      <c r="D42" s="75"/>
      <c r="E42" s="75"/>
      <c r="F42" s="75"/>
      <c r="G42" s="343"/>
      <c r="H42" s="364"/>
      <c r="I42" s="345"/>
      <c r="J42" s="343"/>
      <c r="K42" s="347"/>
      <c r="L42" s="346"/>
      <c r="M42" s="347"/>
      <c r="N42" s="346"/>
      <c r="O42" s="346"/>
      <c r="P42" s="154"/>
      <c r="Q42" s="155">
        <f t="shared" si="109"/>
        <v>0</v>
      </c>
      <c r="R42" s="341"/>
      <c r="S42" s="341"/>
      <c r="T42" s="314"/>
      <c r="U42" s="368"/>
      <c r="V42" s="344"/>
      <c r="W42" s="287">
        <f t="shared" si="2"/>
        <v>0</v>
      </c>
      <c r="X42" s="280"/>
      <c r="Y42" s="280"/>
      <c r="Z42" s="344"/>
      <c r="AA42" s="341"/>
      <c r="AB42" s="282">
        <f t="shared" si="116"/>
        <v>0</v>
      </c>
      <c r="AC42" s="280"/>
      <c r="AD42" s="280"/>
      <c r="AE42" s="344"/>
      <c r="AF42" s="341"/>
      <c r="AG42" s="282">
        <f t="shared" si="119"/>
        <v>0</v>
      </c>
      <c r="AH42" s="280"/>
      <c r="AI42" s="280"/>
      <c r="AJ42" s="344"/>
      <c r="AK42" s="341"/>
      <c r="AL42" s="282">
        <f t="shared" si="122"/>
        <v>0</v>
      </c>
      <c r="AM42" s="280"/>
      <c r="AN42" s="341"/>
      <c r="AO42" s="342"/>
      <c r="AP42" s="358"/>
      <c r="AQ42" s="357"/>
      <c r="AR42" s="396"/>
      <c r="AS42" s="396"/>
      <c r="AT42" s="49"/>
      <c r="AU42" s="49"/>
      <c r="AV42" s="99"/>
      <c r="AW42" s="229"/>
      <c r="AX42" s="100"/>
    </row>
    <row r="43" spans="1:55" ht="63.75" customHeight="1" x14ac:dyDescent="0.25">
      <c r="A43" s="374"/>
      <c r="B43" s="362"/>
      <c r="C43" s="362"/>
      <c r="D43" s="75"/>
      <c r="E43" s="75"/>
      <c r="F43" s="75"/>
      <c r="G43" s="343"/>
      <c r="H43" s="364"/>
      <c r="I43" s="345"/>
      <c r="J43" s="343"/>
      <c r="K43" s="347"/>
      <c r="L43" s="346"/>
      <c r="M43" s="347"/>
      <c r="N43" s="346"/>
      <c r="O43" s="346"/>
      <c r="P43" s="154"/>
      <c r="Q43" s="155">
        <f t="shared" si="109"/>
        <v>0</v>
      </c>
      <c r="R43" s="341"/>
      <c r="S43" s="341"/>
      <c r="T43" s="314"/>
      <c r="U43" s="368"/>
      <c r="V43" s="344"/>
      <c r="W43" s="287">
        <f t="shared" si="2"/>
        <v>0</v>
      </c>
      <c r="X43" s="280"/>
      <c r="Y43" s="280"/>
      <c r="Z43" s="344"/>
      <c r="AA43" s="341"/>
      <c r="AB43" s="282">
        <f t="shared" si="116"/>
        <v>0</v>
      </c>
      <c r="AC43" s="280"/>
      <c r="AD43" s="280"/>
      <c r="AE43" s="344"/>
      <c r="AF43" s="341"/>
      <c r="AG43" s="282">
        <f t="shared" si="119"/>
        <v>0</v>
      </c>
      <c r="AH43" s="280"/>
      <c r="AI43" s="280"/>
      <c r="AJ43" s="344"/>
      <c r="AK43" s="341"/>
      <c r="AL43" s="282">
        <f t="shared" si="122"/>
        <v>0</v>
      </c>
      <c r="AM43" s="280"/>
      <c r="AN43" s="341"/>
      <c r="AO43" s="342"/>
      <c r="AP43" s="358"/>
      <c r="AQ43" s="357"/>
      <c r="AR43" s="396"/>
      <c r="AS43" s="396"/>
      <c r="AT43" s="49"/>
      <c r="AU43" s="49"/>
      <c r="AV43" s="99"/>
      <c r="AW43" s="229"/>
      <c r="AX43" s="100"/>
    </row>
    <row r="44" spans="1:55" ht="63.75" customHeight="1" x14ac:dyDescent="0.25">
      <c r="A44" s="374">
        <v>12</v>
      </c>
      <c r="B44" s="362"/>
      <c r="C44" s="362"/>
      <c r="D44" s="75"/>
      <c r="E44" s="75"/>
      <c r="F44" s="75"/>
      <c r="G44" s="343"/>
      <c r="H44" s="364"/>
      <c r="I44" s="345"/>
      <c r="J44" s="343"/>
      <c r="K44" s="347"/>
      <c r="L44" s="346">
        <f t="shared" si="127"/>
        <v>0</v>
      </c>
      <c r="M44" s="347"/>
      <c r="N44" s="346">
        <f t="shared" si="128"/>
        <v>0</v>
      </c>
      <c r="O44" s="346">
        <f t="shared" si="129"/>
        <v>0</v>
      </c>
      <c r="P44" s="154"/>
      <c r="Q44" s="155">
        <f t="shared" si="109"/>
        <v>0</v>
      </c>
      <c r="R44" s="341" t="e">
        <f t="shared" si="130"/>
        <v>#DIV/0!</v>
      </c>
      <c r="S44" s="341" t="e">
        <f t="shared" si="131"/>
        <v>#DIV/0!</v>
      </c>
      <c r="T44" s="314"/>
      <c r="U44" s="368" t="e">
        <f t="shared" ref="U44:U47" si="147">IF(P44="No_existen",5*$U$10,V44*$U$10)</f>
        <v>#DIV/0!</v>
      </c>
      <c r="V44" s="344" t="e">
        <f t="shared" si="133"/>
        <v>#DIV/0!</v>
      </c>
      <c r="W44" s="287">
        <f t="shared" si="2"/>
        <v>0</v>
      </c>
      <c r="X44" s="280"/>
      <c r="Y44" s="280"/>
      <c r="Z44" s="344" t="e">
        <f t="shared" ref="Z44:Z47" si="148">IF(P44="No_existen",5*$Z$10,AA44*$Z$10)</f>
        <v>#DIV/0!</v>
      </c>
      <c r="AA44" s="341" t="e">
        <f t="shared" ref="AA44" si="149">ROUND(AVERAGEIF(AB44:AB46,"&gt;0"),0)</f>
        <v>#DIV/0!</v>
      </c>
      <c r="AB44" s="282">
        <f t="shared" si="116"/>
        <v>0</v>
      </c>
      <c r="AC44" s="280"/>
      <c r="AD44" s="280"/>
      <c r="AE44" s="344" t="e">
        <f t="shared" si="136"/>
        <v>#DIV/0!</v>
      </c>
      <c r="AF44" s="341" t="e">
        <f t="shared" ref="AF44" si="150">ROUND(AVERAGEIF(AG44:AG46,"&gt;0"),0)</f>
        <v>#DIV/0!</v>
      </c>
      <c r="AG44" s="282">
        <f t="shared" si="119"/>
        <v>0</v>
      </c>
      <c r="AH44" s="280"/>
      <c r="AI44" s="280"/>
      <c r="AJ44" s="344" t="e">
        <f t="shared" si="138"/>
        <v>#DIV/0!</v>
      </c>
      <c r="AK44" s="341" t="e">
        <f t="shared" si="139"/>
        <v>#DIV/0!</v>
      </c>
      <c r="AL44" s="282">
        <f t="shared" si="122"/>
        <v>0</v>
      </c>
      <c r="AM44" s="280"/>
      <c r="AN44" s="341" t="e">
        <f t="shared" si="123"/>
        <v>#DIV/0!</v>
      </c>
      <c r="AO44" s="342" t="e">
        <f t="shared" si="140"/>
        <v>#DIV/0!</v>
      </c>
      <c r="AP44" s="358">
        <f t="shared" si="141"/>
        <v>0</v>
      </c>
      <c r="AQ44" s="357" t="str">
        <f t="shared" si="142"/>
        <v>LEVE</v>
      </c>
      <c r="AR44" s="396"/>
      <c r="AS44" s="396"/>
      <c r="AT44" s="49"/>
      <c r="AU44" s="49"/>
      <c r="AV44" s="99"/>
      <c r="AW44" s="229"/>
      <c r="AX44" s="100"/>
    </row>
    <row r="45" spans="1:55" ht="63.75" customHeight="1" x14ac:dyDescent="0.25">
      <c r="A45" s="374"/>
      <c r="B45" s="362"/>
      <c r="C45" s="362"/>
      <c r="D45" s="75"/>
      <c r="E45" s="75"/>
      <c r="F45" s="75"/>
      <c r="G45" s="343"/>
      <c r="H45" s="364"/>
      <c r="I45" s="345"/>
      <c r="J45" s="343"/>
      <c r="K45" s="347"/>
      <c r="L45" s="346"/>
      <c r="M45" s="347"/>
      <c r="N45" s="346"/>
      <c r="O45" s="346"/>
      <c r="P45" s="154"/>
      <c r="Q45" s="155">
        <f t="shared" si="109"/>
        <v>0</v>
      </c>
      <c r="R45" s="341"/>
      <c r="S45" s="341"/>
      <c r="T45" s="314"/>
      <c r="U45" s="368"/>
      <c r="V45" s="344"/>
      <c r="W45" s="287">
        <f t="shared" si="2"/>
        <v>0</v>
      </c>
      <c r="X45" s="280"/>
      <c r="Y45" s="280"/>
      <c r="Z45" s="344"/>
      <c r="AA45" s="341"/>
      <c r="AB45" s="282">
        <f t="shared" si="116"/>
        <v>0</v>
      </c>
      <c r="AC45" s="280"/>
      <c r="AD45" s="280"/>
      <c r="AE45" s="344"/>
      <c r="AF45" s="341"/>
      <c r="AG45" s="282">
        <f t="shared" si="119"/>
        <v>0</v>
      </c>
      <c r="AH45" s="280"/>
      <c r="AI45" s="280"/>
      <c r="AJ45" s="344"/>
      <c r="AK45" s="341"/>
      <c r="AL45" s="282">
        <f t="shared" si="122"/>
        <v>0</v>
      </c>
      <c r="AM45" s="280"/>
      <c r="AN45" s="341"/>
      <c r="AO45" s="342"/>
      <c r="AP45" s="358"/>
      <c r="AQ45" s="357"/>
      <c r="AR45" s="396"/>
      <c r="AS45" s="396"/>
      <c r="AT45" s="49"/>
      <c r="AU45" s="49"/>
      <c r="AV45" s="99"/>
      <c r="AW45" s="229"/>
      <c r="AX45" s="100"/>
    </row>
    <row r="46" spans="1:55" ht="63.75" customHeight="1" x14ac:dyDescent="0.25">
      <c r="A46" s="374"/>
      <c r="B46" s="362"/>
      <c r="C46" s="362"/>
      <c r="D46" s="75"/>
      <c r="E46" s="75"/>
      <c r="F46" s="75"/>
      <c r="G46" s="343"/>
      <c r="H46" s="364"/>
      <c r="I46" s="345"/>
      <c r="J46" s="343"/>
      <c r="K46" s="347"/>
      <c r="L46" s="346"/>
      <c r="M46" s="347"/>
      <c r="N46" s="346"/>
      <c r="O46" s="346"/>
      <c r="P46" s="154"/>
      <c r="Q46" s="155">
        <f t="shared" si="109"/>
        <v>0</v>
      </c>
      <c r="R46" s="341"/>
      <c r="S46" s="341"/>
      <c r="T46" s="314"/>
      <c r="U46" s="368"/>
      <c r="V46" s="344"/>
      <c r="W46" s="287">
        <f t="shared" si="2"/>
        <v>0</v>
      </c>
      <c r="X46" s="280"/>
      <c r="Y46" s="280"/>
      <c r="Z46" s="344"/>
      <c r="AA46" s="341"/>
      <c r="AB46" s="282">
        <f t="shared" si="116"/>
        <v>0</v>
      </c>
      <c r="AC46" s="280"/>
      <c r="AD46" s="280"/>
      <c r="AE46" s="344"/>
      <c r="AF46" s="341"/>
      <c r="AG46" s="282">
        <f t="shared" si="119"/>
        <v>0</v>
      </c>
      <c r="AH46" s="280"/>
      <c r="AI46" s="280"/>
      <c r="AJ46" s="344"/>
      <c r="AK46" s="341"/>
      <c r="AL46" s="282">
        <f t="shared" si="122"/>
        <v>0</v>
      </c>
      <c r="AM46" s="280"/>
      <c r="AN46" s="341"/>
      <c r="AO46" s="342"/>
      <c r="AP46" s="358"/>
      <c r="AQ46" s="357"/>
      <c r="AR46" s="396"/>
      <c r="AS46" s="396"/>
      <c r="AT46" s="49"/>
      <c r="AU46" s="49"/>
      <c r="AV46" s="99"/>
      <c r="AW46" s="229"/>
      <c r="AX46" s="100"/>
    </row>
    <row r="47" spans="1:55" ht="63.75" customHeight="1" x14ac:dyDescent="0.25">
      <c r="A47" s="374">
        <v>13</v>
      </c>
      <c r="B47" s="362"/>
      <c r="C47" s="362"/>
      <c r="D47" s="75"/>
      <c r="E47" s="75"/>
      <c r="F47" s="75"/>
      <c r="G47" s="343"/>
      <c r="H47" s="364"/>
      <c r="I47" s="345"/>
      <c r="J47" s="343"/>
      <c r="K47" s="347"/>
      <c r="L47" s="346">
        <f t="shared" si="127"/>
        <v>0</v>
      </c>
      <c r="M47" s="347"/>
      <c r="N47" s="346">
        <f t="shared" si="128"/>
        <v>0</v>
      </c>
      <c r="O47" s="346">
        <f t="shared" si="129"/>
        <v>0</v>
      </c>
      <c r="P47" s="154"/>
      <c r="Q47" s="155">
        <f t="shared" si="109"/>
        <v>0</v>
      </c>
      <c r="R47" s="341" t="e">
        <f t="shared" si="130"/>
        <v>#DIV/0!</v>
      </c>
      <c r="S47" s="341" t="e">
        <f t="shared" si="131"/>
        <v>#DIV/0!</v>
      </c>
      <c r="T47" s="314"/>
      <c r="U47" s="368" t="e">
        <f t="shared" si="147"/>
        <v>#DIV/0!</v>
      </c>
      <c r="V47" s="344" t="e">
        <f t="shared" si="133"/>
        <v>#DIV/0!</v>
      </c>
      <c r="W47" s="287">
        <f t="shared" si="2"/>
        <v>0</v>
      </c>
      <c r="X47" s="280"/>
      <c r="Y47" s="280"/>
      <c r="Z47" s="344" t="e">
        <f t="shared" si="148"/>
        <v>#DIV/0!</v>
      </c>
      <c r="AA47" s="341" t="e">
        <f t="shared" si="115"/>
        <v>#DIV/0!</v>
      </c>
      <c r="AB47" s="282">
        <f t="shared" si="116"/>
        <v>0</v>
      </c>
      <c r="AC47" s="280"/>
      <c r="AD47" s="280"/>
      <c r="AE47" s="344" t="e">
        <f t="shared" si="136"/>
        <v>#DIV/0!</v>
      </c>
      <c r="AF47" s="341" t="e">
        <f t="shared" ref="AF47" si="151">ROUND(AVERAGEIF(AG47:AG49,"&gt;0"),0)</f>
        <v>#DIV/0!</v>
      </c>
      <c r="AG47" s="282">
        <f t="shared" si="119"/>
        <v>0</v>
      </c>
      <c r="AH47" s="280"/>
      <c r="AI47" s="280"/>
      <c r="AJ47" s="344" t="e">
        <f t="shared" si="138"/>
        <v>#DIV/0!</v>
      </c>
      <c r="AK47" s="341" t="e">
        <f t="shared" si="139"/>
        <v>#DIV/0!</v>
      </c>
      <c r="AL47" s="282">
        <f t="shared" si="122"/>
        <v>0</v>
      </c>
      <c r="AM47" s="280"/>
      <c r="AN47" s="341" t="e">
        <f t="shared" si="123"/>
        <v>#DIV/0!</v>
      </c>
      <c r="AO47" s="342" t="e">
        <f t="shared" si="140"/>
        <v>#DIV/0!</v>
      </c>
      <c r="AP47" s="358">
        <f t="shared" si="141"/>
        <v>0</v>
      </c>
      <c r="AQ47" s="357" t="str">
        <f t="shared" si="142"/>
        <v>LEVE</v>
      </c>
      <c r="AR47" s="396"/>
      <c r="AS47" s="396"/>
      <c r="AT47" s="49"/>
      <c r="AU47" s="49"/>
      <c r="AV47" s="99"/>
      <c r="AW47" s="229"/>
      <c r="AX47" s="100"/>
    </row>
    <row r="48" spans="1:55" ht="63.75" customHeight="1" x14ac:dyDescent="0.25">
      <c r="A48" s="374"/>
      <c r="B48" s="362"/>
      <c r="C48" s="362"/>
      <c r="D48" s="75"/>
      <c r="E48" s="75"/>
      <c r="F48" s="75"/>
      <c r="G48" s="343"/>
      <c r="H48" s="364"/>
      <c r="I48" s="345"/>
      <c r="J48" s="343"/>
      <c r="K48" s="347"/>
      <c r="L48" s="346"/>
      <c r="M48" s="347"/>
      <c r="N48" s="346"/>
      <c r="O48" s="346"/>
      <c r="P48" s="154"/>
      <c r="Q48" s="155">
        <f t="shared" si="109"/>
        <v>0</v>
      </c>
      <c r="R48" s="341"/>
      <c r="S48" s="341"/>
      <c r="T48" s="314"/>
      <c r="U48" s="368"/>
      <c r="V48" s="344"/>
      <c r="W48" s="287">
        <f t="shared" si="2"/>
        <v>0</v>
      </c>
      <c r="X48" s="280"/>
      <c r="Y48" s="280"/>
      <c r="Z48" s="344"/>
      <c r="AA48" s="341"/>
      <c r="AB48" s="282">
        <f t="shared" si="116"/>
        <v>0</v>
      </c>
      <c r="AC48" s="280"/>
      <c r="AD48" s="280"/>
      <c r="AE48" s="344"/>
      <c r="AF48" s="341"/>
      <c r="AG48" s="282">
        <f t="shared" si="119"/>
        <v>0</v>
      </c>
      <c r="AH48" s="280"/>
      <c r="AI48" s="280"/>
      <c r="AJ48" s="344"/>
      <c r="AK48" s="341"/>
      <c r="AL48" s="282">
        <f t="shared" si="122"/>
        <v>0</v>
      </c>
      <c r="AM48" s="280"/>
      <c r="AN48" s="341"/>
      <c r="AO48" s="342"/>
      <c r="AP48" s="358"/>
      <c r="AQ48" s="357"/>
      <c r="AR48" s="396"/>
      <c r="AS48" s="396"/>
      <c r="AT48" s="49"/>
      <c r="AU48" s="49"/>
      <c r="AV48" s="99"/>
      <c r="AW48" s="229"/>
      <c r="AX48" s="100"/>
    </row>
    <row r="49" spans="1:50" ht="63.75" customHeight="1" x14ac:dyDescent="0.25">
      <c r="A49" s="374"/>
      <c r="B49" s="362"/>
      <c r="C49" s="362"/>
      <c r="D49" s="75"/>
      <c r="E49" s="75"/>
      <c r="F49" s="75"/>
      <c r="G49" s="343"/>
      <c r="H49" s="364"/>
      <c r="I49" s="345"/>
      <c r="J49" s="343"/>
      <c r="K49" s="347"/>
      <c r="L49" s="346"/>
      <c r="M49" s="347"/>
      <c r="N49" s="346"/>
      <c r="O49" s="346"/>
      <c r="P49" s="154"/>
      <c r="Q49" s="155">
        <f t="shared" si="109"/>
        <v>0</v>
      </c>
      <c r="R49" s="341"/>
      <c r="S49" s="341"/>
      <c r="T49" s="314"/>
      <c r="U49" s="368"/>
      <c r="V49" s="344"/>
      <c r="W49" s="287">
        <f t="shared" si="2"/>
        <v>0</v>
      </c>
      <c r="X49" s="280"/>
      <c r="Y49" s="280"/>
      <c r="Z49" s="344"/>
      <c r="AA49" s="341"/>
      <c r="AB49" s="282">
        <f t="shared" si="116"/>
        <v>0</v>
      </c>
      <c r="AC49" s="280"/>
      <c r="AD49" s="280"/>
      <c r="AE49" s="344"/>
      <c r="AF49" s="341"/>
      <c r="AG49" s="282">
        <f t="shared" si="119"/>
        <v>0</v>
      </c>
      <c r="AH49" s="280"/>
      <c r="AI49" s="280"/>
      <c r="AJ49" s="344"/>
      <c r="AK49" s="341"/>
      <c r="AL49" s="282">
        <f t="shared" si="122"/>
        <v>0</v>
      </c>
      <c r="AM49" s="280"/>
      <c r="AN49" s="341"/>
      <c r="AO49" s="342"/>
      <c r="AP49" s="358"/>
      <c r="AQ49" s="357"/>
      <c r="AR49" s="396"/>
      <c r="AS49" s="396"/>
      <c r="AT49" s="49"/>
      <c r="AU49" s="49"/>
      <c r="AV49" s="99"/>
      <c r="AW49" s="229"/>
      <c r="AX49" s="100"/>
    </row>
    <row r="50" spans="1:50" ht="63.75" customHeight="1" x14ac:dyDescent="0.25">
      <c r="A50" s="374">
        <v>14</v>
      </c>
      <c r="B50" s="362"/>
      <c r="C50" s="362"/>
      <c r="D50" s="75"/>
      <c r="E50" s="75"/>
      <c r="F50" s="75"/>
      <c r="G50" s="343"/>
      <c r="H50" s="364"/>
      <c r="I50" s="345"/>
      <c r="J50" s="343"/>
      <c r="K50" s="347"/>
      <c r="L50" s="346">
        <f t="shared" si="127"/>
        <v>0</v>
      </c>
      <c r="M50" s="347"/>
      <c r="N50" s="346">
        <f t="shared" si="128"/>
        <v>0</v>
      </c>
      <c r="O50" s="346">
        <f t="shared" si="129"/>
        <v>0</v>
      </c>
      <c r="P50" s="154"/>
      <c r="Q50" s="155">
        <f t="shared" si="109"/>
        <v>0</v>
      </c>
      <c r="R50" s="341" t="e">
        <f t="shared" si="130"/>
        <v>#DIV/0!</v>
      </c>
      <c r="S50" s="341" t="e">
        <f t="shared" si="131"/>
        <v>#DIV/0!</v>
      </c>
      <c r="T50" s="314"/>
      <c r="U50" s="368" t="e">
        <f t="shared" ref="U50" si="152">IF(P50="No_existen",5*$U$10,V50*$U$10)</f>
        <v>#DIV/0!</v>
      </c>
      <c r="V50" s="344" t="e">
        <f t="shared" si="133"/>
        <v>#DIV/0!</v>
      </c>
      <c r="W50" s="287">
        <f t="shared" si="2"/>
        <v>0</v>
      </c>
      <c r="X50" s="280"/>
      <c r="Y50" s="280"/>
      <c r="Z50" s="344" t="e">
        <f t="shared" ref="Z50" si="153">IF(P50="No_existen",5*$Z$10,AA50*$Z$10)</f>
        <v>#DIV/0!</v>
      </c>
      <c r="AA50" s="341" t="e">
        <f t="shared" si="135"/>
        <v>#DIV/0!</v>
      </c>
      <c r="AB50" s="282">
        <f t="shared" si="116"/>
        <v>0</v>
      </c>
      <c r="AC50" s="280"/>
      <c r="AD50" s="280"/>
      <c r="AE50" s="344" t="e">
        <f t="shared" si="136"/>
        <v>#DIV/0!</v>
      </c>
      <c r="AF50" s="341" t="e">
        <f t="shared" ref="AF50:AF53" si="154">ROUND(AVERAGEIF(AG50:AG52,"&gt;0"),0)</f>
        <v>#DIV/0!</v>
      </c>
      <c r="AG50" s="282">
        <f t="shared" si="119"/>
        <v>0</v>
      </c>
      <c r="AH50" s="280"/>
      <c r="AI50" s="280"/>
      <c r="AJ50" s="344" t="e">
        <f t="shared" si="138"/>
        <v>#DIV/0!</v>
      </c>
      <c r="AK50" s="341" t="e">
        <f t="shared" si="139"/>
        <v>#DIV/0!</v>
      </c>
      <c r="AL50" s="282">
        <f t="shared" si="122"/>
        <v>0</v>
      </c>
      <c r="AM50" s="280"/>
      <c r="AN50" s="341" t="e">
        <f t="shared" si="123"/>
        <v>#DIV/0!</v>
      </c>
      <c r="AO50" s="342" t="e">
        <f t="shared" si="140"/>
        <v>#DIV/0!</v>
      </c>
      <c r="AP50" s="358">
        <f t="shared" si="141"/>
        <v>0</v>
      </c>
      <c r="AQ50" s="357" t="str">
        <f t="shared" si="142"/>
        <v>LEVE</v>
      </c>
      <c r="AR50" s="396"/>
      <c r="AS50" s="396"/>
      <c r="AT50" s="49"/>
      <c r="AU50" s="49"/>
      <c r="AV50" s="99"/>
      <c r="AW50" s="229"/>
      <c r="AX50" s="100"/>
    </row>
    <row r="51" spans="1:50" ht="63.75" customHeight="1" x14ac:dyDescent="0.25">
      <c r="A51" s="374"/>
      <c r="B51" s="362"/>
      <c r="C51" s="362"/>
      <c r="D51" s="75"/>
      <c r="E51" s="75"/>
      <c r="F51" s="75"/>
      <c r="G51" s="343"/>
      <c r="H51" s="364"/>
      <c r="I51" s="345"/>
      <c r="J51" s="343"/>
      <c r="K51" s="347"/>
      <c r="L51" s="346"/>
      <c r="M51" s="347"/>
      <c r="N51" s="346"/>
      <c r="O51" s="346"/>
      <c r="P51" s="154"/>
      <c r="Q51" s="155">
        <f t="shared" si="109"/>
        <v>0</v>
      </c>
      <c r="R51" s="341"/>
      <c r="S51" s="341"/>
      <c r="T51" s="314"/>
      <c r="U51" s="368"/>
      <c r="V51" s="344"/>
      <c r="W51" s="287">
        <f t="shared" si="2"/>
        <v>0</v>
      </c>
      <c r="X51" s="280"/>
      <c r="Y51" s="280"/>
      <c r="Z51" s="344"/>
      <c r="AA51" s="341"/>
      <c r="AB51" s="282">
        <f t="shared" si="116"/>
        <v>0</v>
      </c>
      <c r="AC51" s="280"/>
      <c r="AD51" s="280"/>
      <c r="AE51" s="344"/>
      <c r="AF51" s="341"/>
      <c r="AG51" s="282">
        <f t="shared" si="119"/>
        <v>0</v>
      </c>
      <c r="AH51" s="280"/>
      <c r="AI51" s="280"/>
      <c r="AJ51" s="344"/>
      <c r="AK51" s="341"/>
      <c r="AL51" s="282">
        <f t="shared" si="122"/>
        <v>0</v>
      </c>
      <c r="AM51" s="280"/>
      <c r="AN51" s="341"/>
      <c r="AO51" s="342"/>
      <c r="AP51" s="358"/>
      <c r="AQ51" s="357"/>
      <c r="AR51" s="396"/>
      <c r="AS51" s="396"/>
      <c r="AT51" s="49"/>
      <c r="AU51" s="49"/>
      <c r="AV51" s="99"/>
      <c r="AW51" s="229"/>
      <c r="AX51" s="100"/>
    </row>
    <row r="52" spans="1:50" ht="63.75" customHeight="1" x14ac:dyDescent="0.25">
      <c r="A52" s="374"/>
      <c r="B52" s="362"/>
      <c r="C52" s="362"/>
      <c r="D52" s="75"/>
      <c r="E52" s="75"/>
      <c r="F52" s="75"/>
      <c r="G52" s="343"/>
      <c r="H52" s="364"/>
      <c r="I52" s="345"/>
      <c r="J52" s="343"/>
      <c r="K52" s="347"/>
      <c r="L52" s="346"/>
      <c r="M52" s="347"/>
      <c r="N52" s="346"/>
      <c r="O52" s="346"/>
      <c r="P52" s="154"/>
      <c r="Q52" s="155">
        <f t="shared" si="109"/>
        <v>0</v>
      </c>
      <c r="R52" s="341"/>
      <c r="S52" s="341"/>
      <c r="T52" s="314"/>
      <c r="U52" s="368"/>
      <c r="V52" s="344"/>
      <c r="W52" s="287">
        <f t="shared" si="2"/>
        <v>0</v>
      </c>
      <c r="X52" s="280"/>
      <c r="Y52" s="280"/>
      <c r="Z52" s="344"/>
      <c r="AA52" s="341"/>
      <c r="AB52" s="282">
        <f t="shared" si="116"/>
        <v>0</v>
      </c>
      <c r="AC52" s="280"/>
      <c r="AD52" s="280"/>
      <c r="AE52" s="344"/>
      <c r="AF52" s="341"/>
      <c r="AG52" s="282">
        <f t="shared" si="119"/>
        <v>0</v>
      </c>
      <c r="AH52" s="280"/>
      <c r="AI52" s="280"/>
      <c r="AJ52" s="344"/>
      <c r="AK52" s="341"/>
      <c r="AL52" s="282">
        <f t="shared" si="122"/>
        <v>0</v>
      </c>
      <c r="AM52" s="280"/>
      <c r="AN52" s="341"/>
      <c r="AO52" s="342"/>
      <c r="AP52" s="358"/>
      <c r="AQ52" s="357"/>
      <c r="AR52" s="396"/>
      <c r="AS52" s="396"/>
      <c r="AT52" s="49"/>
      <c r="AU52" s="49"/>
      <c r="AV52" s="99"/>
      <c r="AW52" s="229"/>
      <c r="AX52" s="100"/>
    </row>
    <row r="53" spans="1:50" ht="63.75" customHeight="1" x14ac:dyDescent="0.25">
      <c r="A53" s="374">
        <v>15</v>
      </c>
      <c r="B53" s="362"/>
      <c r="C53" s="362"/>
      <c r="D53" s="75"/>
      <c r="E53" s="75"/>
      <c r="F53" s="75"/>
      <c r="G53" s="343"/>
      <c r="H53" s="364"/>
      <c r="I53" s="345"/>
      <c r="J53" s="343"/>
      <c r="K53" s="347"/>
      <c r="L53" s="346">
        <f t="shared" si="127"/>
        <v>0</v>
      </c>
      <c r="M53" s="347"/>
      <c r="N53" s="346">
        <f t="shared" si="128"/>
        <v>0</v>
      </c>
      <c r="O53" s="346">
        <f t="shared" si="129"/>
        <v>0</v>
      </c>
      <c r="P53" s="154"/>
      <c r="Q53" s="155">
        <f t="shared" si="109"/>
        <v>0</v>
      </c>
      <c r="R53" s="341" t="e">
        <f t="shared" si="130"/>
        <v>#DIV/0!</v>
      </c>
      <c r="S53" s="341" t="e">
        <f t="shared" si="131"/>
        <v>#DIV/0!</v>
      </c>
      <c r="T53" s="314"/>
      <c r="U53" s="368" t="e">
        <f t="shared" ref="U53" si="155">IF(P53="No_existen",5*$U$10,V53*$U$10)</f>
        <v>#DIV/0!</v>
      </c>
      <c r="V53" s="344" t="e">
        <f t="shared" si="133"/>
        <v>#DIV/0!</v>
      </c>
      <c r="W53" s="287">
        <f t="shared" si="2"/>
        <v>0</v>
      </c>
      <c r="X53" s="280"/>
      <c r="Y53" s="280"/>
      <c r="Z53" s="344" t="e">
        <f t="shared" ref="Z53" si="156">IF(P53="No_existen",5*$Z$10,AA53*$Z$10)</f>
        <v>#DIV/0!</v>
      </c>
      <c r="AA53" s="341" t="e">
        <f t="shared" ref="AA53" si="157">ROUND(AVERAGEIF(AB53:AB55,"&gt;0"),0)</f>
        <v>#DIV/0!</v>
      </c>
      <c r="AB53" s="282">
        <f t="shared" si="116"/>
        <v>0</v>
      </c>
      <c r="AC53" s="280"/>
      <c r="AD53" s="280"/>
      <c r="AE53" s="344" t="e">
        <f t="shared" si="136"/>
        <v>#DIV/0!</v>
      </c>
      <c r="AF53" s="341" t="e">
        <f t="shared" si="154"/>
        <v>#DIV/0!</v>
      </c>
      <c r="AG53" s="282">
        <f t="shared" si="119"/>
        <v>0</v>
      </c>
      <c r="AH53" s="280"/>
      <c r="AI53" s="280"/>
      <c r="AJ53" s="344" t="e">
        <f t="shared" si="138"/>
        <v>#DIV/0!</v>
      </c>
      <c r="AK53" s="341" t="e">
        <f t="shared" si="139"/>
        <v>#DIV/0!</v>
      </c>
      <c r="AL53" s="282">
        <f t="shared" si="122"/>
        <v>0</v>
      </c>
      <c r="AM53" s="280"/>
      <c r="AN53" s="341" t="e">
        <f t="shared" si="123"/>
        <v>#DIV/0!</v>
      </c>
      <c r="AO53" s="342" t="e">
        <f t="shared" si="140"/>
        <v>#DIV/0!</v>
      </c>
      <c r="AP53" s="358">
        <f t="shared" si="141"/>
        <v>0</v>
      </c>
      <c r="AQ53" s="357" t="str">
        <f t="shared" si="142"/>
        <v>LEVE</v>
      </c>
      <c r="AR53" s="396"/>
      <c r="AS53" s="396"/>
      <c r="AT53" s="49"/>
      <c r="AU53" s="49"/>
      <c r="AV53" s="99"/>
      <c r="AW53" s="229"/>
      <c r="AX53" s="100"/>
    </row>
    <row r="54" spans="1:50" ht="63.75" customHeight="1" x14ac:dyDescent="0.25">
      <c r="A54" s="374"/>
      <c r="B54" s="362"/>
      <c r="C54" s="362"/>
      <c r="D54" s="75"/>
      <c r="E54" s="75"/>
      <c r="F54" s="75"/>
      <c r="G54" s="343"/>
      <c r="H54" s="364"/>
      <c r="I54" s="345"/>
      <c r="J54" s="343"/>
      <c r="K54" s="347"/>
      <c r="L54" s="346"/>
      <c r="M54" s="347"/>
      <c r="N54" s="346"/>
      <c r="O54" s="346"/>
      <c r="P54" s="154"/>
      <c r="Q54" s="155">
        <f t="shared" si="109"/>
        <v>0</v>
      </c>
      <c r="R54" s="341"/>
      <c r="S54" s="341"/>
      <c r="T54" s="314"/>
      <c r="U54" s="368"/>
      <c r="V54" s="344"/>
      <c r="W54" s="287">
        <f t="shared" si="2"/>
        <v>0</v>
      </c>
      <c r="X54" s="280"/>
      <c r="Y54" s="280"/>
      <c r="Z54" s="344"/>
      <c r="AA54" s="341"/>
      <c r="AB54" s="282">
        <f t="shared" si="116"/>
        <v>0</v>
      </c>
      <c r="AC54" s="280"/>
      <c r="AD54" s="280"/>
      <c r="AE54" s="344"/>
      <c r="AF54" s="341"/>
      <c r="AG54" s="282">
        <f t="shared" si="119"/>
        <v>0</v>
      </c>
      <c r="AH54" s="280"/>
      <c r="AI54" s="280"/>
      <c r="AJ54" s="344"/>
      <c r="AK54" s="341"/>
      <c r="AL54" s="282">
        <f t="shared" si="122"/>
        <v>0</v>
      </c>
      <c r="AM54" s="280"/>
      <c r="AN54" s="341"/>
      <c r="AO54" s="342"/>
      <c r="AP54" s="358"/>
      <c r="AQ54" s="357"/>
      <c r="AR54" s="396"/>
      <c r="AS54" s="396"/>
      <c r="AT54" s="49"/>
      <c r="AU54" s="49"/>
      <c r="AV54" s="99"/>
      <c r="AW54" s="229"/>
      <c r="AX54" s="100"/>
    </row>
    <row r="55" spans="1:50" ht="63.75" customHeight="1" thickBot="1" x14ac:dyDescent="0.3">
      <c r="A55" s="374"/>
      <c r="B55" s="384"/>
      <c r="C55" s="384"/>
      <c r="D55" s="95"/>
      <c r="E55" s="95"/>
      <c r="F55" s="95"/>
      <c r="G55" s="383"/>
      <c r="H55" s="378"/>
      <c r="I55" s="388"/>
      <c r="J55" s="383"/>
      <c r="K55" s="389"/>
      <c r="L55" s="390"/>
      <c r="M55" s="389"/>
      <c r="N55" s="390"/>
      <c r="O55" s="390"/>
      <c r="P55" s="22"/>
      <c r="Q55" s="108">
        <f t="shared" si="109"/>
        <v>0</v>
      </c>
      <c r="R55" s="391"/>
      <c r="S55" s="391"/>
      <c r="T55" s="315"/>
      <c r="U55" s="392"/>
      <c r="V55" s="393"/>
      <c r="W55" s="287">
        <f t="shared" si="2"/>
        <v>0</v>
      </c>
      <c r="X55" s="281"/>
      <c r="Y55" s="281"/>
      <c r="Z55" s="393"/>
      <c r="AA55" s="391"/>
      <c r="AB55" s="283">
        <f t="shared" si="116"/>
        <v>0</v>
      </c>
      <c r="AC55" s="281"/>
      <c r="AD55" s="281"/>
      <c r="AE55" s="393"/>
      <c r="AF55" s="391"/>
      <c r="AG55" s="283">
        <f t="shared" si="119"/>
        <v>0</v>
      </c>
      <c r="AH55" s="281"/>
      <c r="AI55" s="281"/>
      <c r="AJ55" s="393"/>
      <c r="AK55" s="391"/>
      <c r="AL55" s="283">
        <f t="shared" si="122"/>
        <v>0</v>
      </c>
      <c r="AM55" s="281"/>
      <c r="AN55" s="341"/>
      <c r="AO55" s="342"/>
      <c r="AP55" s="395"/>
      <c r="AQ55" s="394"/>
      <c r="AR55" s="397"/>
      <c r="AS55" s="397"/>
      <c r="AT55" s="50"/>
      <c r="AU55" s="50"/>
      <c r="AV55" s="179"/>
      <c r="AW55" s="235"/>
      <c r="AX55" s="101"/>
    </row>
    <row r="56" spans="1:50" ht="63.75" customHeight="1" x14ac:dyDescent="0.25"/>
    <row r="1048245" spans="41:56" x14ac:dyDescent="0.25">
      <c r="AT1048245" s="4"/>
      <c r="BD1048245" s="51"/>
    </row>
    <row r="1048246" spans="41:56" x14ac:dyDescent="0.25">
      <c r="AT1048246" s="4"/>
      <c r="BD1048246" s="51"/>
    </row>
    <row r="1048247" spans="41:56" x14ac:dyDescent="0.25">
      <c r="AT1048247" s="4"/>
      <c r="BD1048247" s="51"/>
    </row>
    <row r="1048248" spans="41:56" x14ac:dyDescent="0.25">
      <c r="AO1048248" s="160"/>
      <c r="AT1048248" s="4"/>
      <c r="BD1048248" s="51"/>
    </row>
    <row r="1048249" spans="41:56" x14ac:dyDescent="0.25">
      <c r="AO1048249" s="160"/>
      <c r="AT1048249" s="4"/>
      <c r="BD1048249" s="51"/>
    </row>
    <row r="1048250" spans="41:56" x14ac:dyDescent="0.25">
      <c r="AO1048250" s="160"/>
      <c r="AT1048250" s="4"/>
      <c r="BD1048250" s="51"/>
    </row>
    <row r="1048251" spans="41:56" x14ac:dyDescent="0.25">
      <c r="AO1048251" s="160"/>
      <c r="AT1048251" s="4"/>
      <c r="BD1048251" s="51"/>
    </row>
    <row r="1048252" spans="41:56" x14ac:dyDescent="0.25">
      <c r="AO1048252" s="160"/>
      <c r="AT1048252" s="4"/>
      <c r="BD1048252" s="51"/>
    </row>
    <row r="1048253" spans="41:56" x14ac:dyDescent="0.25">
      <c r="AO1048253" s="160"/>
      <c r="AT1048253" s="4"/>
      <c r="BD1048253" s="51"/>
    </row>
    <row r="1048254" spans="41:56" x14ac:dyDescent="0.25">
      <c r="AT1048254" s="4"/>
      <c r="BD1048254" s="51"/>
    </row>
    <row r="1048255" spans="41:56" x14ac:dyDescent="0.25">
      <c r="AT1048255" s="4"/>
      <c r="BD1048255" s="51"/>
    </row>
    <row r="1048256" spans="41:56" x14ac:dyDescent="0.25">
      <c r="AT1048256" s="4"/>
      <c r="BD1048256" s="51"/>
    </row>
    <row r="1048257" spans="1:102" x14ac:dyDescent="0.25">
      <c r="AT1048257" s="4"/>
      <c r="BD1048257" s="51"/>
    </row>
    <row r="1048258" spans="1:102" x14ac:dyDescent="0.25">
      <c r="AT1048258" s="4"/>
      <c r="BD1048258" s="51"/>
    </row>
    <row r="1048259" spans="1:102" x14ac:dyDescent="0.25">
      <c r="AT1048259" s="4"/>
      <c r="BD1048259" s="51"/>
    </row>
    <row r="1048260" spans="1:102" s="143" customFormat="1" x14ac:dyDescent="0.25">
      <c r="K1048260" s="144"/>
      <c r="L1048260" s="144"/>
      <c r="M1048260" s="144"/>
      <c r="N1048260" s="144"/>
      <c r="O1048260" s="144"/>
      <c r="P1048260" s="144"/>
      <c r="Q1048260" s="144"/>
      <c r="R1048260" s="144"/>
      <c r="S1048260" s="144"/>
      <c r="T1048260" s="317"/>
      <c r="U1048260" s="144"/>
      <c r="V1048260" s="195"/>
      <c r="W1048260" s="195"/>
      <c r="X1048260" s="144"/>
      <c r="Y1048260" s="144"/>
      <c r="Z1048260" s="195"/>
      <c r="AA1048260" s="195"/>
      <c r="AB1048260" s="195"/>
      <c r="AC1048260" s="144"/>
      <c r="AD1048260" s="144"/>
      <c r="AE1048260" s="195"/>
      <c r="AF1048260" s="195"/>
      <c r="AG1048260" s="195"/>
      <c r="AH1048260" s="144"/>
      <c r="AI1048260" s="144"/>
      <c r="AJ1048260" s="195"/>
      <c r="AK1048260" s="195"/>
      <c r="AL1048260" s="195"/>
      <c r="AM1048260" s="144"/>
      <c r="AN1048260" s="144"/>
      <c r="AO1048260" s="39"/>
      <c r="AP1048260" s="144"/>
      <c r="AQ1048260" s="144"/>
      <c r="AT1048260" s="144"/>
      <c r="AU1048260" s="145"/>
      <c r="AV1048260" s="145"/>
      <c r="AW1048260" s="145"/>
      <c r="AX1048260" s="145"/>
      <c r="AY1048260" s="145"/>
      <c r="AZ1048260" s="145"/>
      <c r="BA1048260" s="145"/>
      <c r="BB1048260" s="145"/>
      <c r="BC1048260" s="145"/>
      <c r="BD1048260" s="145"/>
    </row>
    <row r="1048261" spans="1:102" s="143" customFormat="1" x14ac:dyDescent="0.25">
      <c r="K1048261" s="144"/>
      <c r="L1048261" s="144"/>
      <c r="M1048261" s="144"/>
      <c r="N1048261" s="144"/>
      <c r="O1048261" s="144"/>
      <c r="P1048261" s="144"/>
      <c r="Q1048261" s="144"/>
      <c r="R1048261" s="144"/>
      <c r="S1048261" s="144"/>
      <c r="T1048261" s="317"/>
      <c r="U1048261" s="144"/>
      <c r="V1048261" s="195"/>
      <c r="W1048261" s="195"/>
      <c r="X1048261" s="144"/>
      <c r="Y1048261" s="144"/>
      <c r="Z1048261" s="195"/>
      <c r="AA1048261" s="195"/>
      <c r="AB1048261" s="195"/>
      <c r="AC1048261" s="144"/>
      <c r="AD1048261" s="144"/>
      <c r="AE1048261" s="195"/>
      <c r="AF1048261" s="195"/>
      <c r="AG1048261" s="195"/>
      <c r="AH1048261" s="144"/>
      <c r="AI1048261" s="144"/>
      <c r="AJ1048261" s="195"/>
      <c r="AK1048261" s="195"/>
      <c r="AL1048261" s="195"/>
      <c r="AM1048261" s="144"/>
      <c r="AN1048261" s="144"/>
      <c r="AO1048261" s="151"/>
      <c r="AP1048261" s="144"/>
      <c r="AQ1048261" s="144"/>
      <c r="AT1048261" s="144"/>
      <c r="AU1048261" s="145"/>
      <c r="AV1048261" s="145"/>
      <c r="AW1048261" s="145"/>
      <c r="AX1048261" s="145"/>
      <c r="AY1048261" s="145"/>
      <c r="AZ1048261" s="145"/>
      <c r="BA1048261" s="145"/>
      <c r="BB1048261" s="145"/>
      <c r="BC1048261" s="145"/>
      <c r="BD1048261" s="145"/>
    </row>
    <row r="1048262" spans="1:102" s="143" customFormat="1" x14ac:dyDescent="0.25">
      <c r="K1048262" s="144"/>
      <c r="L1048262" s="144"/>
      <c r="M1048262" s="144"/>
      <c r="N1048262" s="144"/>
      <c r="O1048262" s="144"/>
      <c r="P1048262" s="144"/>
      <c r="Q1048262" s="144"/>
      <c r="R1048262" s="144"/>
      <c r="S1048262" s="144"/>
      <c r="T1048262" s="317"/>
      <c r="U1048262" s="144"/>
      <c r="V1048262" s="195"/>
      <c r="W1048262" s="195"/>
      <c r="X1048262" s="144"/>
      <c r="Y1048262" s="144"/>
      <c r="Z1048262" s="195"/>
      <c r="AA1048262" s="195"/>
      <c r="AB1048262" s="195"/>
      <c r="AC1048262" s="144"/>
      <c r="AD1048262" s="144"/>
      <c r="AE1048262" s="195"/>
      <c r="AF1048262" s="195"/>
      <c r="AG1048262" s="195"/>
      <c r="AH1048262" s="144"/>
      <c r="AI1048262" s="144"/>
      <c r="AJ1048262" s="195"/>
      <c r="AK1048262" s="195"/>
      <c r="AL1048262" s="195"/>
      <c r="AM1048262" s="144"/>
      <c r="AN1048262" s="144"/>
      <c r="AO1048262" s="39"/>
      <c r="AP1048262" s="144"/>
      <c r="AQ1048262" s="144"/>
      <c r="AT1048262" s="144"/>
      <c r="AU1048262" s="145"/>
      <c r="AV1048262" s="145"/>
      <c r="AW1048262" s="145"/>
      <c r="AX1048262" s="145"/>
      <c r="AY1048262" s="145"/>
      <c r="AZ1048262" s="145"/>
      <c r="BA1048262" s="145"/>
      <c r="BB1048262" s="145"/>
      <c r="BC1048262" s="145"/>
      <c r="BD1048262" s="145"/>
    </row>
    <row r="1048263" spans="1:102" s="143" customFormat="1" x14ac:dyDescent="0.25">
      <c r="K1048263" s="144"/>
      <c r="L1048263" s="144"/>
      <c r="M1048263" s="144"/>
      <c r="N1048263" s="144"/>
      <c r="O1048263" s="144"/>
      <c r="P1048263" s="144"/>
      <c r="Q1048263" s="144"/>
      <c r="R1048263" s="144"/>
      <c r="S1048263" s="144"/>
      <c r="T1048263" s="317"/>
      <c r="U1048263" s="144"/>
      <c r="V1048263" s="195"/>
      <c r="W1048263" s="195"/>
      <c r="X1048263" s="144"/>
      <c r="Y1048263" s="144"/>
      <c r="Z1048263" s="195"/>
      <c r="AA1048263" s="195"/>
      <c r="AB1048263" s="195"/>
      <c r="AC1048263" s="144"/>
      <c r="AD1048263" s="144"/>
      <c r="AE1048263" s="195"/>
      <c r="AF1048263" s="195"/>
      <c r="AG1048263" s="195"/>
      <c r="AH1048263" s="144"/>
      <c r="AI1048263" s="144"/>
      <c r="AJ1048263" s="195"/>
      <c r="AK1048263" s="195"/>
      <c r="AL1048263" s="195"/>
      <c r="AM1048263" s="144"/>
      <c r="AN1048263" s="144"/>
      <c r="AO1048263" s="39"/>
      <c r="AP1048263" s="144"/>
      <c r="AQ1048263" s="144"/>
      <c r="AT1048263" s="144"/>
      <c r="AU1048263" s="145"/>
      <c r="AV1048263" s="145"/>
      <c r="AW1048263" s="145"/>
      <c r="AX1048263" s="145"/>
      <c r="AY1048263" s="145"/>
      <c r="AZ1048263" s="145"/>
      <c r="BA1048263" s="145"/>
      <c r="BB1048263" s="145"/>
      <c r="BC1048263" s="145"/>
      <c r="BD1048263" s="145"/>
    </row>
    <row r="1048264" spans="1:102" s="143" customFormat="1" x14ac:dyDescent="0.25">
      <c r="K1048264" s="144"/>
      <c r="L1048264" s="144"/>
      <c r="M1048264" s="144"/>
      <c r="N1048264" s="144"/>
      <c r="O1048264" s="144"/>
      <c r="P1048264" s="144"/>
      <c r="Q1048264" s="144"/>
      <c r="R1048264" s="144"/>
      <c r="S1048264" s="144"/>
      <c r="T1048264" s="317"/>
      <c r="U1048264" s="144"/>
      <c r="V1048264" s="195"/>
      <c r="W1048264" s="195"/>
      <c r="X1048264" s="144"/>
      <c r="Y1048264" s="144"/>
      <c r="Z1048264" s="195"/>
      <c r="AA1048264" s="195"/>
      <c r="AB1048264" s="195"/>
      <c r="AC1048264" s="144"/>
      <c r="AD1048264" s="144"/>
      <c r="AE1048264" s="195"/>
      <c r="AF1048264" s="195"/>
      <c r="AG1048264" s="195"/>
      <c r="AH1048264" s="144"/>
      <c r="AI1048264" s="144"/>
      <c r="AJ1048264" s="195"/>
      <c r="AK1048264" s="195"/>
      <c r="AL1048264" s="195"/>
      <c r="AM1048264" s="144"/>
      <c r="AN1048264" s="144"/>
      <c r="AO1048264" s="39"/>
      <c r="AP1048264" s="144"/>
      <c r="AQ1048264" s="144"/>
      <c r="AT1048264" s="144"/>
      <c r="AU1048264" s="145"/>
      <c r="AV1048264" s="145"/>
      <c r="AW1048264" s="145"/>
      <c r="AX1048264" s="145"/>
      <c r="AY1048264" s="145"/>
      <c r="AZ1048264" s="145"/>
      <c r="BA1048264" s="145"/>
      <c r="BB1048264" s="145"/>
      <c r="BC1048264" s="145"/>
      <c r="BD1048264" s="145"/>
    </row>
    <row r="1048265" spans="1:102" s="143" customFormat="1" ht="13.8" thickBot="1" x14ac:dyDescent="0.3">
      <c r="K1048265" s="144"/>
      <c r="L1048265" s="144"/>
      <c r="M1048265" s="144"/>
      <c r="N1048265" s="144"/>
      <c r="O1048265" s="144"/>
      <c r="P1048265" s="144"/>
      <c r="Q1048265" s="144"/>
      <c r="R1048265" s="144"/>
      <c r="S1048265" s="144"/>
      <c r="T1048265" s="317"/>
      <c r="U1048265" s="144"/>
      <c r="V1048265" s="195"/>
      <c r="W1048265" s="195"/>
      <c r="X1048265" s="144"/>
      <c r="Y1048265" s="144"/>
      <c r="Z1048265" s="195"/>
      <c r="AA1048265" s="195"/>
      <c r="AB1048265" s="195"/>
      <c r="AC1048265" s="144"/>
      <c r="AD1048265" s="144"/>
      <c r="AE1048265" s="195"/>
      <c r="AF1048265" s="195"/>
      <c r="AG1048265" s="195"/>
      <c r="AH1048265" s="144"/>
      <c r="AI1048265" s="144"/>
      <c r="AJ1048265" s="195"/>
      <c r="AK1048265" s="195"/>
      <c r="AL1048265" s="195"/>
      <c r="AM1048265" s="144"/>
      <c r="AN1048265" s="144"/>
      <c r="AO1048265" s="39"/>
      <c r="AP1048265" s="144"/>
      <c r="AQ1048265" s="144"/>
      <c r="AT1048265" s="144"/>
      <c r="AU1048265" s="145"/>
      <c r="AV1048265" s="145"/>
      <c r="AW1048265" s="145"/>
      <c r="AX1048265" s="145"/>
      <c r="AY1048265" s="145"/>
      <c r="AZ1048265" s="145"/>
      <c r="BA1048265" s="145"/>
      <c r="BB1048265" s="145"/>
      <c r="BC1048265" s="145"/>
      <c r="BD1048265" s="145"/>
    </row>
    <row r="1048266" spans="1:102" s="51" customFormat="1" ht="42" customHeight="1" thickBot="1" x14ac:dyDescent="0.3">
      <c r="A1048266" s="206" t="s">
        <v>155</v>
      </c>
      <c r="B1048266" s="210" t="s">
        <v>151</v>
      </c>
      <c r="C1048266" s="120" t="s">
        <v>290</v>
      </c>
      <c r="D1048266" s="121" t="s">
        <v>261</v>
      </c>
      <c r="E1048266" s="126" t="s">
        <v>262</v>
      </c>
      <c r="F1048266" s="126" t="s">
        <v>263</v>
      </c>
      <c r="G1048266" s="121" t="s">
        <v>292</v>
      </c>
      <c r="H1048266" s="3"/>
      <c r="I1048266" s="3"/>
      <c r="J1048266" s="3"/>
      <c r="K1048266" s="127" t="s">
        <v>23</v>
      </c>
      <c r="L1048266" s="4"/>
      <c r="M1048266" s="4"/>
      <c r="N1048266" s="4"/>
      <c r="O1048266" s="4"/>
      <c r="P1048266" s="127" t="s">
        <v>56</v>
      </c>
      <c r="Q1048266" s="4"/>
      <c r="R1048266" s="4"/>
      <c r="S1048266" s="4"/>
      <c r="T1048266" s="316"/>
      <c r="U1048266" s="4"/>
      <c r="V1048266" s="194"/>
      <c r="W1048266" s="194"/>
      <c r="X1048266" s="39" t="s">
        <v>323</v>
      </c>
      <c r="Y1048266" s="4"/>
      <c r="Z1048266" s="194"/>
      <c r="AA1048266" s="194"/>
      <c r="AB1048266" s="194"/>
      <c r="AC1048266" s="4"/>
      <c r="AD1048266" s="39" t="s">
        <v>299</v>
      </c>
      <c r="AE1048266" s="199"/>
      <c r="AF1048266" s="194"/>
      <c r="AG1048266" s="194"/>
      <c r="AH1048266" s="39" t="s">
        <v>304</v>
      </c>
      <c r="AI1048266" s="39" t="s">
        <v>303</v>
      </c>
      <c r="AJ1048266" s="199"/>
      <c r="AK1048266" s="194"/>
      <c r="AL1048266" s="194"/>
      <c r="AM1048266" s="4"/>
      <c r="AN1048266" s="4"/>
      <c r="AO1048266" s="39"/>
      <c r="AP1048266" s="4"/>
      <c r="AQ1048266" s="130" t="s">
        <v>294</v>
      </c>
      <c r="AR1048266" s="3"/>
      <c r="AS1048266" s="3"/>
      <c r="AT1048266" s="351" t="s">
        <v>293</v>
      </c>
      <c r="AU1048266" s="352"/>
      <c r="AV1048266" s="353"/>
      <c r="AW1048266" s="114"/>
      <c r="AX1048266" s="130" t="s">
        <v>159</v>
      </c>
      <c r="AY1048266" s="39"/>
      <c r="AZ1048266" s="238" t="s">
        <v>448</v>
      </c>
      <c r="BA1048266" s="239" t="s">
        <v>295</v>
      </c>
      <c r="BB1048266" s="240" t="s">
        <v>296</v>
      </c>
      <c r="BC1048266" s="241" t="s">
        <v>291</v>
      </c>
      <c r="BD1048266" s="3"/>
      <c r="BE1048266" s="3"/>
      <c r="BG1048266" s="3"/>
      <c r="BH1048266" s="3"/>
      <c r="BI1048266" s="329" t="s">
        <v>464</v>
      </c>
      <c r="BJ1048266" s="330"/>
      <c r="BK1048266" s="330"/>
      <c r="BL1048266" s="330"/>
      <c r="BM1048266" s="330"/>
      <c r="BN1048266" s="330"/>
      <c r="BO1048266" s="330"/>
      <c r="BP1048266" s="330"/>
      <c r="BQ1048266" s="330"/>
      <c r="BR1048266" s="331"/>
      <c r="BS1048266" s="3"/>
      <c r="BT1048266" s="3"/>
      <c r="BU1048266" s="3"/>
      <c r="BV1048266" s="3"/>
      <c r="BW1048266" s="3"/>
      <c r="BX1048266" s="3"/>
      <c r="BY1048266" s="3"/>
      <c r="BZ1048266" s="3"/>
      <c r="CA1048266" s="3"/>
      <c r="CB1048266" s="3"/>
      <c r="CC1048266" s="3"/>
      <c r="CE1048266" s="3"/>
      <c r="CF1048266" s="3"/>
      <c r="CG1048266" s="3"/>
      <c r="CH1048266" s="3"/>
      <c r="CI1048266" s="3"/>
      <c r="CJ1048266" s="3"/>
      <c r="CK1048266" s="3"/>
      <c r="CL1048266" s="3"/>
      <c r="CM1048266" s="3"/>
      <c r="CN1048266" s="3"/>
      <c r="CO1048266" s="3"/>
      <c r="CP1048266" s="3"/>
      <c r="CQ1048266" s="3"/>
      <c r="CR1048266" s="3"/>
      <c r="CS1048266" s="3"/>
      <c r="CT1048266" s="3"/>
      <c r="CU1048266" s="3"/>
      <c r="CV1048266" s="3"/>
      <c r="CW1048266" s="3"/>
      <c r="CX1048266" s="3"/>
    </row>
    <row r="1048267" spans="1:102" s="51" customFormat="1" ht="211.5" customHeight="1" x14ac:dyDescent="0.25">
      <c r="A1048267" s="207" t="s">
        <v>151</v>
      </c>
      <c r="B1048267" s="211" t="s">
        <v>165</v>
      </c>
      <c r="C1048267" s="209" t="s">
        <v>191</v>
      </c>
      <c r="D1048267" s="122" t="s">
        <v>262</v>
      </c>
      <c r="E1048267" s="124" t="s">
        <v>36</v>
      </c>
      <c r="F1048267" s="124" t="s">
        <v>264</v>
      </c>
      <c r="G1048267" s="300" t="s">
        <v>113</v>
      </c>
      <c r="H1048267" s="301" t="s">
        <v>377</v>
      </c>
      <c r="I1048267" s="3"/>
      <c r="J1048267" s="3"/>
      <c r="K1048267" s="128" t="s">
        <v>147</v>
      </c>
      <c r="L1048267" s="4"/>
      <c r="M1048267" s="4"/>
      <c r="N1048267" s="4"/>
      <c r="O1048267" s="4"/>
      <c r="P1048267" s="128" t="s">
        <v>286</v>
      </c>
      <c r="Q1048267" s="4"/>
      <c r="R1048267" s="4"/>
      <c r="S1048267" s="4"/>
      <c r="T1048267" s="316"/>
      <c r="U1048267" s="4"/>
      <c r="V1048267" s="194"/>
      <c r="W1048267" s="194"/>
      <c r="X1048267" s="4" t="s">
        <v>324</v>
      </c>
      <c r="Y1048267" s="4"/>
      <c r="Z1048267" s="194"/>
      <c r="AA1048267" s="194"/>
      <c r="AB1048267" s="194"/>
      <c r="AC1048267" s="4"/>
      <c r="AD1048267" s="128" t="s">
        <v>300</v>
      </c>
      <c r="AE1048267" s="197"/>
      <c r="AF1048267" s="194"/>
      <c r="AG1048267" s="194"/>
      <c r="AH1048267" s="152" t="s">
        <v>298</v>
      </c>
      <c r="AI1048267" s="152" t="s">
        <v>305</v>
      </c>
      <c r="AJ1048267" s="197"/>
      <c r="AK1048267" s="194"/>
      <c r="AL1048267" s="194"/>
      <c r="AM1048267" s="4"/>
      <c r="AN1048267" s="4"/>
      <c r="AO1048267" s="39"/>
      <c r="AP1048267" s="4"/>
      <c r="AQ1048267" s="131" t="s">
        <v>150</v>
      </c>
      <c r="AR1048267" s="3"/>
      <c r="AS1048267" s="3"/>
      <c r="AT1048267" s="139" t="s">
        <v>85</v>
      </c>
      <c r="AU1048267" s="114" t="s">
        <v>86</v>
      </c>
      <c r="AV1048267" s="137" t="s">
        <v>87</v>
      </c>
      <c r="AW1048267" s="114"/>
      <c r="AX1048267" s="275" t="s">
        <v>480</v>
      </c>
      <c r="AZ1048267" s="231" t="s">
        <v>449</v>
      </c>
      <c r="BA1048267" s="229" t="s">
        <v>459</v>
      </c>
      <c r="BB1048267" s="230" t="s">
        <v>258</v>
      </c>
      <c r="BC1048267" s="232" t="s">
        <v>450</v>
      </c>
      <c r="BD1048267" s="3"/>
      <c r="BG1048267" s="3"/>
      <c r="BH1048267" s="3"/>
      <c r="BI1048267" s="244" t="s">
        <v>165</v>
      </c>
      <c r="BJ1048267" s="245" t="s">
        <v>152</v>
      </c>
      <c r="BK1048267" s="245" t="s">
        <v>166</v>
      </c>
      <c r="BL1048267" s="245" t="s">
        <v>169</v>
      </c>
      <c r="BM1048267" s="245" t="s">
        <v>164</v>
      </c>
      <c r="BN1048267" s="245" t="s">
        <v>163</v>
      </c>
      <c r="BO1048267" s="245" t="s">
        <v>154</v>
      </c>
      <c r="BP1048267" s="245" t="s">
        <v>153</v>
      </c>
      <c r="BQ1048267" s="245" t="s">
        <v>167</v>
      </c>
      <c r="BR1048267" s="246" t="s">
        <v>168</v>
      </c>
      <c r="BS1048267" s="3"/>
      <c r="BT1048267" s="3"/>
      <c r="BU1048267" s="3"/>
      <c r="BV1048267" s="3"/>
      <c r="BW1048267" s="3"/>
      <c r="BX1048267" s="3"/>
      <c r="BY1048267" s="3"/>
      <c r="BZ1048267" s="3"/>
      <c r="CA1048267" s="3"/>
      <c r="CB1048267" s="3"/>
      <c r="CC1048267" s="3"/>
      <c r="CE1048267" s="3"/>
      <c r="CF1048267" s="3"/>
      <c r="CG1048267" s="3"/>
      <c r="CH1048267" s="3"/>
      <c r="CI1048267" s="3"/>
      <c r="CJ1048267" s="3"/>
      <c r="CK1048267" s="3"/>
      <c r="CL1048267" s="3"/>
      <c r="CM1048267" s="3"/>
      <c r="CN1048267" s="3"/>
      <c r="CO1048267" s="3"/>
      <c r="CP1048267" s="3"/>
      <c r="CQ1048267" s="3"/>
      <c r="CR1048267" s="3"/>
      <c r="CS1048267" s="3"/>
      <c r="CT1048267" s="3"/>
      <c r="CU1048267" s="3"/>
      <c r="CV1048267" s="3"/>
      <c r="CW1048267" s="3"/>
      <c r="CX1048267" s="3"/>
    </row>
    <row r="1048268" spans="1:102" s="51" customFormat="1" ht="167.25" customHeight="1" thickBot="1" x14ac:dyDescent="0.3">
      <c r="A1048268" s="258" t="s">
        <v>156</v>
      </c>
      <c r="B1048268" s="119" t="s">
        <v>152</v>
      </c>
      <c r="C1048268" s="220" t="s">
        <v>192</v>
      </c>
      <c r="D1048268" s="123" t="s">
        <v>263</v>
      </c>
      <c r="E1048268" s="124" t="s">
        <v>35</v>
      </c>
      <c r="F1048268" s="124" t="s">
        <v>39</v>
      </c>
      <c r="G1048268" s="302" t="s">
        <v>109</v>
      </c>
      <c r="H1048268" s="122" t="s">
        <v>467</v>
      </c>
      <c r="I1048268" s="1"/>
      <c r="J1048268" s="3"/>
      <c r="K1048268" s="128" t="s">
        <v>148</v>
      </c>
      <c r="L1048268" s="4"/>
      <c r="M1048268" s="4"/>
      <c r="N1048268" s="4"/>
      <c r="O1048268" s="4"/>
      <c r="P1048268" s="128" t="s">
        <v>390</v>
      </c>
      <c r="Q1048268" s="4"/>
      <c r="R1048268" s="4"/>
      <c r="S1048268" s="4"/>
      <c r="T1048268" s="316"/>
      <c r="U1048268" s="4"/>
      <c r="V1048268" s="194"/>
      <c r="W1048268" s="194"/>
      <c r="X1048268" s="4" t="s">
        <v>325</v>
      </c>
      <c r="Y1048268" s="4"/>
      <c r="Z1048268" s="194"/>
      <c r="AA1048268" s="194"/>
      <c r="AB1048268" s="194"/>
      <c r="AC1048268" s="4"/>
      <c r="AD1048268" s="128" t="s">
        <v>301</v>
      </c>
      <c r="AE1048268" s="197"/>
      <c r="AF1048268" s="194"/>
      <c r="AG1048268" s="194"/>
      <c r="AH1048268" s="132" t="s">
        <v>302</v>
      </c>
      <c r="AI1048268" s="131" t="s">
        <v>306</v>
      </c>
      <c r="AJ1048268" s="197"/>
      <c r="AK1048268" s="194"/>
      <c r="AL1048268" s="194"/>
      <c r="AM1048268" s="4"/>
      <c r="AN1048268" s="4"/>
      <c r="AO1048268" s="39"/>
      <c r="AP1048268" s="4"/>
      <c r="AQ1048268" s="131" t="s">
        <v>86</v>
      </c>
      <c r="AR1048268" s="3"/>
      <c r="AS1048268" s="3"/>
      <c r="AT1048268" s="140" t="s">
        <v>88</v>
      </c>
      <c r="AU1048268" s="96" t="s">
        <v>89</v>
      </c>
      <c r="AV1048268" s="135" t="s">
        <v>90</v>
      </c>
      <c r="AW1048268" s="96"/>
      <c r="AX1048268" s="146" t="s">
        <v>180</v>
      </c>
      <c r="AZ1048268" s="231" t="s">
        <v>451</v>
      </c>
      <c r="BA1048268" s="229" t="s">
        <v>460</v>
      </c>
      <c r="BB1048268" s="230" t="s">
        <v>475</v>
      </c>
      <c r="BC1048268" s="232" t="s">
        <v>452</v>
      </c>
      <c r="BD1048268" s="3"/>
      <c r="BG1048268" s="3"/>
      <c r="BH1048268" s="3"/>
      <c r="BI1048268" s="149" t="s">
        <v>176</v>
      </c>
      <c r="BJ1048268" s="247" t="s">
        <v>485</v>
      </c>
      <c r="BK1048268" s="247" t="s">
        <v>485</v>
      </c>
      <c r="BL1048268" s="230" t="s">
        <v>176</v>
      </c>
      <c r="BM1048268" s="230" t="s">
        <v>160</v>
      </c>
      <c r="BN1048268" s="247" t="s">
        <v>484</v>
      </c>
      <c r="BO1048268" s="230" t="s">
        <v>175</v>
      </c>
      <c r="BP1048268" s="230" t="s">
        <v>173</v>
      </c>
      <c r="BQ1048268" s="230" t="s">
        <v>172</v>
      </c>
      <c r="BR1048268" s="248" t="s">
        <v>485</v>
      </c>
      <c r="BS1048268" s="3"/>
      <c r="BT1048268" s="3"/>
      <c r="BU1048268" s="3"/>
      <c r="BV1048268" s="3"/>
      <c r="BW1048268" s="3"/>
      <c r="BX1048268" s="3"/>
      <c r="BY1048268" s="3"/>
      <c r="BZ1048268" s="3"/>
      <c r="CA1048268" s="3"/>
      <c r="CB1048268" s="3"/>
      <c r="CC1048268" s="3"/>
      <c r="CE1048268" s="3"/>
      <c r="CF1048268" s="3"/>
      <c r="CG1048268" s="3"/>
      <c r="CH1048268" s="3"/>
      <c r="CI1048268" s="3"/>
      <c r="CJ1048268" s="3"/>
      <c r="CK1048268" s="3"/>
      <c r="CL1048268" s="3"/>
      <c r="CM1048268" s="3"/>
      <c r="CN1048268" s="3"/>
      <c r="CO1048268" s="3"/>
      <c r="CP1048268" s="3"/>
      <c r="CQ1048268" s="3"/>
      <c r="CR1048268" s="3"/>
      <c r="CS1048268" s="3"/>
      <c r="CT1048268" s="3"/>
      <c r="CU1048268" s="3"/>
      <c r="CV1048268" s="3"/>
      <c r="CW1048268" s="3"/>
      <c r="CX1048268" s="3"/>
    </row>
    <row r="1048269" spans="1:102" ht="180" customHeight="1" thickBot="1" x14ac:dyDescent="0.3">
      <c r="A1048269" s="208" t="s">
        <v>376</v>
      </c>
      <c r="B1048269" s="212" t="s">
        <v>166</v>
      </c>
      <c r="C1048269" s="220" t="s">
        <v>193</v>
      </c>
      <c r="E1048269" s="124" t="s">
        <v>227</v>
      </c>
      <c r="F1048269" s="124" t="s">
        <v>226</v>
      </c>
      <c r="G1048269" s="303" t="s">
        <v>141</v>
      </c>
      <c r="H1048269" s="123"/>
      <c r="K1048269" s="128" t="s">
        <v>103</v>
      </c>
      <c r="P1048269" s="138" t="s">
        <v>327</v>
      </c>
      <c r="X1048269" s="4" t="s">
        <v>326</v>
      </c>
      <c r="AD1048269" s="96"/>
      <c r="AE1048269" s="197"/>
      <c r="AI1048269" s="131" t="s">
        <v>307</v>
      </c>
      <c r="AJ1048269" s="197"/>
      <c r="AQ1048269" s="132" t="s">
        <v>87</v>
      </c>
      <c r="AT1048269" s="140"/>
      <c r="AU1048269" s="96" t="s">
        <v>91</v>
      </c>
      <c r="AV1048269" s="135" t="s">
        <v>89</v>
      </c>
      <c r="AW1048269" s="96"/>
      <c r="AX1048269" s="146"/>
      <c r="AZ1048269" s="231" t="s">
        <v>453</v>
      </c>
      <c r="BA1048269" s="229" t="s">
        <v>461</v>
      </c>
      <c r="BB1048269" s="230" t="s">
        <v>259</v>
      </c>
      <c r="BC1048269" s="233" t="s">
        <v>454</v>
      </c>
      <c r="BI1048269" s="149" t="s">
        <v>175</v>
      </c>
      <c r="BJ1048269" s="230" t="s">
        <v>175</v>
      </c>
      <c r="BK1048269" s="247" t="s">
        <v>190</v>
      </c>
      <c r="BL1048269" s="247" t="s">
        <v>475</v>
      </c>
      <c r="BM1048269" s="230" t="s">
        <v>162</v>
      </c>
      <c r="BN1048269" s="230" t="s">
        <v>477</v>
      </c>
      <c r="BO1048269" s="249"/>
      <c r="BP1048269" s="249"/>
      <c r="BQ1048269" s="230" t="s">
        <v>176</v>
      </c>
      <c r="BR1048269" s="250" t="s">
        <v>175</v>
      </c>
    </row>
    <row r="1048270" spans="1:102" ht="162" customHeight="1" x14ac:dyDescent="0.25">
      <c r="B1048270" s="115" t="s">
        <v>169</v>
      </c>
      <c r="C1048270" s="221" t="s">
        <v>194</v>
      </c>
      <c r="E1048270" s="124" t="s">
        <v>34</v>
      </c>
      <c r="F1048270" s="124" t="s">
        <v>38</v>
      </c>
      <c r="G1048270" s="304" t="s">
        <v>110</v>
      </c>
      <c r="K1048270" s="128" t="s">
        <v>149</v>
      </c>
      <c r="P1048270" s="128" t="s">
        <v>320</v>
      </c>
      <c r="AD1048270" s="96"/>
      <c r="AE1048270" s="197"/>
      <c r="AI1048270" s="131" t="s">
        <v>473</v>
      </c>
      <c r="AJ1048270" s="197"/>
      <c r="AQ1048270" s="51"/>
      <c r="AT1048270" s="140"/>
      <c r="AU1048270" s="96" t="s">
        <v>92</v>
      </c>
      <c r="AV1048270" s="135" t="s">
        <v>91</v>
      </c>
      <c r="AW1048270" s="96"/>
      <c r="AX1048270" s="146" t="s">
        <v>179</v>
      </c>
      <c r="AZ1048270" s="231" t="s">
        <v>455</v>
      </c>
      <c r="BA1048270" s="229" t="s">
        <v>158</v>
      </c>
      <c r="BB1048270" s="230" t="s">
        <v>462</v>
      </c>
      <c r="BC1048270" s="232" t="s">
        <v>456</v>
      </c>
      <c r="BI1048270" s="149" t="s">
        <v>162</v>
      </c>
      <c r="BJ1048270" s="247" t="s">
        <v>484</v>
      </c>
      <c r="BK1048270" s="247" t="s">
        <v>189</v>
      </c>
      <c r="BL1048270" s="247" t="s">
        <v>190</v>
      </c>
      <c r="BM1048270" s="230" t="s">
        <v>176</v>
      </c>
      <c r="BN1048270" s="230" t="s">
        <v>175</v>
      </c>
      <c r="BO1048270" s="249"/>
      <c r="BP1048270" s="249"/>
      <c r="BQ1048270" s="230" t="s">
        <v>179</v>
      </c>
      <c r="BR1048270" s="250" t="s">
        <v>162</v>
      </c>
    </row>
    <row r="1048271" spans="1:102" ht="173.25" customHeight="1" thickBot="1" x14ac:dyDescent="0.3">
      <c r="B1048271" s="116" t="s">
        <v>164</v>
      </c>
      <c r="C1048271" s="118" t="s">
        <v>195</v>
      </c>
      <c r="E1048271" s="124" t="s">
        <v>33</v>
      </c>
      <c r="F1048271" s="124" t="s">
        <v>37</v>
      </c>
      <c r="G1048271" s="122" t="s">
        <v>144</v>
      </c>
      <c r="K1048271" s="129" t="s">
        <v>126</v>
      </c>
      <c r="P1048271" s="129" t="s">
        <v>321</v>
      </c>
      <c r="AI1048271" s="131" t="s">
        <v>308</v>
      </c>
      <c r="AJ1048271" s="197"/>
      <c r="AQ1048271" s="51"/>
      <c r="AT1048271" s="141"/>
      <c r="AU1048271" s="142"/>
      <c r="AV1048271" s="136" t="s">
        <v>92</v>
      </c>
      <c r="AW1048271" s="96"/>
      <c r="AX1048271" s="146" t="s">
        <v>172</v>
      </c>
      <c r="AZ1048271" s="234" t="s">
        <v>457</v>
      </c>
      <c r="BA1048271" s="235" t="s">
        <v>463</v>
      </c>
      <c r="BB1048271" s="236" t="s">
        <v>474</v>
      </c>
      <c r="BC1048271" s="237" t="s">
        <v>458</v>
      </c>
      <c r="BI1048271" s="251" t="s">
        <v>444</v>
      </c>
      <c r="BJ1048271" s="247" t="s">
        <v>479</v>
      </c>
      <c r="BK1048271" s="230" t="s">
        <v>185</v>
      </c>
      <c r="BL1048271" s="247" t="s">
        <v>189</v>
      </c>
      <c r="BM1048271" s="230" t="s">
        <v>161</v>
      </c>
      <c r="BN1048271" s="230" t="s">
        <v>176</v>
      </c>
      <c r="BO1048271" s="249"/>
      <c r="BP1048271" s="249"/>
      <c r="BQ1048271" s="230" t="s">
        <v>178</v>
      </c>
      <c r="BR1048271" s="250" t="s">
        <v>176</v>
      </c>
    </row>
    <row r="1048272" spans="1:102" ht="188.25" customHeight="1" thickBot="1" x14ac:dyDescent="0.3">
      <c r="B1048272" s="116" t="s">
        <v>167</v>
      </c>
      <c r="C1048272" s="118" t="s">
        <v>198</v>
      </c>
      <c r="E1048272" s="125" t="s">
        <v>32</v>
      </c>
      <c r="F1048272" s="125" t="s">
        <v>225</v>
      </c>
      <c r="G1048272" s="122" t="s">
        <v>106</v>
      </c>
      <c r="AI1048272" s="131" t="s">
        <v>309</v>
      </c>
      <c r="AJ1048272" s="197"/>
      <c r="AQ1048272" s="51"/>
      <c r="AX1048272" s="276" t="s">
        <v>190</v>
      </c>
      <c r="AZ1048272" s="47"/>
      <c r="BC1048272" s="3"/>
      <c r="BH1048272" s="51"/>
      <c r="BI1048272" s="252"/>
      <c r="BJ1048272" s="230" t="s">
        <v>401</v>
      </c>
      <c r="BK1048272" s="230" t="s">
        <v>186</v>
      </c>
      <c r="BL1048272" s="230" t="s">
        <v>185</v>
      </c>
      <c r="BM1048272" s="230" t="s">
        <v>174</v>
      </c>
      <c r="BN1048272" s="249"/>
      <c r="BO1048272" s="249"/>
      <c r="BP1048272" s="249"/>
      <c r="BQ1048272" s="249"/>
      <c r="BR1048272" s="148" t="s">
        <v>465</v>
      </c>
    </row>
    <row r="1048273" spans="2:82" ht="192.75" customHeight="1" thickBot="1" x14ac:dyDescent="0.3">
      <c r="B1048273" s="116" t="s">
        <v>168</v>
      </c>
      <c r="C1048273" s="118" t="s">
        <v>199</v>
      </c>
      <c r="G1048273" s="122" t="s">
        <v>108</v>
      </c>
      <c r="H1048273" s="348" t="s">
        <v>24</v>
      </c>
      <c r="I1048273" s="349"/>
      <c r="J1048273" s="349"/>
      <c r="K1048273" s="349"/>
      <c r="L1048273" s="349"/>
      <c r="M1048273" s="349"/>
      <c r="N1048273" s="349"/>
      <c r="O1048273" s="349"/>
      <c r="P1048273" s="349"/>
      <c r="Q1048273" s="349"/>
      <c r="R1048273" s="349"/>
      <c r="S1048273" s="349"/>
      <c r="T1048273" s="349"/>
      <c r="U1048273" s="349"/>
      <c r="V1048273" s="349"/>
      <c r="W1048273" s="349"/>
      <c r="X1048273" s="349"/>
      <c r="Y1048273" s="349"/>
      <c r="Z1048273" s="349"/>
      <c r="AA1048273" s="349"/>
      <c r="AB1048273" s="349"/>
      <c r="AC1048273" s="349"/>
      <c r="AD1048273" s="350"/>
      <c r="AE1048273" s="200"/>
      <c r="AF1048273" s="201"/>
      <c r="AG1048273" s="201"/>
      <c r="AH1048273" s="151"/>
      <c r="AI1048273" s="131" t="s">
        <v>310</v>
      </c>
      <c r="AJ1048273" s="202"/>
      <c r="AK1048273" s="201"/>
      <c r="AL1048273" s="201"/>
      <c r="AM1048273" s="151"/>
      <c r="AN1048273" s="151"/>
      <c r="AP1048273" s="151"/>
      <c r="AQ1048273" s="151"/>
      <c r="AX1048273" s="276" t="s">
        <v>189</v>
      </c>
      <c r="AZ1048273" s="147"/>
      <c r="BC1048273" s="3"/>
      <c r="BD1048273" s="51"/>
      <c r="BH1048273" s="51"/>
      <c r="BI1048273" s="252"/>
      <c r="BJ1048273" s="230"/>
      <c r="BK1048273" s="230" t="s">
        <v>187</v>
      </c>
      <c r="BL1048273" s="230" t="s">
        <v>186</v>
      </c>
      <c r="BM1048273" s="230"/>
      <c r="BN1048273" s="249"/>
      <c r="BO1048273" s="249"/>
      <c r="BP1048273" s="249"/>
      <c r="BQ1048273" s="249"/>
      <c r="BR1048273" s="253"/>
    </row>
    <row r="1048274" spans="2:82" ht="210" customHeight="1" thickBot="1" x14ac:dyDescent="0.3">
      <c r="B1048274" s="116" t="s">
        <v>153</v>
      </c>
      <c r="C1048274" s="118" t="s">
        <v>197</v>
      </c>
      <c r="G1048274" s="122" t="s">
        <v>107</v>
      </c>
      <c r="H1048274" s="305" t="s">
        <v>113</v>
      </c>
      <c r="I1048274" s="305" t="s">
        <v>109</v>
      </c>
      <c r="J1048274" s="305" t="s">
        <v>141</v>
      </c>
      <c r="K1048274" s="134" t="s">
        <v>110</v>
      </c>
      <c r="L1048274" s="134" t="s">
        <v>144</v>
      </c>
      <c r="M1048274" s="137" t="s">
        <v>106</v>
      </c>
      <c r="N1048274" s="39"/>
      <c r="O1048274" s="134" t="s">
        <v>108</v>
      </c>
      <c r="P1048274" s="134" t="s">
        <v>107</v>
      </c>
      <c r="Q1048274" s="134" t="s">
        <v>112</v>
      </c>
      <c r="T1048274" s="318" t="s">
        <v>104</v>
      </c>
      <c r="U1048274" s="114"/>
      <c r="V1048274" s="196"/>
      <c r="W1048274" s="196"/>
      <c r="X1048274" s="114"/>
      <c r="Y1048274" s="114"/>
      <c r="Z1048274" s="196"/>
      <c r="AC1048274" s="134" t="s">
        <v>145</v>
      </c>
      <c r="AD1048274" s="134" t="s">
        <v>40</v>
      </c>
      <c r="AE1048274" s="196"/>
      <c r="AF1048274" s="198"/>
      <c r="AG1048274" s="198"/>
      <c r="AH1048274" s="51"/>
      <c r="AI1048274" s="153" t="s">
        <v>311</v>
      </c>
      <c r="AJ1048274" s="197"/>
      <c r="AU1048274" s="48"/>
      <c r="AV1048274" s="48"/>
      <c r="AW1048274" s="48"/>
      <c r="AX1048274" s="146" t="s">
        <v>185</v>
      </c>
      <c r="AY1048274" s="48"/>
      <c r="AZ1048274" s="48"/>
      <c r="BA1048274" s="48"/>
      <c r="BB1048274" s="48"/>
      <c r="BC1048274" s="48"/>
      <c r="BD1048274" s="51"/>
      <c r="BE1048274" s="51"/>
      <c r="BI1048274" s="252"/>
      <c r="BJ1048274" s="247" t="s">
        <v>190</v>
      </c>
      <c r="BK1048274" s="230" t="s">
        <v>181</v>
      </c>
      <c r="BL1048274" s="230" t="s">
        <v>187</v>
      </c>
      <c r="BM1048274" s="230" t="s">
        <v>177</v>
      </c>
      <c r="BN1048274" s="249"/>
      <c r="BO1048274" s="249"/>
      <c r="BP1048274" s="249"/>
      <c r="BQ1048274" s="249"/>
      <c r="BR1048274" s="253"/>
    </row>
    <row r="1048275" spans="2:82" ht="218.25" customHeight="1" thickBot="1" x14ac:dyDescent="0.3">
      <c r="B1048275" s="116" t="s">
        <v>154</v>
      </c>
      <c r="C1048275" s="118" t="s">
        <v>411</v>
      </c>
      <c r="G1048275" s="122" t="s">
        <v>112</v>
      </c>
      <c r="H1048275" s="133" t="s">
        <v>138</v>
      </c>
      <c r="I1048275" s="133" t="s">
        <v>138</v>
      </c>
      <c r="J1048275" s="133" t="s">
        <v>138</v>
      </c>
      <c r="K1048275" s="131" t="s">
        <v>138</v>
      </c>
      <c r="L1048275" s="133" t="s">
        <v>138</v>
      </c>
      <c r="M1048275" s="135" t="s">
        <v>138</v>
      </c>
      <c r="O1048275" s="131" t="s">
        <v>138</v>
      </c>
      <c r="P1048275" s="133" t="s">
        <v>138</v>
      </c>
      <c r="Q1048275" s="131" t="s">
        <v>138</v>
      </c>
      <c r="T1048275" s="319" t="s">
        <v>138</v>
      </c>
      <c r="U1048275" s="96"/>
      <c r="V1048275" s="197"/>
      <c r="W1048275" s="197"/>
      <c r="X1048275" s="96"/>
      <c r="Y1048275" s="96"/>
      <c r="Z1048275" s="197"/>
      <c r="AC1048275" s="133" t="s">
        <v>138</v>
      </c>
      <c r="AD1048275" s="131" t="s">
        <v>138</v>
      </c>
      <c r="AE1048275" s="197"/>
      <c r="AF1048275" s="198"/>
      <c r="AG1048275" s="198"/>
      <c r="AH1048275" s="51"/>
      <c r="AI1048275" s="131" t="s">
        <v>312</v>
      </c>
      <c r="AJ1048275" s="197"/>
      <c r="AU1048275" s="48"/>
      <c r="AX1048275" s="146" t="s">
        <v>186</v>
      </c>
      <c r="AZ1048275" s="372" t="s">
        <v>376</v>
      </c>
      <c r="BA1048275" s="373"/>
      <c r="BB1048275" s="51" t="s">
        <v>466</v>
      </c>
      <c r="BD1048275" s="51"/>
      <c r="BE1048275" s="51"/>
      <c r="BI1048275" s="252"/>
      <c r="BJ1048275" s="247" t="s">
        <v>189</v>
      </c>
      <c r="BK1048275" s="230" t="s">
        <v>435</v>
      </c>
      <c r="BL1048275" s="230" t="s">
        <v>181</v>
      </c>
      <c r="BM1048275" s="247" t="s">
        <v>478</v>
      </c>
      <c r="BN1048275" s="249"/>
      <c r="BO1048275" s="249"/>
      <c r="BP1048275" s="249"/>
      <c r="BQ1048275" s="249"/>
      <c r="BR1048275" s="253"/>
      <c r="CD1048275" s="51"/>
    </row>
    <row r="1048276" spans="2:82" ht="78" customHeight="1" thickBot="1" x14ac:dyDescent="0.3">
      <c r="B1048276" s="117" t="s">
        <v>163</v>
      </c>
      <c r="C1048276" s="119" t="s">
        <v>196</v>
      </c>
      <c r="G1048276" s="122" t="s">
        <v>104</v>
      </c>
      <c r="H1048276" s="133" t="s">
        <v>142</v>
      </c>
      <c r="I1048276" s="133" t="s">
        <v>142</v>
      </c>
      <c r="J1048276" s="133" t="s">
        <v>142</v>
      </c>
      <c r="K1048276" s="131" t="s">
        <v>142</v>
      </c>
      <c r="L1048276" s="131" t="s">
        <v>142</v>
      </c>
      <c r="M1048276" s="135" t="s">
        <v>142</v>
      </c>
      <c r="O1048276" s="131" t="s">
        <v>142</v>
      </c>
      <c r="P1048276" s="131" t="s">
        <v>142</v>
      </c>
      <c r="Q1048276" s="131" t="s">
        <v>139</v>
      </c>
      <c r="T1048276" s="319" t="s">
        <v>142</v>
      </c>
      <c r="U1048276" s="96"/>
      <c r="V1048276" s="197"/>
      <c r="W1048276" s="197"/>
      <c r="X1048276" s="96"/>
      <c r="Y1048276" s="96"/>
      <c r="Z1048276" s="197"/>
      <c r="AC1048276" s="131" t="s">
        <v>142</v>
      </c>
      <c r="AD1048276" s="131" t="s">
        <v>142</v>
      </c>
      <c r="AE1048276" s="197"/>
      <c r="AF1048276" s="198"/>
      <c r="AG1048276" s="198"/>
      <c r="AH1048276" s="51"/>
      <c r="AI1048276" s="132" t="s">
        <v>313</v>
      </c>
      <c r="AU1048276" s="48"/>
      <c r="AX1048276" s="146" t="s">
        <v>187</v>
      </c>
      <c r="AZ1048276" s="161" t="s">
        <v>257</v>
      </c>
      <c r="BA1048276" s="162" t="s">
        <v>255</v>
      </c>
      <c r="BD1048276" s="51"/>
      <c r="BE1048276" s="51"/>
      <c r="BI1048276" s="252"/>
      <c r="BJ1048276" s="230" t="s">
        <v>185</v>
      </c>
      <c r="BK1048276" s="230" t="s">
        <v>183</v>
      </c>
      <c r="BL1048276" s="230" t="s">
        <v>435</v>
      </c>
      <c r="BM1048276" s="230" t="s">
        <v>477</v>
      </c>
      <c r="BN1048276" s="249"/>
      <c r="BO1048276" s="249"/>
      <c r="BP1048276" s="249"/>
      <c r="BQ1048276" s="249"/>
      <c r="BR1048276" s="253"/>
    </row>
    <row r="1048277" spans="2:82" ht="111.75" customHeight="1" thickBot="1" x14ac:dyDescent="0.3">
      <c r="B1048277" s="96"/>
      <c r="C1048277" s="96"/>
      <c r="G1048277" s="123" t="s">
        <v>146</v>
      </c>
      <c r="H1048277" s="133" t="s">
        <v>139</v>
      </c>
      <c r="I1048277" s="133" t="s">
        <v>139</v>
      </c>
      <c r="J1048277" s="306" t="s">
        <v>139</v>
      </c>
      <c r="K1048277" s="131" t="s">
        <v>139</v>
      </c>
      <c r="L1048277" s="131" t="s">
        <v>139</v>
      </c>
      <c r="M1048277" s="135" t="s">
        <v>139</v>
      </c>
      <c r="O1048277" s="131" t="s">
        <v>139</v>
      </c>
      <c r="P1048277" s="131" t="s">
        <v>139</v>
      </c>
      <c r="Q1048277" s="132" t="s">
        <v>140</v>
      </c>
      <c r="T1048277" s="319" t="s">
        <v>139</v>
      </c>
      <c r="U1048277" s="96"/>
      <c r="V1048277" s="197"/>
      <c r="W1048277" s="197"/>
      <c r="X1048277" s="96"/>
      <c r="Y1048277" s="96"/>
      <c r="Z1048277" s="197"/>
      <c r="AC1048277" s="131" t="s">
        <v>139</v>
      </c>
      <c r="AD1048277" s="131" t="s">
        <v>139</v>
      </c>
      <c r="AE1048277" s="197"/>
      <c r="AF1048277" s="198"/>
      <c r="AG1048277" s="198"/>
      <c r="AH1048277" s="51"/>
      <c r="AU1048277" s="48"/>
      <c r="AX1048277" s="146" t="s">
        <v>181</v>
      </c>
      <c r="AZ1048277" s="149" t="s">
        <v>246</v>
      </c>
      <c r="BA1048277" s="148" t="s">
        <v>244</v>
      </c>
      <c r="BD1048277" s="51"/>
      <c r="BE1048277" s="51"/>
      <c r="BI1048277" s="254"/>
      <c r="BJ1048277" s="230" t="s">
        <v>186</v>
      </c>
      <c r="BK1048277" s="230" t="s">
        <v>182</v>
      </c>
      <c r="BL1048277" s="230" t="s">
        <v>183</v>
      </c>
      <c r="BM1048277" s="230" t="s">
        <v>178</v>
      </c>
      <c r="BN1048277" s="249"/>
      <c r="BO1048277" s="249"/>
      <c r="BP1048277" s="249"/>
      <c r="BQ1048277" s="249"/>
      <c r="BR1048277" s="253"/>
    </row>
    <row r="1048278" spans="2:82" ht="63" customHeight="1" thickBot="1" x14ac:dyDescent="0.3">
      <c r="B1048278" s="114"/>
      <c r="C1048278" s="114"/>
      <c r="G1048278" s="123"/>
      <c r="H1048278" s="133" t="s">
        <v>143</v>
      </c>
      <c r="I1048278" s="133" t="s">
        <v>143</v>
      </c>
      <c r="K1048278" s="131" t="s">
        <v>143</v>
      </c>
      <c r="M1048278" s="135" t="s">
        <v>143</v>
      </c>
      <c r="O1048278" s="131" t="s">
        <v>143</v>
      </c>
      <c r="P1048278" s="131" t="s">
        <v>143</v>
      </c>
      <c r="T1048278" s="319" t="s">
        <v>143</v>
      </c>
      <c r="U1048278" s="96"/>
      <c r="V1048278" s="197"/>
      <c r="W1048278" s="197"/>
      <c r="X1048278" s="96"/>
      <c r="Y1048278" s="96"/>
      <c r="Z1048278" s="197"/>
      <c r="AC1048278" s="131" t="s">
        <v>143</v>
      </c>
      <c r="AD1048278" s="131" t="s">
        <v>143</v>
      </c>
      <c r="AE1048278" s="197"/>
      <c r="AF1048278" s="198"/>
      <c r="AG1048278" s="198"/>
      <c r="AH1048278" s="51"/>
      <c r="AU1048278" s="48"/>
      <c r="AX1048278" s="146" t="s">
        <v>435</v>
      </c>
      <c r="AZ1048278" s="149" t="s">
        <v>249</v>
      </c>
      <c r="BA1048278" s="148" t="s">
        <v>250</v>
      </c>
      <c r="BF1048278" s="51"/>
      <c r="BI1048278" s="252"/>
      <c r="BJ1048278" s="230" t="s">
        <v>187</v>
      </c>
      <c r="BK1048278" s="230" t="s">
        <v>184</v>
      </c>
      <c r="BL1048278" s="230" t="s">
        <v>182</v>
      </c>
      <c r="BM1048278" s="247" t="s">
        <v>476</v>
      </c>
      <c r="BN1048278" s="249"/>
      <c r="BO1048278" s="249"/>
      <c r="BP1048278" s="249"/>
      <c r="BQ1048278" s="249"/>
      <c r="BR1048278" s="253"/>
      <c r="CD1048278" s="51"/>
    </row>
    <row r="1048279" spans="2:82" ht="117.75" customHeight="1" thickBot="1" x14ac:dyDescent="0.3">
      <c r="B1048279" s="96"/>
      <c r="C1048279" s="242"/>
      <c r="H1048279" s="306" t="s">
        <v>140</v>
      </c>
      <c r="I1048279" s="306" t="s">
        <v>140</v>
      </c>
      <c r="K1048279" s="132" t="s">
        <v>140</v>
      </c>
      <c r="M1048279" s="136" t="s">
        <v>140</v>
      </c>
      <c r="O1048279" s="132" t="s">
        <v>140</v>
      </c>
      <c r="P1048279" s="132" t="s">
        <v>140</v>
      </c>
      <c r="T1048279" s="320" t="s">
        <v>140</v>
      </c>
      <c r="U1048279" s="96"/>
      <c r="V1048279" s="197"/>
      <c r="W1048279" s="197"/>
      <c r="X1048279" s="96"/>
      <c r="Y1048279" s="96"/>
      <c r="Z1048279" s="197"/>
      <c r="AC1048279" s="132" t="s">
        <v>140</v>
      </c>
      <c r="AD1048279" s="132" t="s">
        <v>140</v>
      </c>
      <c r="AE1048279" s="197"/>
      <c r="AF1048279" s="198"/>
      <c r="AG1048279" s="198"/>
      <c r="AH1048279" s="51"/>
      <c r="AU1048279" s="48"/>
      <c r="AX1048279" s="146" t="s">
        <v>183</v>
      </c>
      <c r="AZ1048279" s="149" t="s">
        <v>247</v>
      </c>
      <c r="BA1048279" s="148" t="s">
        <v>251</v>
      </c>
      <c r="BI1048279" s="252"/>
      <c r="BJ1048279" s="230" t="s">
        <v>181</v>
      </c>
      <c r="BK1048279" s="249"/>
      <c r="BL1048279" s="230" t="s">
        <v>184</v>
      </c>
      <c r="BM1048279" s="247" t="s">
        <v>190</v>
      </c>
      <c r="BN1048279" s="249"/>
      <c r="BO1048279" s="249"/>
      <c r="BP1048279" s="249"/>
      <c r="BQ1048279" s="249"/>
      <c r="BR1048279" s="253"/>
    </row>
    <row r="1048280" spans="2:82" ht="138" customHeight="1" x14ac:dyDescent="0.3">
      <c r="B1048280" s="96"/>
      <c r="C1048280" s="243"/>
      <c r="AQ1048280" s="51"/>
      <c r="AU1048280" s="48"/>
      <c r="AX1048280" s="146" t="s">
        <v>182</v>
      </c>
      <c r="AZ1048280" s="149" t="s">
        <v>289</v>
      </c>
      <c r="BA1048280" s="148" t="s">
        <v>252</v>
      </c>
      <c r="BI1048280" s="252"/>
      <c r="BJ1048280" s="230" t="s">
        <v>435</v>
      </c>
      <c r="BK1048280" s="249"/>
      <c r="BL1048280" s="230" t="s">
        <v>289</v>
      </c>
      <c r="BM1048280" s="247" t="s">
        <v>189</v>
      </c>
      <c r="BN1048280" s="249"/>
      <c r="BO1048280" s="249"/>
      <c r="BP1048280" s="249"/>
      <c r="BQ1048280" s="249"/>
      <c r="BR1048280" s="253"/>
    </row>
    <row r="1048281" spans="2:82" ht="159" customHeight="1" x14ac:dyDescent="0.3">
      <c r="B1048281" s="96"/>
      <c r="C1048281" s="243"/>
      <c r="AQ1048281" s="51"/>
      <c r="AU1048281" s="48"/>
      <c r="AX1048281" s="146" t="s">
        <v>184</v>
      </c>
      <c r="AZ1048281" s="149" t="s">
        <v>245</v>
      </c>
      <c r="BA1048281" s="148" t="s">
        <v>170</v>
      </c>
      <c r="BI1048281" s="252"/>
      <c r="BJ1048281" s="230" t="s">
        <v>183</v>
      </c>
      <c r="BK1048281" s="249"/>
      <c r="BL1048281" s="230" t="s">
        <v>246</v>
      </c>
      <c r="BM1048281" s="230" t="s">
        <v>185</v>
      </c>
      <c r="BN1048281" s="249"/>
      <c r="BO1048281" s="249"/>
      <c r="BP1048281" s="249"/>
      <c r="BQ1048281" s="249"/>
      <c r="BR1048281" s="253"/>
    </row>
    <row r="1048282" spans="2:82" ht="135" customHeight="1" x14ac:dyDescent="0.25">
      <c r="B1048282" s="96"/>
      <c r="C1048282" s="242"/>
      <c r="AQ1048282" s="51"/>
      <c r="AU1048282" s="48"/>
      <c r="AX1048282" s="146"/>
      <c r="AZ1048282" s="149" t="s">
        <v>256</v>
      </c>
      <c r="BA1048282" s="148" t="s">
        <v>253</v>
      </c>
      <c r="BI1048282" s="252"/>
      <c r="BJ1048282" s="230" t="s">
        <v>182</v>
      </c>
      <c r="BK1048282" s="249"/>
      <c r="BL1048282" s="230" t="s">
        <v>249</v>
      </c>
      <c r="BM1048282" s="230" t="s">
        <v>186</v>
      </c>
      <c r="BN1048282" s="249"/>
      <c r="BO1048282" s="249"/>
      <c r="BP1048282" s="249"/>
      <c r="BQ1048282" s="249"/>
      <c r="BR1048282" s="253"/>
    </row>
    <row r="1048283" spans="2:82" ht="148.5" customHeight="1" x14ac:dyDescent="0.25">
      <c r="B1048283" s="96"/>
      <c r="C1048283" s="242"/>
      <c r="AQ1048283" s="51"/>
      <c r="AU1048283" s="48"/>
      <c r="AX1048283" s="146" t="s">
        <v>178</v>
      </c>
      <c r="AZ1048283" s="149" t="s">
        <v>288</v>
      </c>
      <c r="BA1048283" s="148" t="s">
        <v>408</v>
      </c>
      <c r="BI1048283" s="252"/>
      <c r="BJ1048283" s="230" t="s">
        <v>184</v>
      </c>
      <c r="BK1048283" s="249"/>
      <c r="BL1048283" s="230" t="s">
        <v>247</v>
      </c>
      <c r="BM1048283" s="230" t="s">
        <v>187</v>
      </c>
      <c r="BN1048283" s="249"/>
      <c r="BO1048283" s="249"/>
      <c r="BP1048283" s="249"/>
      <c r="BQ1048283" s="249"/>
      <c r="BR1048283" s="253"/>
    </row>
    <row r="1048284" spans="2:82" ht="148.5" customHeight="1" x14ac:dyDescent="0.25">
      <c r="B1048284" s="96"/>
      <c r="C1048284" s="242"/>
      <c r="AQ1048284" s="51"/>
      <c r="AU1048284" s="48"/>
      <c r="AX1048284" s="277" t="s">
        <v>481</v>
      </c>
      <c r="AZ1048284" s="149" t="s">
        <v>471</v>
      </c>
      <c r="BA1048284" s="148" t="s">
        <v>472</v>
      </c>
      <c r="BI1048284" s="252"/>
      <c r="BJ1048284" s="230"/>
      <c r="BK1048284" s="249"/>
      <c r="BL1048284" s="230" t="s">
        <v>471</v>
      </c>
      <c r="BM1048284" s="230" t="s">
        <v>181</v>
      </c>
      <c r="BN1048284" s="249"/>
      <c r="BO1048284" s="249"/>
      <c r="BP1048284" s="249"/>
      <c r="BQ1048284" s="249"/>
      <c r="BR1048284" s="253"/>
    </row>
    <row r="1048285" spans="2:82" ht="78.75" customHeight="1" x14ac:dyDescent="0.25">
      <c r="B1048285" s="96"/>
      <c r="C1048285" s="242"/>
      <c r="AQ1048285" s="51"/>
      <c r="AU1048285" s="48"/>
      <c r="AX1048285" s="277" t="s">
        <v>482</v>
      </c>
      <c r="AZ1048285" s="149" t="s">
        <v>254</v>
      </c>
      <c r="BA1048285" s="148" t="s">
        <v>171</v>
      </c>
      <c r="BI1048285" s="252"/>
      <c r="BJ1048285" s="249"/>
      <c r="BK1048285" s="249"/>
      <c r="BL1048285" s="230" t="s">
        <v>245</v>
      </c>
      <c r="BM1048285" s="230" t="s">
        <v>435</v>
      </c>
      <c r="BN1048285" s="249"/>
      <c r="BO1048285" s="249"/>
      <c r="BP1048285" s="249"/>
      <c r="BQ1048285" s="249"/>
      <c r="BR1048285" s="253"/>
    </row>
    <row r="1048286" spans="2:82" ht="114" customHeight="1" x14ac:dyDescent="0.25">
      <c r="B1048286" s="96"/>
      <c r="C1048286" s="96"/>
      <c r="AQ1048286" s="51"/>
      <c r="AU1048286" s="48"/>
      <c r="AX1048286" s="146" t="s">
        <v>177</v>
      </c>
      <c r="BI1048286" s="252"/>
      <c r="BJ1048286" s="249"/>
      <c r="BK1048286" s="249"/>
      <c r="BL1048286" s="230" t="s">
        <v>256</v>
      </c>
      <c r="BM1048286" s="230" t="s">
        <v>183</v>
      </c>
      <c r="BN1048286" s="249"/>
      <c r="BO1048286" s="249"/>
      <c r="BP1048286" s="249"/>
      <c r="BQ1048286" s="249"/>
      <c r="BR1048286" s="253"/>
    </row>
    <row r="1048287" spans="2:82" ht="47.25" customHeight="1" x14ac:dyDescent="0.25">
      <c r="AQ1048287" s="51"/>
      <c r="AU1048287" s="48"/>
      <c r="AX1048287" s="146" t="s">
        <v>257</v>
      </c>
      <c r="BI1048287" s="252"/>
      <c r="BJ1048287" s="249"/>
      <c r="BK1048287" s="249"/>
      <c r="BL1048287" s="230" t="s">
        <v>254</v>
      </c>
      <c r="BM1048287" s="230" t="s">
        <v>182</v>
      </c>
      <c r="BN1048287" s="249"/>
      <c r="BO1048287" s="249"/>
      <c r="BP1048287" s="249"/>
      <c r="BQ1048287" s="249"/>
      <c r="BR1048287" s="253"/>
    </row>
    <row r="1048288" spans="2:82" ht="47.25" customHeight="1" thickBot="1" x14ac:dyDescent="0.3">
      <c r="AQ1048288" s="51"/>
      <c r="AX1048288" s="146" t="s">
        <v>188</v>
      </c>
      <c r="BI1048288" s="252"/>
      <c r="BJ1048288" s="249"/>
      <c r="BK1048288" s="249"/>
      <c r="BL1048288" s="230" t="s">
        <v>257</v>
      </c>
      <c r="BM1048288" s="236" t="s">
        <v>184</v>
      </c>
      <c r="BN1048288" s="249"/>
      <c r="BO1048288" s="249"/>
      <c r="BP1048288" s="249"/>
      <c r="BQ1048288" s="249"/>
      <c r="BR1048288" s="253"/>
    </row>
    <row r="1048289" spans="1:102" ht="21" thickBot="1" x14ac:dyDescent="0.3">
      <c r="AQ1048289" s="51"/>
      <c r="AX1048289" s="146" t="s">
        <v>161</v>
      </c>
      <c r="BF1048289" s="51"/>
      <c r="BI1048289" s="255"/>
      <c r="BJ1048289" s="256"/>
      <c r="BK1048289" s="256"/>
      <c r="BL1048289" s="236" t="s">
        <v>288</v>
      </c>
      <c r="BN1048289" s="256"/>
      <c r="BO1048289" s="256"/>
      <c r="BP1048289" s="256"/>
      <c r="BQ1048289" s="256"/>
      <c r="BR1048289" s="257"/>
    </row>
    <row r="1048290" spans="1:102" x14ac:dyDescent="0.25">
      <c r="AQ1048290" s="51"/>
      <c r="AX1048290" s="146" t="s">
        <v>246</v>
      </c>
    </row>
    <row r="1048291" spans="1:102" ht="20.399999999999999" x14ac:dyDescent="0.25">
      <c r="L1048291" s="39"/>
      <c r="AQ1048291" s="51"/>
      <c r="AX1048291" s="146" t="s">
        <v>249</v>
      </c>
    </row>
    <row r="1048292" spans="1:102" ht="20.399999999999999" x14ac:dyDescent="0.25">
      <c r="H1048292" s="307"/>
      <c r="AQ1048292" s="51"/>
      <c r="AX1048292" s="146" t="s">
        <v>247</v>
      </c>
    </row>
    <row r="1048293" spans="1:102" ht="27.75" customHeight="1" x14ac:dyDescent="0.25">
      <c r="H1048293" s="308"/>
      <c r="AX1048293" s="146" t="s">
        <v>248</v>
      </c>
    </row>
    <row r="1048294" spans="1:102" x14ac:dyDescent="0.25">
      <c r="H1048294" s="308"/>
      <c r="AO1048294" s="48"/>
      <c r="AX1048294" s="146" t="s">
        <v>245</v>
      </c>
    </row>
    <row r="1048295" spans="1:102" x14ac:dyDescent="0.25">
      <c r="H1048295" s="308"/>
      <c r="AO1048295" s="48"/>
      <c r="AX1048295" s="146" t="s">
        <v>256</v>
      </c>
      <c r="BF1048295" s="51"/>
      <c r="BG1048295" s="51"/>
      <c r="BH1048295" s="51"/>
      <c r="BS1048295" s="51"/>
      <c r="BT1048295" s="51"/>
      <c r="BU1048295" s="51"/>
      <c r="BV1048295" s="51"/>
      <c r="BW1048295" s="51"/>
      <c r="BX1048295" s="51"/>
      <c r="BY1048295" s="51"/>
      <c r="BZ1048295" s="51"/>
      <c r="CA1048295" s="51"/>
      <c r="CB1048295" s="51"/>
      <c r="CC1048295" s="51"/>
      <c r="CD1048295" s="51"/>
    </row>
    <row r="1048296" spans="1:102" ht="20.399999999999999" x14ac:dyDescent="0.25">
      <c r="H1048296" s="307"/>
      <c r="AO1048296" s="48"/>
      <c r="AX1048296" s="146" t="s">
        <v>288</v>
      </c>
      <c r="BF1048296" s="51"/>
      <c r="BG1048296" s="51"/>
      <c r="BH1048296" s="51"/>
      <c r="BS1048296" s="51"/>
      <c r="BT1048296" s="51"/>
      <c r="BU1048296" s="51"/>
      <c r="BV1048296" s="51"/>
      <c r="BW1048296" s="51"/>
      <c r="BX1048296" s="51"/>
      <c r="BY1048296" s="51"/>
      <c r="BZ1048296" s="51"/>
      <c r="CA1048296" s="51"/>
      <c r="CB1048296" s="51"/>
      <c r="CC1048296" s="51"/>
      <c r="CD1048296" s="51"/>
      <c r="CE1048296" s="51"/>
      <c r="CF1048296" s="51"/>
      <c r="CG1048296" s="51"/>
      <c r="CH1048296" s="51"/>
      <c r="CI1048296" s="51"/>
      <c r="CJ1048296" s="51"/>
      <c r="CK1048296" s="51"/>
      <c r="CL1048296" s="51"/>
      <c r="CM1048296" s="51"/>
      <c r="CN1048296" s="51"/>
      <c r="CO1048296" s="51"/>
      <c r="CP1048296" s="51"/>
      <c r="CQ1048296" s="51"/>
      <c r="CR1048296" s="51"/>
      <c r="CS1048296" s="51"/>
      <c r="CT1048296" s="51"/>
      <c r="CU1048296" s="51"/>
      <c r="CV1048296" s="51"/>
      <c r="CW1048296" s="51"/>
      <c r="CX1048296" s="51"/>
    </row>
    <row r="1048297" spans="1:102" ht="20.399999999999999" x14ac:dyDescent="0.25">
      <c r="H1048297" s="307"/>
      <c r="AO1048297" s="48"/>
      <c r="AQ1048297" s="51"/>
      <c r="AX1048297" s="146" t="s">
        <v>254</v>
      </c>
      <c r="BF1048297" s="51"/>
      <c r="BG1048297" s="51"/>
      <c r="BH1048297" s="51"/>
      <c r="BS1048297" s="51"/>
      <c r="BT1048297" s="51"/>
      <c r="BU1048297" s="51"/>
      <c r="BV1048297" s="51"/>
      <c r="BW1048297" s="51"/>
      <c r="BX1048297" s="51"/>
      <c r="BY1048297" s="51"/>
      <c r="BZ1048297" s="51"/>
      <c r="CA1048297" s="51"/>
      <c r="CB1048297" s="51"/>
      <c r="CC1048297" s="51"/>
      <c r="CD1048297" s="51"/>
      <c r="CE1048297" s="51"/>
      <c r="CF1048297" s="51"/>
      <c r="CG1048297" s="51"/>
      <c r="CH1048297" s="51"/>
      <c r="CI1048297" s="51"/>
      <c r="CJ1048297" s="51"/>
      <c r="CK1048297" s="51"/>
      <c r="CL1048297" s="51"/>
      <c r="CM1048297" s="51"/>
      <c r="CN1048297" s="51"/>
      <c r="CO1048297" s="51"/>
      <c r="CP1048297" s="51"/>
      <c r="CQ1048297" s="51"/>
      <c r="CR1048297" s="51"/>
      <c r="CS1048297" s="51"/>
      <c r="CT1048297" s="51"/>
      <c r="CU1048297" s="51"/>
      <c r="CV1048297" s="51"/>
      <c r="CW1048297" s="51"/>
      <c r="CX1048297" s="51"/>
    </row>
    <row r="1048298" spans="1:102" x14ac:dyDescent="0.25">
      <c r="H1048298" s="307"/>
      <c r="AO1048298" s="48"/>
      <c r="AQ1048298" s="51"/>
      <c r="AX1048298" s="146" t="s">
        <v>162</v>
      </c>
      <c r="BF1048298" s="51"/>
      <c r="BG1048298" s="51"/>
      <c r="BH1048298" s="51"/>
      <c r="BS1048298" s="51"/>
      <c r="BT1048298" s="51"/>
      <c r="BU1048298" s="51"/>
      <c r="BV1048298" s="51"/>
      <c r="BW1048298" s="51"/>
      <c r="BX1048298" s="51"/>
      <c r="BY1048298" s="51"/>
      <c r="BZ1048298" s="51"/>
      <c r="CA1048298" s="51"/>
      <c r="CB1048298" s="51"/>
      <c r="CC1048298" s="51"/>
      <c r="CD1048298" s="51"/>
      <c r="CE1048298" s="51"/>
      <c r="CF1048298" s="51"/>
      <c r="CG1048298" s="51"/>
      <c r="CH1048298" s="51"/>
      <c r="CI1048298" s="51"/>
      <c r="CJ1048298" s="51"/>
      <c r="CK1048298" s="51"/>
      <c r="CL1048298" s="51"/>
      <c r="CM1048298" s="51"/>
      <c r="CN1048298" s="51"/>
      <c r="CO1048298" s="51"/>
      <c r="CP1048298" s="51"/>
      <c r="CQ1048298" s="51"/>
      <c r="CR1048298" s="51"/>
      <c r="CS1048298" s="51"/>
      <c r="CT1048298" s="51"/>
      <c r="CU1048298" s="51"/>
      <c r="CV1048298" s="51"/>
      <c r="CW1048298" s="51"/>
      <c r="CX1048298" s="51"/>
    </row>
    <row r="1048299" spans="1:102" x14ac:dyDescent="0.25">
      <c r="H1048299" s="307"/>
      <c r="L1048299" s="39"/>
      <c r="AO1048299" s="48"/>
      <c r="AQ1048299" s="51"/>
      <c r="AX1048299" s="146" t="s">
        <v>160</v>
      </c>
      <c r="BF1048299" s="51"/>
      <c r="BG1048299" s="51"/>
      <c r="BH1048299" s="51"/>
      <c r="BS1048299" s="51"/>
      <c r="BT1048299" s="51"/>
      <c r="BU1048299" s="51"/>
      <c r="BV1048299" s="51"/>
      <c r="BW1048299" s="51"/>
      <c r="BX1048299" s="51"/>
      <c r="BY1048299" s="51"/>
      <c r="BZ1048299" s="51"/>
      <c r="CA1048299" s="51"/>
      <c r="CB1048299" s="51"/>
      <c r="CC1048299" s="51"/>
      <c r="CD1048299" s="51"/>
      <c r="CE1048299" s="51"/>
      <c r="CF1048299" s="51"/>
      <c r="CG1048299" s="51"/>
      <c r="CH1048299" s="51"/>
      <c r="CI1048299" s="51"/>
      <c r="CJ1048299" s="51"/>
      <c r="CK1048299" s="51"/>
      <c r="CL1048299" s="51"/>
      <c r="CM1048299" s="51"/>
      <c r="CN1048299" s="51"/>
      <c r="CO1048299" s="51"/>
      <c r="CP1048299" s="51"/>
      <c r="CQ1048299" s="51"/>
      <c r="CR1048299" s="51"/>
      <c r="CS1048299" s="51"/>
      <c r="CT1048299" s="51"/>
      <c r="CU1048299" s="51"/>
      <c r="CV1048299" s="51"/>
      <c r="CW1048299" s="51"/>
      <c r="CX1048299" s="51"/>
    </row>
    <row r="1048300" spans="1:102" ht="20.399999999999999" x14ac:dyDescent="0.25">
      <c r="H1048300" s="307"/>
      <c r="K1048300" s="96"/>
      <c r="AO1048300" s="48"/>
      <c r="AQ1048300" s="51"/>
      <c r="AX1048300" s="277" t="s">
        <v>483</v>
      </c>
      <c r="BF1048300" s="51"/>
      <c r="BG1048300" s="51"/>
      <c r="BH1048300" s="51"/>
      <c r="BS1048300" s="51"/>
      <c r="BT1048300" s="51"/>
      <c r="BU1048300" s="51"/>
      <c r="BV1048300" s="51"/>
      <c r="BW1048300" s="51"/>
      <c r="BX1048300" s="51"/>
      <c r="BY1048300" s="51"/>
      <c r="BZ1048300" s="51"/>
      <c r="CA1048300" s="51"/>
      <c r="CB1048300" s="51"/>
      <c r="CC1048300" s="51"/>
      <c r="CD1048300" s="51"/>
      <c r="CE1048300" s="51"/>
      <c r="CF1048300" s="51"/>
      <c r="CG1048300" s="51"/>
      <c r="CH1048300" s="51"/>
      <c r="CI1048300" s="51"/>
      <c r="CJ1048300" s="51"/>
      <c r="CK1048300" s="51"/>
      <c r="CL1048300" s="51"/>
      <c r="CM1048300" s="51"/>
      <c r="CN1048300" s="51"/>
      <c r="CO1048300" s="51"/>
      <c r="CP1048300" s="51"/>
      <c r="CQ1048300" s="51"/>
      <c r="CR1048300" s="51"/>
      <c r="CS1048300" s="51"/>
      <c r="CT1048300" s="51"/>
      <c r="CU1048300" s="51"/>
      <c r="CV1048300" s="51"/>
      <c r="CW1048300" s="51"/>
      <c r="CX1048300" s="51"/>
    </row>
    <row r="1048301" spans="1:102" x14ac:dyDescent="0.25">
      <c r="H1048301" s="307"/>
      <c r="Q1048301" s="51"/>
      <c r="AQ1048301" s="51"/>
      <c r="AX1048301" s="146" t="s">
        <v>173</v>
      </c>
      <c r="BF1048301" s="51"/>
      <c r="BG1048301" s="51"/>
      <c r="BH1048301" s="51"/>
      <c r="BS1048301" s="51"/>
      <c r="BT1048301" s="51"/>
      <c r="BU1048301" s="51"/>
      <c r="BV1048301" s="51"/>
      <c r="BW1048301" s="51"/>
      <c r="BX1048301" s="51"/>
      <c r="BY1048301" s="51"/>
      <c r="BZ1048301" s="51"/>
      <c r="CA1048301" s="51"/>
      <c r="CB1048301" s="51"/>
      <c r="CC1048301" s="51"/>
      <c r="CD1048301" s="51"/>
      <c r="CE1048301" s="51"/>
      <c r="CF1048301" s="51"/>
      <c r="CG1048301" s="51"/>
      <c r="CH1048301" s="51"/>
      <c r="CI1048301" s="51"/>
      <c r="CJ1048301" s="51"/>
      <c r="CK1048301" s="51"/>
      <c r="CL1048301" s="51"/>
      <c r="CM1048301" s="51"/>
      <c r="CN1048301" s="51"/>
      <c r="CO1048301" s="51"/>
      <c r="CP1048301" s="51"/>
      <c r="CQ1048301" s="51"/>
      <c r="CR1048301" s="51"/>
      <c r="CS1048301" s="51"/>
      <c r="CT1048301" s="51"/>
      <c r="CU1048301" s="51"/>
      <c r="CV1048301" s="51"/>
      <c r="CW1048301" s="51"/>
      <c r="CX1048301" s="51"/>
    </row>
    <row r="1048302" spans="1:102" x14ac:dyDescent="0.25">
      <c r="H1048302" s="307"/>
      <c r="Q1048302" s="51"/>
      <c r="AQ1048302" s="51"/>
      <c r="AX1048302" s="146" t="s">
        <v>174</v>
      </c>
      <c r="BF1048302" s="51"/>
      <c r="BG1048302" s="40"/>
      <c r="BH1048302" s="51"/>
      <c r="BS1048302" s="51"/>
      <c r="BT1048302" s="51"/>
      <c r="BU1048302" s="51"/>
      <c r="BV1048302" s="51"/>
      <c r="BW1048302" s="51"/>
      <c r="BX1048302" s="51"/>
      <c r="BY1048302" s="51"/>
      <c r="BZ1048302" s="51"/>
      <c r="CA1048302" s="51"/>
      <c r="CB1048302" s="51"/>
      <c r="CC1048302" s="51"/>
      <c r="CD1048302" s="51"/>
      <c r="CE1048302" s="51"/>
      <c r="CF1048302" s="51"/>
      <c r="CG1048302" s="51"/>
      <c r="CH1048302" s="51"/>
      <c r="CI1048302" s="51"/>
      <c r="CJ1048302" s="51"/>
      <c r="CK1048302" s="51"/>
      <c r="CL1048302" s="51"/>
      <c r="CM1048302" s="51"/>
      <c r="CN1048302" s="51"/>
      <c r="CO1048302" s="51"/>
      <c r="CP1048302" s="51"/>
      <c r="CQ1048302" s="51"/>
      <c r="CR1048302" s="51"/>
      <c r="CS1048302" s="51"/>
      <c r="CT1048302" s="51"/>
      <c r="CU1048302" s="51"/>
      <c r="CV1048302" s="51"/>
      <c r="CW1048302" s="51"/>
      <c r="CX1048302" s="51"/>
    </row>
    <row r="1048303" spans="1:102" s="51" customFormat="1" x14ac:dyDescent="0.25">
      <c r="A1048303" s="3"/>
      <c r="E1048303" s="3"/>
      <c r="F1048303" s="3"/>
      <c r="G1048303" s="3"/>
      <c r="H1048303" s="3"/>
      <c r="I1048303" s="3"/>
      <c r="J1048303" s="3"/>
      <c r="L1048303" s="4"/>
      <c r="R1048303" s="4"/>
      <c r="S1048303" s="4"/>
      <c r="T1048303" s="321"/>
      <c r="V1048303" s="198"/>
      <c r="W1048303" s="198"/>
      <c r="Z1048303" s="198"/>
      <c r="AA1048303" s="198"/>
      <c r="AB1048303" s="198"/>
      <c r="AE1048303" s="198"/>
      <c r="AF1048303" s="198"/>
      <c r="AG1048303" s="198"/>
      <c r="AI1048303" s="4"/>
      <c r="AJ1048303" s="194"/>
      <c r="AK1048303" s="194"/>
      <c r="AL1048303" s="194"/>
      <c r="AM1048303" s="4"/>
      <c r="AN1048303" s="4"/>
      <c r="AO1048303" s="39"/>
      <c r="AP1048303" s="4"/>
      <c r="AR1048303" s="3"/>
      <c r="AS1048303" s="3"/>
      <c r="AX1048303" s="146"/>
      <c r="BD1048303" s="3"/>
      <c r="BE1048303" s="3"/>
      <c r="BI1048303" s="3"/>
      <c r="BJ1048303" s="3"/>
      <c r="BK1048303" s="3"/>
      <c r="BL1048303" s="3"/>
      <c r="BM1048303" s="3"/>
      <c r="BN1048303" s="3"/>
      <c r="BO1048303" s="3"/>
      <c r="BP1048303" s="3"/>
      <c r="BQ1048303" s="3"/>
      <c r="BR1048303" s="3"/>
    </row>
    <row r="1048304" spans="1:102" s="51" customFormat="1" x14ac:dyDescent="0.25">
      <c r="A1048304" s="3"/>
      <c r="E1048304" s="3"/>
      <c r="F1048304" s="3"/>
      <c r="G1048304" s="3"/>
      <c r="H1048304" s="309"/>
      <c r="I1048304" s="3"/>
      <c r="J1048304" s="3"/>
      <c r="L1048304" s="4"/>
      <c r="R1048304" s="4"/>
      <c r="S1048304" s="4"/>
      <c r="T1048304" s="321"/>
      <c r="V1048304" s="198"/>
      <c r="W1048304" s="198"/>
      <c r="Z1048304" s="198"/>
      <c r="AA1048304" s="198"/>
      <c r="AB1048304" s="198"/>
      <c r="AE1048304" s="198"/>
      <c r="AF1048304" s="198"/>
      <c r="AG1048304" s="198"/>
      <c r="AI1048304" s="4"/>
      <c r="AJ1048304" s="194"/>
      <c r="AK1048304" s="194"/>
      <c r="AL1048304" s="194"/>
      <c r="AM1048304" s="4"/>
      <c r="AN1048304" s="4"/>
      <c r="AO1048304" s="39"/>
      <c r="AP1048304" s="4"/>
      <c r="AR1048304" s="3"/>
      <c r="AS1048304" s="3"/>
      <c r="AX1048304" s="146"/>
      <c r="BD1048304" s="3"/>
      <c r="BE1048304" s="3"/>
      <c r="BI1048304" s="3"/>
      <c r="BJ1048304" s="3"/>
      <c r="BK1048304" s="3"/>
      <c r="BL1048304" s="3"/>
      <c r="BM1048304" s="3"/>
      <c r="BN1048304" s="3"/>
      <c r="BO1048304" s="3"/>
      <c r="BP1048304" s="3"/>
      <c r="BQ1048304" s="3"/>
      <c r="BR1048304" s="3"/>
    </row>
    <row r="1048305" spans="1:102" s="51" customFormat="1" x14ac:dyDescent="0.25">
      <c r="A1048305" s="3"/>
      <c r="E1048305" s="3"/>
      <c r="F1048305" s="3"/>
      <c r="G1048305" s="3"/>
      <c r="H1048305" s="3"/>
      <c r="I1048305" s="1"/>
      <c r="J1048305" s="3"/>
      <c r="R1048305" s="4"/>
      <c r="S1048305" s="4"/>
      <c r="T1048305" s="321"/>
      <c r="V1048305" s="198"/>
      <c r="W1048305" s="198"/>
      <c r="Z1048305" s="198"/>
      <c r="AA1048305" s="198"/>
      <c r="AB1048305" s="198"/>
      <c r="AE1048305" s="198"/>
      <c r="AF1048305" s="198"/>
      <c r="AG1048305" s="198"/>
      <c r="AI1048305" s="4"/>
      <c r="AJ1048305" s="194"/>
      <c r="AK1048305" s="194"/>
      <c r="AL1048305" s="194"/>
      <c r="AM1048305" s="4"/>
      <c r="AN1048305" s="4"/>
      <c r="AO1048305" s="39"/>
      <c r="AP1048305" s="4"/>
      <c r="AR1048305" s="3"/>
      <c r="AS1048305" s="3"/>
      <c r="AX1048305" s="146" t="s">
        <v>175</v>
      </c>
      <c r="BD1048305" s="3"/>
      <c r="BE1048305" s="3"/>
      <c r="BI1048305" s="3"/>
      <c r="BJ1048305" s="3"/>
      <c r="BK1048305" s="3"/>
      <c r="BL1048305" s="3"/>
      <c r="BM1048305" s="3"/>
      <c r="BN1048305" s="3"/>
      <c r="BO1048305" s="3"/>
      <c r="BP1048305" s="3"/>
      <c r="BQ1048305" s="3"/>
      <c r="BR1048305" s="3"/>
    </row>
    <row r="1048306" spans="1:102" s="51" customFormat="1" ht="20.399999999999999" x14ac:dyDescent="0.25">
      <c r="A1048306" s="3"/>
      <c r="E1048306" s="76"/>
      <c r="F1048306" s="76"/>
      <c r="G1048306" s="3"/>
      <c r="H1048306" s="3"/>
      <c r="I1048306" s="1"/>
      <c r="J1048306" s="3"/>
      <c r="R1048306" s="4"/>
      <c r="S1048306" s="4"/>
      <c r="T1048306" s="321"/>
      <c r="V1048306" s="198"/>
      <c r="W1048306" s="198"/>
      <c r="Z1048306" s="198"/>
      <c r="AA1048306" s="198"/>
      <c r="AB1048306" s="198"/>
      <c r="AE1048306" s="198"/>
      <c r="AF1048306" s="198"/>
      <c r="AG1048306" s="198"/>
      <c r="AI1048306" s="4"/>
      <c r="AJ1048306" s="194"/>
      <c r="AK1048306" s="194"/>
      <c r="AL1048306" s="194"/>
      <c r="AM1048306" s="4"/>
      <c r="AN1048306" s="4"/>
      <c r="AO1048306" s="39"/>
      <c r="AP1048306" s="4"/>
      <c r="AR1048306" s="3"/>
      <c r="AS1048306" s="3"/>
      <c r="AX1048306" s="146" t="s">
        <v>176</v>
      </c>
      <c r="BD1048306" s="3"/>
      <c r="BE1048306" s="3"/>
      <c r="BG1048306" s="3"/>
      <c r="BH1048306" s="3"/>
      <c r="BI1048306" s="3"/>
      <c r="BJ1048306" s="3"/>
      <c r="BK1048306" s="3"/>
      <c r="BL1048306" s="3"/>
      <c r="BM1048306" s="3"/>
      <c r="BN1048306" s="3"/>
      <c r="BO1048306" s="3"/>
      <c r="BP1048306" s="3"/>
      <c r="BQ1048306" s="3"/>
      <c r="BR1048306" s="3"/>
      <c r="BS1048306" s="3"/>
      <c r="BT1048306" s="3"/>
      <c r="BU1048306" s="3"/>
      <c r="BV1048306" s="3"/>
      <c r="BW1048306" s="3"/>
      <c r="BX1048306" s="3"/>
      <c r="BY1048306" s="3"/>
      <c r="BZ1048306" s="3"/>
      <c r="CA1048306" s="3"/>
      <c r="CB1048306" s="3"/>
      <c r="CC1048306" s="3"/>
    </row>
    <row r="1048307" spans="1:102" s="51" customFormat="1" ht="21" thickBot="1" x14ac:dyDescent="0.3">
      <c r="A1048307" s="3"/>
      <c r="D1048307" s="76"/>
      <c r="E1048307" s="76"/>
      <c r="G1048307" s="3"/>
      <c r="H1048307" s="3"/>
      <c r="I1048307" s="3"/>
      <c r="J1048307" s="3"/>
      <c r="T1048307" s="321"/>
      <c r="V1048307" s="198"/>
      <c r="W1048307" s="198"/>
      <c r="Z1048307" s="198"/>
      <c r="AA1048307" s="198"/>
      <c r="AB1048307" s="198"/>
      <c r="AE1048307" s="198"/>
      <c r="AF1048307" s="198"/>
      <c r="AG1048307" s="198"/>
      <c r="AI1048307" s="4"/>
      <c r="AJ1048307" s="198"/>
      <c r="AK1048307" s="198"/>
      <c r="AL1048307" s="198"/>
      <c r="AO1048307" s="39"/>
      <c r="AP1048307" s="4"/>
      <c r="AR1048307" s="3"/>
      <c r="AS1048307" s="3"/>
      <c r="AX1048307" s="278" t="s">
        <v>484</v>
      </c>
      <c r="BD1048307" s="3"/>
      <c r="BE1048307" s="3"/>
      <c r="BF1048307" s="3"/>
      <c r="BG1048307" s="3"/>
      <c r="BH1048307" s="3"/>
      <c r="BI1048307" s="3"/>
      <c r="BJ1048307" s="3"/>
      <c r="BK1048307" s="3"/>
      <c r="BL1048307" s="3"/>
      <c r="BM1048307" s="3"/>
      <c r="BN1048307" s="3"/>
      <c r="BO1048307" s="3"/>
      <c r="BP1048307" s="3"/>
      <c r="BQ1048307" s="3"/>
      <c r="BR1048307" s="3"/>
      <c r="BS1048307" s="3"/>
      <c r="BT1048307" s="3"/>
      <c r="BU1048307" s="3"/>
      <c r="BV1048307" s="3"/>
      <c r="BW1048307" s="3"/>
      <c r="BX1048307" s="3"/>
      <c r="BY1048307" s="3"/>
      <c r="BZ1048307" s="3"/>
      <c r="CA1048307" s="3"/>
      <c r="CB1048307" s="3"/>
      <c r="CC1048307" s="3"/>
      <c r="CD1048307" s="3"/>
      <c r="CE1048307" s="3"/>
      <c r="CF1048307" s="3"/>
      <c r="CG1048307" s="3"/>
      <c r="CH1048307" s="3"/>
      <c r="CI1048307" s="3"/>
      <c r="CJ1048307" s="3"/>
      <c r="CK1048307" s="3"/>
      <c r="CL1048307" s="3"/>
      <c r="CM1048307" s="3"/>
      <c r="CN1048307" s="3"/>
      <c r="CO1048307" s="3"/>
      <c r="CP1048307" s="3"/>
      <c r="CQ1048307" s="3"/>
      <c r="CR1048307" s="3"/>
      <c r="CS1048307" s="3"/>
      <c r="CT1048307" s="3"/>
      <c r="CU1048307" s="3"/>
      <c r="CV1048307" s="3"/>
      <c r="CW1048307" s="3"/>
      <c r="CX1048307" s="3"/>
    </row>
    <row r="1048308" spans="1:102" s="51" customFormat="1" ht="25.2" customHeight="1" thickBot="1" x14ac:dyDescent="0.3">
      <c r="A1048308" s="3"/>
      <c r="D1048308" s="76"/>
      <c r="E1048308" s="76"/>
      <c r="G1048308" s="3"/>
      <c r="H1048308" s="3"/>
      <c r="I1048308" s="3"/>
      <c r="J1048308" s="3"/>
      <c r="T1048308" s="321"/>
      <c r="V1048308" s="198"/>
      <c r="W1048308" s="198"/>
      <c r="Z1048308" s="198"/>
      <c r="AA1048308" s="198"/>
      <c r="AB1048308" s="198"/>
      <c r="AE1048308" s="198"/>
      <c r="AF1048308" s="198"/>
      <c r="AG1048308" s="198"/>
      <c r="AJ1048308" s="198"/>
      <c r="AK1048308" s="198"/>
      <c r="AL1048308" s="198"/>
      <c r="AO1048308" s="39"/>
      <c r="AP1048308" s="4"/>
      <c r="AR1048308" s="3"/>
      <c r="AS1048308" s="3"/>
      <c r="AX1048308" s="279" t="s">
        <v>485</v>
      </c>
      <c r="BD1048308" s="3"/>
      <c r="BE1048308" s="3"/>
      <c r="BF1048308" s="3"/>
      <c r="BG1048308" s="3"/>
      <c r="BH1048308" s="3"/>
      <c r="BI1048308" s="3"/>
      <c r="BJ1048308" s="3"/>
      <c r="BK1048308" s="3"/>
      <c r="BL1048308" s="3"/>
      <c r="BM1048308" s="3"/>
      <c r="BN1048308" s="3"/>
      <c r="BO1048308" s="3"/>
      <c r="BP1048308" s="3"/>
      <c r="BQ1048308" s="3"/>
      <c r="BR1048308" s="3"/>
      <c r="BS1048308" s="3"/>
      <c r="BT1048308" s="3"/>
      <c r="BU1048308" s="3"/>
      <c r="BV1048308" s="3"/>
      <c r="BW1048308" s="3"/>
      <c r="BX1048308" s="3"/>
      <c r="BY1048308" s="3"/>
      <c r="BZ1048308" s="3"/>
      <c r="CA1048308" s="3"/>
      <c r="CB1048308" s="3"/>
      <c r="CC1048308" s="3"/>
      <c r="CD1048308" s="3"/>
      <c r="CE1048308" s="3"/>
      <c r="CF1048308" s="3"/>
      <c r="CG1048308" s="3"/>
      <c r="CH1048308" s="3"/>
      <c r="CI1048308" s="3"/>
      <c r="CJ1048308" s="3"/>
      <c r="CK1048308" s="3"/>
      <c r="CL1048308" s="3"/>
      <c r="CM1048308" s="3"/>
      <c r="CN1048308" s="3"/>
      <c r="CO1048308" s="3"/>
      <c r="CP1048308" s="3"/>
      <c r="CQ1048308" s="3"/>
      <c r="CR1048308" s="3"/>
      <c r="CS1048308" s="3"/>
      <c r="CT1048308" s="3"/>
      <c r="CU1048308" s="3"/>
      <c r="CV1048308" s="3"/>
      <c r="CW1048308" s="3"/>
      <c r="CX1048308" s="3"/>
    </row>
    <row r="1048309" spans="1:102" s="51" customFormat="1" ht="33" customHeight="1" x14ac:dyDescent="0.25">
      <c r="A1048309" s="3"/>
      <c r="D1048309" s="76"/>
      <c r="E1048309" s="76"/>
      <c r="G1048309" s="3"/>
      <c r="H1048309" s="3"/>
      <c r="I1048309" s="3"/>
      <c r="J1048309" s="3"/>
      <c r="T1048309" s="321"/>
      <c r="V1048309" s="198"/>
      <c r="W1048309" s="198"/>
      <c r="Z1048309" s="198"/>
      <c r="AA1048309" s="198"/>
      <c r="AB1048309" s="198"/>
      <c r="AE1048309" s="198"/>
      <c r="AF1048309" s="198"/>
      <c r="AG1048309" s="198"/>
      <c r="AJ1048309" s="198"/>
      <c r="AK1048309" s="198"/>
      <c r="AL1048309" s="198"/>
      <c r="AO1048309" s="39"/>
      <c r="AP1048309" s="4"/>
      <c r="AR1048309" s="3"/>
      <c r="AS1048309" s="3"/>
      <c r="BD1048309" s="3"/>
      <c r="BE1048309" s="3"/>
      <c r="BF1048309" s="3"/>
      <c r="BG1048309" s="3"/>
      <c r="BH1048309" s="3"/>
      <c r="BI1048309" s="3"/>
      <c r="BJ1048309" s="3"/>
      <c r="BK1048309" s="3"/>
      <c r="BL1048309" s="3"/>
      <c r="BM1048309" s="3"/>
      <c r="BN1048309" s="3"/>
      <c r="BO1048309" s="3"/>
      <c r="BP1048309" s="3"/>
      <c r="BQ1048309" s="3"/>
      <c r="BR1048309" s="3"/>
      <c r="BS1048309" s="3"/>
      <c r="BT1048309" s="3"/>
      <c r="BU1048309" s="3"/>
      <c r="BV1048309" s="3"/>
      <c r="BW1048309" s="3"/>
      <c r="BX1048309" s="3"/>
      <c r="BY1048309" s="3"/>
      <c r="BZ1048309" s="3"/>
      <c r="CA1048309" s="3"/>
      <c r="CB1048309" s="3"/>
      <c r="CC1048309" s="3"/>
      <c r="CD1048309" s="3"/>
      <c r="CE1048309" s="3"/>
      <c r="CF1048309" s="3"/>
      <c r="CG1048309" s="3"/>
      <c r="CH1048309" s="3"/>
      <c r="CI1048309" s="3"/>
      <c r="CJ1048309" s="3"/>
      <c r="CK1048309" s="3"/>
      <c r="CL1048309" s="3"/>
      <c r="CM1048309" s="3"/>
      <c r="CN1048309" s="3"/>
      <c r="CO1048309" s="3"/>
      <c r="CP1048309" s="3"/>
      <c r="CQ1048309" s="3"/>
      <c r="CR1048309" s="3"/>
      <c r="CS1048309" s="3"/>
      <c r="CT1048309" s="3"/>
      <c r="CU1048309" s="3"/>
      <c r="CV1048309" s="3"/>
      <c r="CW1048309" s="3"/>
      <c r="CX1048309" s="3"/>
    </row>
    <row r="1048310" spans="1:102" s="51" customFormat="1" x14ac:dyDescent="0.25">
      <c r="A1048310" s="3"/>
      <c r="D1048310" s="76"/>
      <c r="E1048310" s="76"/>
      <c r="G1048310" s="3"/>
      <c r="H1048310" s="3"/>
      <c r="I1048310" s="3"/>
      <c r="J1048310" s="3"/>
      <c r="T1048310" s="321"/>
      <c r="V1048310" s="198"/>
      <c r="W1048310" s="198"/>
      <c r="Z1048310" s="198"/>
      <c r="AA1048310" s="198"/>
      <c r="AB1048310" s="198"/>
      <c r="AE1048310" s="198"/>
      <c r="AF1048310" s="198"/>
      <c r="AG1048310" s="198"/>
      <c r="AJ1048310" s="198"/>
      <c r="AK1048310" s="198"/>
      <c r="AL1048310" s="198"/>
      <c r="AO1048310" s="39"/>
      <c r="AP1048310" s="4"/>
      <c r="AR1048310" s="3"/>
      <c r="AS1048310" s="3"/>
      <c r="BD1048310" s="3"/>
      <c r="BE1048310" s="3"/>
      <c r="BF1048310" s="3"/>
      <c r="BG1048310" s="3"/>
      <c r="BH1048310" s="3"/>
      <c r="BI1048310" s="3"/>
      <c r="BJ1048310" s="3"/>
      <c r="BK1048310" s="3"/>
      <c r="BL1048310" s="3"/>
      <c r="BM1048310" s="3"/>
      <c r="BN1048310" s="3"/>
      <c r="BO1048310" s="3"/>
      <c r="BP1048310" s="3"/>
      <c r="BQ1048310" s="3"/>
      <c r="BR1048310" s="3"/>
      <c r="BS1048310" s="3"/>
      <c r="BT1048310" s="3"/>
      <c r="BU1048310" s="3"/>
      <c r="BV1048310" s="3"/>
      <c r="BW1048310" s="3"/>
      <c r="BX1048310" s="3"/>
      <c r="BY1048310" s="3"/>
      <c r="BZ1048310" s="3"/>
      <c r="CA1048310" s="3"/>
      <c r="CB1048310" s="3"/>
      <c r="CC1048310" s="3"/>
      <c r="CD1048310" s="3"/>
      <c r="CE1048310" s="3"/>
      <c r="CF1048310" s="3"/>
      <c r="CG1048310" s="3"/>
      <c r="CH1048310" s="3"/>
      <c r="CI1048310" s="3"/>
      <c r="CJ1048310" s="3"/>
      <c r="CK1048310" s="3"/>
      <c r="CL1048310" s="3"/>
      <c r="CM1048310" s="3"/>
      <c r="CN1048310" s="3"/>
      <c r="CO1048310" s="3"/>
      <c r="CP1048310" s="3"/>
      <c r="CQ1048310" s="3"/>
      <c r="CR1048310" s="3"/>
      <c r="CS1048310" s="3"/>
      <c r="CT1048310" s="3"/>
      <c r="CU1048310" s="3"/>
      <c r="CV1048310" s="3"/>
      <c r="CW1048310" s="3"/>
      <c r="CX1048310" s="3"/>
    </row>
    <row r="1048311" spans="1:102" s="51" customFormat="1" x14ac:dyDescent="0.25">
      <c r="A1048311" s="3"/>
      <c r="D1048311" s="76"/>
      <c r="E1048311" s="76"/>
      <c r="G1048311" s="3"/>
      <c r="H1048311" s="3"/>
      <c r="I1048311" s="3"/>
      <c r="J1048311" s="3"/>
      <c r="L1048311" s="4"/>
      <c r="Q1048311" s="4"/>
      <c r="T1048311" s="321"/>
      <c r="V1048311" s="198"/>
      <c r="W1048311" s="198"/>
      <c r="Z1048311" s="198"/>
      <c r="AA1048311" s="198"/>
      <c r="AB1048311" s="198"/>
      <c r="AE1048311" s="198"/>
      <c r="AF1048311" s="198"/>
      <c r="AG1048311" s="198"/>
      <c r="AJ1048311" s="198"/>
      <c r="AK1048311" s="198"/>
      <c r="AL1048311" s="198"/>
      <c r="AO1048311" s="39"/>
      <c r="AP1048311" s="4"/>
      <c r="AQ1048311" s="4"/>
      <c r="AR1048311" s="3"/>
      <c r="AS1048311" s="3"/>
      <c r="BD1048311" s="3"/>
      <c r="BE1048311" s="3"/>
      <c r="BF1048311" s="3"/>
      <c r="BG1048311" s="3"/>
      <c r="BH1048311" s="3"/>
      <c r="BI1048311" s="3"/>
      <c r="BJ1048311" s="3"/>
      <c r="BK1048311" s="3"/>
      <c r="BL1048311" s="3"/>
      <c r="BM1048311" s="3"/>
      <c r="BN1048311" s="3"/>
      <c r="BO1048311" s="3"/>
      <c r="BP1048311" s="3"/>
      <c r="BQ1048311" s="3"/>
      <c r="BR1048311" s="3"/>
      <c r="BS1048311" s="3"/>
      <c r="BT1048311" s="3"/>
      <c r="BU1048311" s="3"/>
      <c r="BV1048311" s="3"/>
      <c r="BW1048311" s="3"/>
      <c r="BX1048311" s="3"/>
      <c r="BY1048311" s="3"/>
      <c r="BZ1048311" s="3"/>
      <c r="CA1048311" s="3"/>
      <c r="CB1048311" s="3"/>
      <c r="CC1048311" s="3"/>
      <c r="CD1048311" s="3"/>
      <c r="CE1048311" s="3"/>
      <c r="CF1048311" s="3"/>
      <c r="CG1048311" s="3"/>
      <c r="CH1048311" s="3"/>
      <c r="CI1048311" s="3"/>
      <c r="CJ1048311" s="3"/>
      <c r="CK1048311" s="3"/>
      <c r="CL1048311" s="3"/>
      <c r="CM1048311" s="3"/>
      <c r="CN1048311" s="3"/>
      <c r="CO1048311" s="3"/>
      <c r="CP1048311" s="3"/>
      <c r="CQ1048311" s="3"/>
      <c r="CR1048311" s="3"/>
      <c r="CS1048311" s="3"/>
      <c r="CT1048311" s="3"/>
      <c r="CU1048311" s="3"/>
      <c r="CV1048311" s="3"/>
      <c r="CW1048311" s="3"/>
      <c r="CX1048311" s="3"/>
    </row>
    <row r="1048312" spans="1:102" s="51" customFormat="1" x14ac:dyDescent="0.25">
      <c r="A1048312" s="3"/>
      <c r="B1048312" s="3"/>
      <c r="C1048312" s="3"/>
      <c r="D1048312" s="3"/>
      <c r="E1048312" s="3"/>
      <c r="G1048312" s="3"/>
      <c r="H1048312" s="3"/>
      <c r="I1048312" s="3"/>
      <c r="J1048312" s="3"/>
      <c r="L1048312" s="4"/>
      <c r="Q1048312" s="4"/>
      <c r="T1048312" s="321"/>
      <c r="V1048312" s="198"/>
      <c r="W1048312" s="198"/>
      <c r="Z1048312" s="198"/>
      <c r="AA1048312" s="198"/>
      <c r="AB1048312" s="198"/>
      <c r="AE1048312" s="198"/>
      <c r="AF1048312" s="198"/>
      <c r="AG1048312" s="198"/>
      <c r="AJ1048312" s="198"/>
      <c r="AK1048312" s="198"/>
      <c r="AL1048312" s="198"/>
      <c r="AO1048312" s="39"/>
      <c r="AP1048312" s="4"/>
      <c r="AQ1048312" s="4"/>
      <c r="AR1048312" s="3"/>
      <c r="AS1048312" s="3"/>
      <c r="AT1048312" s="40"/>
      <c r="BD1048312" s="3"/>
      <c r="BE1048312" s="3"/>
      <c r="BF1048312" s="3"/>
      <c r="BG1048312" s="3"/>
      <c r="BH1048312" s="3"/>
      <c r="BI1048312" s="3"/>
      <c r="BJ1048312" s="3"/>
      <c r="BK1048312" s="3"/>
      <c r="BL1048312" s="3"/>
      <c r="BM1048312" s="3"/>
      <c r="BN1048312" s="3"/>
      <c r="BO1048312" s="3"/>
      <c r="BP1048312" s="3"/>
      <c r="BQ1048312" s="3"/>
      <c r="BR1048312" s="3"/>
      <c r="BS1048312" s="3"/>
      <c r="BT1048312" s="3"/>
      <c r="BU1048312" s="3"/>
      <c r="BV1048312" s="3"/>
      <c r="BW1048312" s="3"/>
      <c r="BX1048312" s="3"/>
      <c r="BY1048312" s="3"/>
      <c r="BZ1048312" s="3"/>
      <c r="CA1048312" s="3"/>
      <c r="CB1048312" s="3"/>
      <c r="CC1048312" s="3"/>
      <c r="CD1048312" s="3"/>
      <c r="CE1048312" s="3"/>
      <c r="CF1048312" s="3"/>
      <c r="CG1048312" s="3"/>
      <c r="CH1048312" s="3"/>
      <c r="CI1048312" s="3"/>
      <c r="CJ1048312" s="3"/>
      <c r="CK1048312" s="3"/>
      <c r="CL1048312" s="3"/>
      <c r="CM1048312" s="3"/>
      <c r="CN1048312" s="3"/>
      <c r="CO1048312" s="3"/>
      <c r="CP1048312" s="3"/>
      <c r="CQ1048312" s="3"/>
      <c r="CR1048312" s="3"/>
      <c r="CS1048312" s="3"/>
      <c r="CT1048312" s="3"/>
      <c r="CU1048312" s="3"/>
      <c r="CV1048312" s="3"/>
      <c r="CW1048312" s="3"/>
      <c r="CX1048312" s="3"/>
    </row>
    <row r="1048313" spans="1:102" x14ac:dyDescent="0.25">
      <c r="AI1048313" s="51"/>
    </row>
  </sheetData>
  <sheetProtection algorithmName="SHA-512" hashValue="291b7xii8uadn80SQ71J3gAyXVBZDWFHUrEleyt74Eri6BDost2zYHRxjE2ANrW7hFBRe4aFRfxIH/f+Jq5hsg==" saltValue="cKRbeS6LB4vYsQegcXg2+A==" spinCount="100000" sheet="1" formatRows="0" deleteRows="0" selectLockedCells="1"/>
  <sortState ref="J1048434:J1048445">
    <sortCondition ref="J1048434"/>
  </sortState>
  <dataConsolidate/>
  <mergeCells count="441">
    <mergeCell ref="AS41:AS43"/>
    <mergeCell ref="AS44:AS46"/>
    <mergeCell ref="AS47:AS49"/>
    <mergeCell ref="AS50:AS52"/>
    <mergeCell ref="AS53:AS55"/>
    <mergeCell ref="AR53:AR55"/>
    <mergeCell ref="AS35:AS37"/>
    <mergeCell ref="AS38:AS40"/>
    <mergeCell ref="AR35:AR37"/>
    <mergeCell ref="AR38:AR40"/>
    <mergeCell ref="AQ47:AQ49"/>
    <mergeCell ref="AQ50:AQ52"/>
    <mergeCell ref="AQ53:AQ55"/>
    <mergeCell ref="AP41:AP43"/>
    <mergeCell ref="AP44:AP46"/>
    <mergeCell ref="AP47:AP49"/>
    <mergeCell ref="AP50:AP52"/>
    <mergeCell ref="AP53:AP55"/>
    <mergeCell ref="AR41:AR43"/>
    <mergeCell ref="AR44:AR46"/>
    <mergeCell ref="AR47:AR49"/>
    <mergeCell ref="AR50:AR52"/>
    <mergeCell ref="AP35:AP37"/>
    <mergeCell ref="AP38:AP40"/>
    <mergeCell ref="AO35:AO37"/>
    <mergeCell ref="AO38:AO40"/>
    <mergeCell ref="AO41:AO43"/>
    <mergeCell ref="AO44:AO46"/>
    <mergeCell ref="AQ35:AQ37"/>
    <mergeCell ref="AQ38:AQ40"/>
    <mergeCell ref="AQ41:AQ43"/>
    <mergeCell ref="AQ44:AQ46"/>
    <mergeCell ref="AN35:AN37"/>
    <mergeCell ref="AO47:AO49"/>
    <mergeCell ref="AO50:AO52"/>
    <mergeCell ref="AN38:AN40"/>
    <mergeCell ref="AN41:AN43"/>
    <mergeCell ref="AN44:AN46"/>
    <mergeCell ref="AN47:AN49"/>
    <mergeCell ref="AN50:AN52"/>
    <mergeCell ref="AN53:AN55"/>
    <mergeCell ref="AO53:AO55"/>
    <mergeCell ref="AJ35:AJ37"/>
    <mergeCell ref="AJ38:AJ40"/>
    <mergeCell ref="AJ41:AJ43"/>
    <mergeCell ref="AJ44:AJ46"/>
    <mergeCell ref="AJ47:AJ49"/>
    <mergeCell ref="AJ50:AJ52"/>
    <mergeCell ref="AJ53:AJ55"/>
    <mergeCell ref="AK35:AK37"/>
    <mergeCell ref="AK38:AK40"/>
    <mergeCell ref="AK41:AK43"/>
    <mergeCell ref="AK44:AK46"/>
    <mergeCell ref="AK47:AK49"/>
    <mergeCell ref="AK50:AK52"/>
    <mergeCell ref="AK53:AK55"/>
    <mergeCell ref="AE50:AE52"/>
    <mergeCell ref="AA38:AA40"/>
    <mergeCell ref="AA41:AA43"/>
    <mergeCell ref="AA44:AA46"/>
    <mergeCell ref="AA47:AA49"/>
    <mergeCell ref="AA50:AA52"/>
    <mergeCell ref="AA53:AA55"/>
    <mergeCell ref="AE53:AE55"/>
    <mergeCell ref="AF35:AF37"/>
    <mergeCell ref="AF38:AF40"/>
    <mergeCell ref="AF41:AF43"/>
    <mergeCell ref="AF44:AF46"/>
    <mergeCell ref="AF47:AF49"/>
    <mergeCell ref="AE35:AE37"/>
    <mergeCell ref="AE38:AE40"/>
    <mergeCell ref="AE41:AE43"/>
    <mergeCell ref="AE44:AE46"/>
    <mergeCell ref="AE47:AE49"/>
    <mergeCell ref="AF50:AF52"/>
    <mergeCell ref="AF53:AF55"/>
    <mergeCell ref="Z35:Z37"/>
    <mergeCell ref="Z38:Z40"/>
    <mergeCell ref="V35:V37"/>
    <mergeCell ref="Z41:Z43"/>
    <mergeCell ref="Z44:Z46"/>
    <mergeCell ref="Z47:Z49"/>
    <mergeCell ref="Z50:Z52"/>
    <mergeCell ref="Z53:Z55"/>
    <mergeCell ref="AA35:AA37"/>
    <mergeCell ref="U50:U52"/>
    <mergeCell ref="U53:U55"/>
    <mergeCell ref="S35:S37"/>
    <mergeCell ref="S38:S40"/>
    <mergeCell ref="S41:S43"/>
    <mergeCell ref="S44:S46"/>
    <mergeCell ref="S47:S49"/>
    <mergeCell ref="S50:S52"/>
    <mergeCell ref="V38:V40"/>
    <mergeCell ref="S53:S55"/>
    <mergeCell ref="U35:U37"/>
    <mergeCell ref="U38:U40"/>
    <mergeCell ref="U41:U43"/>
    <mergeCell ref="U44:U46"/>
    <mergeCell ref="U47:U49"/>
    <mergeCell ref="V41:V43"/>
    <mergeCell ref="V44:V46"/>
    <mergeCell ref="V47:V49"/>
    <mergeCell ref="V50:V52"/>
    <mergeCell ref="V53:V55"/>
    <mergeCell ref="R53:R55"/>
    <mergeCell ref="O41:O43"/>
    <mergeCell ref="O44:O46"/>
    <mergeCell ref="O47:O49"/>
    <mergeCell ref="O50:O52"/>
    <mergeCell ref="O53:O55"/>
    <mergeCell ref="R35:R37"/>
    <mergeCell ref="R38:R40"/>
    <mergeCell ref="R41:R43"/>
    <mergeCell ref="R44:R46"/>
    <mergeCell ref="R47:R49"/>
    <mergeCell ref="R50:R52"/>
    <mergeCell ref="N50:N52"/>
    <mergeCell ref="N53:N55"/>
    <mergeCell ref="O35:O37"/>
    <mergeCell ref="O38:O40"/>
    <mergeCell ref="N35:N37"/>
    <mergeCell ref="N38:N40"/>
    <mergeCell ref="N41:N43"/>
    <mergeCell ref="N44:N46"/>
    <mergeCell ref="N47:N49"/>
    <mergeCell ref="K47:K49"/>
    <mergeCell ref="K50:K52"/>
    <mergeCell ref="K53:K55"/>
    <mergeCell ref="M35:M37"/>
    <mergeCell ref="M38:M40"/>
    <mergeCell ref="K35:K37"/>
    <mergeCell ref="K38:K40"/>
    <mergeCell ref="K41:K43"/>
    <mergeCell ref="K44:K46"/>
    <mergeCell ref="L35:L37"/>
    <mergeCell ref="L38:L40"/>
    <mergeCell ref="L41:L43"/>
    <mergeCell ref="L44:L46"/>
    <mergeCell ref="L47:L49"/>
    <mergeCell ref="L50:L52"/>
    <mergeCell ref="L53:L55"/>
    <mergeCell ref="M41:M43"/>
    <mergeCell ref="M44:M46"/>
    <mergeCell ref="M47:M49"/>
    <mergeCell ref="M50:M52"/>
    <mergeCell ref="M53:M55"/>
    <mergeCell ref="J35:J37"/>
    <mergeCell ref="J38:J40"/>
    <mergeCell ref="J41:J43"/>
    <mergeCell ref="J44:J46"/>
    <mergeCell ref="J47:J49"/>
    <mergeCell ref="J50:J52"/>
    <mergeCell ref="J53:J55"/>
    <mergeCell ref="I41:I43"/>
    <mergeCell ref="I44:I46"/>
    <mergeCell ref="I47:I49"/>
    <mergeCell ref="I50:I52"/>
    <mergeCell ref="I53:I55"/>
    <mergeCell ref="A44:A46"/>
    <mergeCell ref="G38:G40"/>
    <mergeCell ref="G41:G43"/>
    <mergeCell ref="G44:G46"/>
    <mergeCell ref="A35:A37"/>
    <mergeCell ref="A38:A40"/>
    <mergeCell ref="H53:H55"/>
    <mergeCell ref="I35:I37"/>
    <mergeCell ref="I38:I40"/>
    <mergeCell ref="H35:H37"/>
    <mergeCell ref="H38:H40"/>
    <mergeCell ref="H41:H43"/>
    <mergeCell ref="H44:H46"/>
    <mergeCell ref="H50:H52"/>
    <mergeCell ref="H47:H49"/>
    <mergeCell ref="A53:A55"/>
    <mergeCell ref="A47:A49"/>
    <mergeCell ref="A50:A52"/>
    <mergeCell ref="G53:G55"/>
    <mergeCell ref="B44:C46"/>
    <mergeCell ref="B47:C49"/>
    <mergeCell ref="B50:C52"/>
    <mergeCell ref="B53:C55"/>
    <mergeCell ref="G47:G49"/>
    <mergeCell ref="A7:A10"/>
    <mergeCell ref="B26:C28"/>
    <mergeCell ref="B29:C31"/>
    <mergeCell ref="B32:C34"/>
    <mergeCell ref="A11:A13"/>
    <mergeCell ref="A14:A16"/>
    <mergeCell ref="A26:A28"/>
    <mergeCell ref="A29:A31"/>
    <mergeCell ref="A32:A34"/>
    <mergeCell ref="A17:A19"/>
    <mergeCell ref="B14:C16"/>
    <mergeCell ref="B17:C19"/>
    <mergeCell ref="B20:C22"/>
    <mergeCell ref="B23:C25"/>
    <mergeCell ref="A23:A25"/>
    <mergeCell ref="A20:A22"/>
    <mergeCell ref="G23:G25"/>
    <mergeCell ref="H23:H25"/>
    <mergeCell ref="I23:I25"/>
    <mergeCell ref="A41:A43"/>
    <mergeCell ref="G32:G34"/>
    <mergeCell ref="H32:H34"/>
    <mergeCell ref="I32:I34"/>
    <mergeCell ref="G26:G28"/>
    <mergeCell ref="H26:H28"/>
    <mergeCell ref="I26:I28"/>
    <mergeCell ref="G29:G31"/>
    <mergeCell ref="H29:H31"/>
    <mergeCell ref="G35:G37"/>
    <mergeCell ref="B35:C37"/>
    <mergeCell ref="B38:C40"/>
    <mergeCell ref="B41:C43"/>
    <mergeCell ref="I29:I31"/>
    <mergeCell ref="AP32:AP34"/>
    <mergeCell ref="AQ32:AQ34"/>
    <mergeCell ref="AR29:AR31"/>
    <mergeCell ref="AS29:AS31"/>
    <mergeCell ref="AR32:AR34"/>
    <mergeCell ref="AP29:AP31"/>
    <mergeCell ref="AQ29:AQ31"/>
    <mergeCell ref="L32:L34"/>
    <mergeCell ref="M32:M34"/>
    <mergeCell ref="N32:N34"/>
    <mergeCell ref="AE29:AE31"/>
    <mergeCell ref="AE32:AE34"/>
    <mergeCell ref="V29:V31"/>
    <mergeCell ref="G50:G52"/>
    <mergeCell ref="AZ1048275:BA1048275"/>
    <mergeCell ref="P10:R10"/>
    <mergeCell ref="S14:S16"/>
    <mergeCell ref="S17:S19"/>
    <mergeCell ref="S20:S22"/>
    <mergeCell ref="S23:S25"/>
    <mergeCell ref="S26:S28"/>
    <mergeCell ref="S29:S31"/>
    <mergeCell ref="S32:S34"/>
    <mergeCell ref="AR26:AR28"/>
    <mergeCell ref="AS26:AS28"/>
    <mergeCell ref="AP26:AP28"/>
    <mergeCell ref="AQ26:AQ28"/>
    <mergeCell ref="U14:U16"/>
    <mergeCell ref="U17:U19"/>
    <mergeCell ref="U20:U22"/>
    <mergeCell ref="U23:U25"/>
    <mergeCell ref="U26:U28"/>
    <mergeCell ref="U29:U31"/>
    <mergeCell ref="U32:U34"/>
    <mergeCell ref="AJ26:AJ28"/>
    <mergeCell ref="AJ29:AJ31"/>
    <mergeCell ref="AJ32:AJ34"/>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S23:AS25"/>
    <mergeCell ref="AP23:AP25"/>
    <mergeCell ref="AQ23:AQ25"/>
    <mergeCell ref="AS17:AS19"/>
    <mergeCell ref="AR14:AR16"/>
    <mergeCell ref="AS14:AS16"/>
    <mergeCell ref="AR17:AR19"/>
    <mergeCell ref="AP20:AP22"/>
    <mergeCell ref="O23:O25"/>
    <mergeCell ref="R23:R25"/>
    <mergeCell ref="AQ20:AQ22"/>
    <mergeCell ref="AJ17:AJ19"/>
    <mergeCell ref="AP11:AP13"/>
    <mergeCell ref="AQ11:AQ13"/>
    <mergeCell ref="AJ20:AJ22"/>
    <mergeCell ref="AJ23:AJ25"/>
    <mergeCell ref="K23:K25"/>
    <mergeCell ref="AA23:AA25"/>
    <mergeCell ref="AP17:AP19"/>
    <mergeCell ref="AQ17:AQ19"/>
    <mergeCell ref="AK11:AK13"/>
    <mergeCell ref="AO11:AO13"/>
    <mergeCell ref="AN11:AN13"/>
    <mergeCell ref="AJ14:AJ16"/>
    <mergeCell ref="V14:V16"/>
    <mergeCell ref="AE20:AE22"/>
    <mergeCell ref="V23:V25"/>
    <mergeCell ref="Z14:Z16"/>
    <mergeCell ref="AE14:AE16"/>
    <mergeCell ref="AE17:AE19"/>
    <mergeCell ref="AA14:AA16"/>
    <mergeCell ref="AE23:AE25"/>
    <mergeCell ref="G20:G22"/>
    <mergeCell ref="H20:H22"/>
    <mergeCell ref="I20:I22"/>
    <mergeCell ref="J20:J22"/>
    <mergeCell ref="K20:K22"/>
    <mergeCell ref="L20:L22"/>
    <mergeCell ref="N20:N22"/>
    <mergeCell ref="M20:M22"/>
    <mergeCell ref="J14:J16"/>
    <mergeCell ref="K14:K16"/>
    <mergeCell ref="G17:G19"/>
    <mergeCell ref="H17:H19"/>
    <mergeCell ref="D9:D10"/>
    <mergeCell ref="E9:E10"/>
    <mergeCell ref="F9:F10"/>
    <mergeCell ref="K11:K13"/>
    <mergeCell ref="L11:L13"/>
    <mergeCell ref="J11:J13"/>
    <mergeCell ref="J9:J10"/>
    <mergeCell ref="K9:K10"/>
    <mergeCell ref="G9:G10"/>
    <mergeCell ref="H9:H10"/>
    <mergeCell ref="G11:G13"/>
    <mergeCell ref="H11:H13"/>
    <mergeCell ref="I11:I13"/>
    <mergeCell ref="AT7:AX9"/>
    <mergeCell ref="AR7:AS9"/>
    <mergeCell ref="AP7:AQ9"/>
    <mergeCell ref="P7:AO8"/>
    <mergeCell ref="R11:R13"/>
    <mergeCell ref="S11:S13"/>
    <mergeCell ref="U11:U13"/>
    <mergeCell ref="P9:T9"/>
    <mergeCell ref="M9:M10"/>
    <mergeCell ref="O9:O10"/>
    <mergeCell ref="AR11:AR13"/>
    <mergeCell ref="AS11:AS13"/>
    <mergeCell ref="AN9:AO9"/>
    <mergeCell ref="AJ11:AJ13"/>
    <mergeCell ref="Z11:Z13"/>
    <mergeCell ref="AE11:AE13"/>
    <mergeCell ref="V11:V13"/>
    <mergeCell ref="U9:AM9"/>
    <mergeCell ref="AA11:AA13"/>
    <mergeCell ref="AF11:AF13"/>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H1048273:AD1048273"/>
    <mergeCell ref="AT1048266:AV1048266"/>
    <mergeCell ref="AA26:AA28"/>
    <mergeCell ref="AA29:AA31"/>
    <mergeCell ref="AA32:AA34"/>
    <mergeCell ref="J29:J31"/>
    <mergeCell ref="K26:K28"/>
    <mergeCell ref="K29:K31"/>
    <mergeCell ref="L29:L31"/>
    <mergeCell ref="M29:M31"/>
    <mergeCell ref="N29:N31"/>
    <mergeCell ref="K32:K34"/>
    <mergeCell ref="L26:L28"/>
    <mergeCell ref="M26:M28"/>
    <mergeCell ref="R26:R28"/>
    <mergeCell ref="R29:R31"/>
    <mergeCell ref="J32:J34"/>
    <mergeCell ref="J26:J28"/>
    <mergeCell ref="N26:N28"/>
    <mergeCell ref="AE26:AE28"/>
    <mergeCell ref="V26:V28"/>
    <mergeCell ref="O26:O28"/>
    <mergeCell ref="O29:O31"/>
    <mergeCell ref="AS32:AS34"/>
    <mergeCell ref="J23:J25"/>
    <mergeCell ref="AA20:AA22"/>
    <mergeCell ref="V20:V22"/>
    <mergeCell ref="Z17:Z19"/>
    <mergeCell ref="Z20:Z22"/>
    <mergeCell ref="Z23:Z25"/>
    <mergeCell ref="Z26:Z28"/>
    <mergeCell ref="Z29:Z31"/>
    <mergeCell ref="Z32:Z34"/>
    <mergeCell ref="AA17:AA19"/>
    <mergeCell ref="V17:V19"/>
    <mergeCell ref="R17:R19"/>
    <mergeCell ref="J17:J19"/>
    <mergeCell ref="O20:O22"/>
    <mergeCell ref="K17:K19"/>
    <mergeCell ref="L17:L19"/>
    <mergeCell ref="M17:M19"/>
    <mergeCell ref="R32:R34"/>
    <mergeCell ref="O32:O34"/>
    <mergeCell ref="V32:V34"/>
    <mergeCell ref="R20:R22"/>
    <mergeCell ref="L23:L25"/>
    <mergeCell ref="M23:M25"/>
    <mergeCell ref="N23:N25"/>
    <mergeCell ref="BI1048266:BR1048266"/>
    <mergeCell ref="D6:F6"/>
    <mergeCell ref="A6:B6"/>
    <mergeCell ref="G6:I6"/>
    <mergeCell ref="AR6:AU6"/>
    <mergeCell ref="AP6:AQ6"/>
    <mergeCell ref="J6:K6"/>
    <mergeCell ref="M6:AO6"/>
    <mergeCell ref="AN26:AN28"/>
    <mergeCell ref="AO26:AO28"/>
    <mergeCell ref="AN29:AN31"/>
    <mergeCell ref="AO29:AO31"/>
    <mergeCell ref="AN32:AN34"/>
    <mergeCell ref="AO32:AO34"/>
    <mergeCell ref="AK26:AK28"/>
    <mergeCell ref="AK29:AK31"/>
    <mergeCell ref="AK32:AK34"/>
    <mergeCell ref="AF14:AF16"/>
    <mergeCell ref="AF17:AF19"/>
    <mergeCell ref="AF20:AF22"/>
    <mergeCell ref="AF23:AF25"/>
    <mergeCell ref="AF26:AF28"/>
    <mergeCell ref="AF29:AF31"/>
    <mergeCell ref="AF32:AF34"/>
  </mergeCells>
  <conditionalFormatting sqref="L17 L20 L23 L11 L14 L26 L29 L32 L35 L38 L41 L44 L47 L50 L53 K11:K55">
    <cfRule type="containsText" dxfId="366" priority="859" operator="containsText" text="MEDIA">
      <formula>NOT(ISERROR(SEARCH("MEDIA",K11)))</formula>
    </cfRule>
    <cfRule type="containsText" dxfId="365" priority="860" operator="containsText" text="ALTA">
      <formula>NOT(ISERROR(SEARCH("ALTA",K11)))</formula>
    </cfRule>
    <cfRule type="containsText" dxfId="364" priority="861" operator="containsText" text="BAJA">
      <formula>NOT(ISERROR(SEARCH("BAJA",K11)))</formula>
    </cfRule>
  </conditionalFormatting>
  <conditionalFormatting sqref="N11 N14 N17 N20 N23 N26 N29 N32 N35 N38 N41 N44 N47 N50 N53 M11:M55">
    <cfRule type="containsText" dxfId="363" priority="856" operator="containsText" text="MEDIO">
      <formula>NOT(ISERROR(SEARCH("MEDIO",M11)))</formula>
    </cfRule>
    <cfRule type="containsText" dxfId="362" priority="857" operator="containsText" text="ALTO">
      <formula>NOT(ISERROR(SEARCH("ALTO",M11)))</formula>
    </cfRule>
    <cfRule type="containsText" dxfId="361" priority="858" operator="containsText" text="BAJO">
      <formula>NOT(ISERROR(SEARCH("BAJO",M11)))</formula>
    </cfRule>
  </conditionalFormatting>
  <conditionalFormatting sqref="P25 P28 P33:P55">
    <cfRule type="cellIs" dxfId="360" priority="855" operator="between">
      <formula>2</formula>
      <formula>3</formula>
    </cfRule>
  </conditionalFormatting>
  <conditionalFormatting sqref="O11:O55">
    <cfRule type="cellIs" dxfId="359" priority="852" operator="lessThanOrEqual">
      <formula>3</formula>
    </cfRule>
    <cfRule type="cellIs" dxfId="358" priority="853" stopIfTrue="1" operator="between">
      <formula>4</formula>
      <formula>9</formula>
    </cfRule>
    <cfRule type="cellIs" dxfId="357" priority="854" operator="greaterThanOrEqual">
      <formula>10</formula>
    </cfRule>
  </conditionalFormatting>
  <conditionalFormatting sqref="AP11:AP55">
    <cfRule type="cellIs" dxfId="356" priority="849" operator="lessThanOrEqual">
      <formula>10</formula>
    </cfRule>
    <cfRule type="cellIs" dxfId="355" priority="850" stopIfTrue="1" operator="between">
      <formula>11</formula>
      <formula>32</formula>
    </cfRule>
    <cfRule type="cellIs" dxfId="354" priority="851" operator="greaterThanOrEqual">
      <formula>36</formula>
    </cfRule>
  </conditionalFormatting>
  <conditionalFormatting sqref="AQ11 AQ14 AQ17 AQ20 AQ23 AQ26 AQ29 AQ32 AQ35 AQ38:AS38 AQ41:AS41 AQ44:AS44 AQ47:AS47 AQ50:AS50 AQ53:AS53">
    <cfRule type="cellIs" dxfId="353" priority="846" operator="equal">
      <formula>"LEVE"</formula>
    </cfRule>
    <cfRule type="cellIs" dxfId="352" priority="847" operator="equal">
      <formula>"MODERADO"</formula>
    </cfRule>
    <cfRule type="cellIs" dxfId="351" priority="848" operator="equal">
      <formula>"GRAVE"</formula>
    </cfRule>
  </conditionalFormatting>
  <conditionalFormatting sqref="K11:K55">
    <cfRule type="containsText" dxfId="350" priority="844" operator="containsText" text="MEDIO BAJA">
      <formula>NOT(ISERROR(SEARCH("MEDIO BAJA",K11)))</formula>
    </cfRule>
    <cfRule type="containsText" dxfId="349" priority="845" operator="containsText" text="MEDIO ALTA">
      <formula>NOT(ISERROR(SEARCH("MEDIO ALTA",K11)))</formula>
    </cfRule>
  </conditionalFormatting>
  <conditionalFormatting sqref="M11:M55">
    <cfRule type="containsText" dxfId="348" priority="842" operator="containsText" text="MEDIO BAJO">
      <formula>NOT(ISERROR(SEARCH("MEDIO BAJO",M11)))</formula>
    </cfRule>
    <cfRule type="containsText" dxfId="347" priority="843" operator="containsText" text="MEDIO ALTO">
      <formula>NOT(ISERROR(SEARCH("MEDIO ALTO",M11)))</formula>
    </cfRule>
  </conditionalFormatting>
  <conditionalFormatting sqref="AJ11 AI25 AJ14 AJ17 AJ20 AJ23 AJ26 AJ29 AJ32 AI28 AJ35 AJ38 AJ41 AJ44 AJ47 AJ50 AJ53 AI33:AI34 AI36:AI55">
    <cfRule type="expression" dxfId="346" priority="837">
      <formula>P11="No_existen"</formula>
    </cfRule>
  </conditionalFormatting>
  <conditionalFormatting sqref="AN11 AN14 AN17 AN20 AN23 AN26 AN29 AN32 AM17:AM19 AN35 AN38 AN41 AN44 AN47 AN50 AN53 AM25:AM34 AM36:AM55">
    <cfRule type="expression" dxfId="345" priority="836">
      <formula>P11="No_existen"</formula>
    </cfRule>
  </conditionalFormatting>
  <conditionalFormatting sqref="AX11:AX55">
    <cfRule type="expression" dxfId="344" priority="827">
      <formula>AT11&lt;&gt;"COMPARTIR"</formula>
    </cfRule>
    <cfRule type="expression" dxfId="343" priority="833">
      <formula>AT11="ASUMIR"</formula>
    </cfRule>
  </conditionalFormatting>
  <conditionalFormatting sqref="AU11:AU19 AU25:AU28 AU30:AU31 AU33:AU55">
    <cfRule type="expression" dxfId="342" priority="820">
      <formula>AT11="ASUMIR"</formula>
    </cfRule>
  </conditionalFormatting>
  <conditionalFormatting sqref="AV11:AW19 AV25:AW28 AW20:AW24 AV30:AW31 AW29 AW32 AV33:AW34 AV35:AV55">
    <cfRule type="expression" dxfId="341" priority="819">
      <formula>AT11="ASUMIR"</formula>
    </cfRule>
  </conditionalFormatting>
  <conditionalFormatting sqref="AL11:AL55">
    <cfRule type="expression" dxfId="340" priority="925">
      <formula>Q11="No_existen"</formula>
    </cfRule>
  </conditionalFormatting>
  <conditionalFormatting sqref="AH25 AH28 AH33:AH34 AH36:AH55">
    <cfRule type="expression" dxfId="339" priority="929">
      <formula>P25="No_existen"</formula>
    </cfRule>
  </conditionalFormatting>
  <conditionalFormatting sqref="AG11:AG55">
    <cfRule type="expression" dxfId="338" priority="933">
      <formula>Q11="No_existen"</formula>
    </cfRule>
  </conditionalFormatting>
  <conditionalFormatting sqref="AF11 AF14 AF17 AF20 AF23 AF26 AF29 AF32 AF35 AF38 AF41 AF44 AF47 AF50 AF53">
    <cfRule type="expression" dxfId="337" priority="937">
      <formula>Q11="No_existen"</formula>
    </cfRule>
  </conditionalFormatting>
  <conditionalFormatting sqref="AC25 AC28 AC33:AC34 AC36:AC55">
    <cfRule type="expression" dxfId="336" priority="945">
      <formula>P25="No_existen"</formula>
    </cfRule>
  </conditionalFormatting>
  <conditionalFormatting sqref="AB11:AB55">
    <cfRule type="expression" dxfId="335" priority="949">
      <formula>Q11="No_existen"</formula>
    </cfRule>
  </conditionalFormatting>
  <conditionalFormatting sqref="AO11:AO55">
    <cfRule type="containsText" dxfId="334" priority="796" operator="containsText" text="DÉBIL">
      <formula>NOT(ISERROR(SEARCH("DÉBIL",AO11)))</formula>
    </cfRule>
    <cfRule type="containsText" dxfId="333" priority="797" operator="containsText" text="ACEPTABLE">
      <formula>NOT(ISERROR(SEARCH("ACEPTABLE",AO11)))</formula>
    </cfRule>
    <cfRule type="containsText" dxfId="332" priority="798" operator="containsText" text="FUERTE">
      <formula>NOT(ISERROR(SEARCH("FUERTE",AO11)))</formula>
    </cfRule>
  </conditionalFormatting>
  <conditionalFormatting sqref="AA11 AA14 AA17 AA20 AA23 AA26 AA29 AA32 AA41 AA53 AA44 AA35 AA47 AA38 AA50">
    <cfRule type="expression" dxfId="331" priority="1003">
      <formula>Q11="No_existen"</formula>
    </cfRule>
  </conditionalFormatting>
  <conditionalFormatting sqref="AK11 AK14 AK17 AK20 AK23 AK26 AK29 AK32 AK35 AK38 AK41 AK44 AK47 AK50 AK53">
    <cfRule type="expression" dxfId="330" priority="1005">
      <formula>Q11="No_existen"</formula>
    </cfRule>
  </conditionalFormatting>
  <conditionalFormatting sqref="Y11:Y22 Y25:Y34 Y36:Y55">
    <cfRule type="expression" dxfId="329" priority="613">
      <formula>X11="Semiautomatico"</formula>
    </cfRule>
    <cfRule type="expression" dxfId="328" priority="619">
      <formula>X11="Manual"</formula>
    </cfRule>
    <cfRule type="expression" dxfId="327" priority="793">
      <formula>P11="No_existen"</formula>
    </cfRule>
  </conditionalFormatting>
  <conditionalFormatting sqref="Y12:Y22 Y25:Y34 Y36:Y55">
    <cfRule type="expression" dxfId="326" priority="791">
      <formula>P12="No_existen"</formula>
    </cfRule>
  </conditionalFormatting>
  <conditionalFormatting sqref="AO11:AO55">
    <cfRule type="containsText" dxfId="325" priority="790" operator="containsText" text="INEXISTENTE">
      <formula>NOT(ISERROR(SEARCH("INEXISTENTE",AO11)))</formula>
    </cfRule>
  </conditionalFormatting>
  <conditionalFormatting sqref="AD25 AD36:AD55">
    <cfRule type="expression" dxfId="324" priority="741">
      <formula>P25="No_existen"</formula>
    </cfRule>
  </conditionalFormatting>
  <conditionalFormatting sqref="AD28">
    <cfRule type="expression" dxfId="323" priority="730">
      <formula>P28="No_existen"</formula>
    </cfRule>
  </conditionalFormatting>
  <conditionalFormatting sqref="AD33">
    <cfRule type="expression" dxfId="322" priority="719">
      <formula>P33="No_existen"</formula>
    </cfRule>
  </conditionalFormatting>
  <conditionalFormatting sqref="AD34">
    <cfRule type="expression" dxfId="321" priority="718">
      <formula>P34="No_existen"</formula>
    </cfRule>
  </conditionalFormatting>
  <conditionalFormatting sqref="T36:T55">
    <cfRule type="expression" dxfId="320" priority="676">
      <formula>P36="No_existen"</formula>
    </cfRule>
  </conditionalFormatting>
  <conditionalFormatting sqref="Y25">
    <cfRule type="expression" dxfId="319" priority="614">
      <formula>X25="Manual"</formula>
    </cfRule>
  </conditionalFormatting>
  <conditionalFormatting sqref="AD25 AD28 AD33:AD34 AD36:AD55">
    <cfRule type="expression" dxfId="318" priority="618">
      <formula>AC25="No asignado"</formula>
    </cfRule>
  </conditionalFormatting>
  <conditionalFormatting sqref="P11:P16">
    <cfRule type="cellIs" dxfId="317" priority="610" operator="between">
      <formula>2</formula>
      <formula>3</formula>
    </cfRule>
  </conditionalFormatting>
  <conditionalFormatting sqref="T11">
    <cfRule type="expression" dxfId="316" priority="609">
      <formula>P11="No_existen"</formula>
    </cfRule>
  </conditionalFormatting>
  <conditionalFormatting sqref="X12">
    <cfRule type="expression" dxfId="315" priority="608">
      <formula>$P$12="No_existen"</formula>
    </cfRule>
  </conditionalFormatting>
  <conditionalFormatting sqref="X11">
    <cfRule type="expression" dxfId="314" priority="607">
      <formula>P11="No_Existen"</formula>
    </cfRule>
  </conditionalFormatting>
  <conditionalFormatting sqref="T12">
    <cfRule type="expression" dxfId="313" priority="606">
      <formula>P12="No_existen"</formula>
    </cfRule>
  </conditionalFormatting>
  <conditionalFormatting sqref="T13">
    <cfRule type="expression" dxfId="312" priority="605">
      <formula>P13="No_existen"</formula>
    </cfRule>
  </conditionalFormatting>
  <conditionalFormatting sqref="X13">
    <cfRule type="expression" dxfId="311" priority="604">
      <formula>P13="No_existen"</formula>
    </cfRule>
  </conditionalFormatting>
  <conditionalFormatting sqref="T14">
    <cfRule type="expression" dxfId="310" priority="603">
      <formula>P14="No_existen"</formula>
    </cfRule>
  </conditionalFormatting>
  <conditionalFormatting sqref="X14">
    <cfRule type="expression" dxfId="309" priority="602">
      <formula>$P$14="No_existen"</formula>
    </cfRule>
  </conditionalFormatting>
  <conditionalFormatting sqref="T15">
    <cfRule type="expression" dxfId="308" priority="601">
      <formula>P15="No_existen"</formula>
    </cfRule>
  </conditionalFormatting>
  <conditionalFormatting sqref="X15">
    <cfRule type="expression" dxfId="307" priority="600">
      <formula>$P$15="No_existen"</formula>
    </cfRule>
  </conditionalFormatting>
  <conditionalFormatting sqref="T16">
    <cfRule type="expression" dxfId="306" priority="599">
      <formula>P16="No_existen"</formula>
    </cfRule>
  </conditionalFormatting>
  <conditionalFormatting sqref="X16">
    <cfRule type="expression" dxfId="305" priority="598">
      <formula>$P$16="No_existen"</formula>
    </cfRule>
  </conditionalFormatting>
  <conditionalFormatting sqref="AC11:AC16">
    <cfRule type="expression" dxfId="304" priority="597">
      <formula>P11="No_existen"</formula>
    </cfRule>
  </conditionalFormatting>
  <conditionalFormatting sqref="AD11">
    <cfRule type="expression" dxfId="303" priority="596">
      <formula>$P$11="No_existen"</formula>
    </cfRule>
  </conditionalFormatting>
  <conditionalFormatting sqref="AD14">
    <cfRule type="expression" dxfId="302" priority="595">
      <formula>P14="No_existen"</formula>
    </cfRule>
  </conditionalFormatting>
  <conditionalFormatting sqref="AD15">
    <cfRule type="expression" dxfId="301" priority="594">
      <formula>P15="No_existen"</formula>
    </cfRule>
  </conditionalFormatting>
  <conditionalFormatting sqref="AD16">
    <cfRule type="expression" dxfId="300" priority="593">
      <formula>P16="No_existen"</formula>
    </cfRule>
  </conditionalFormatting>
  <conditionalFormatting sqref="AD14:AD16">
    <cfRule type="expression" dxfId="299" priority="591">
      <formula>AC14="No asignado"</formula>
    </cfRule>
  </conditionalFormatting>
  <conditionalFormatting sqref="AD11:AD16">
    <cfRule type="expression" dxfId="298" priority="592">
      <formula>AC11="No asignado"</formula>
    </cfRule>
  </conditionalFormatting>
  <conditionalFormatting sqref="AD12">
    <cfRule type="expression" dxfId="297" priority="590">
      <formula>$P$12="No_existen"</formula>
    </cfRule>
  </conditionalFormatting>
  <conditionalFormatting sqref="AD13">
    <cfRule type="expression" dxfId="296" priority="589">
      <formula>$P$13="No_existen"</formula>
    </cfRule>
  </conditionalFormatting>
  <conditionalFormatting sqref="AI11:AI16">
    <cfRule type="expression" dxfId="295" priority="587">
      <formula>P11="No_existen"</formula>
    </cfRule>
  </conditionalFormatting>
  <conditionalFormatting sqref="AH11:AH16">
    <cfRule type="expression" dxfId="294" priority="588">
      <formula>P11="No_existen"</formula>
    </cfRule>
  </conditionalFormatting>
  <conditionalFormatting sqref="AM11:AM16">
    <cfRule type="expression" dxfId="293" priority="586">
      <formula>P11="No_existen"</formula>
    </cfRule>
  </conditionalFormatting>
  <conditionalFormatting sqref="AR11:AS11">
    <cfRule type="cellIs" dxfId="292" priority="583" operator="equal">
      <formula>"LEVE"</formula>
    </cfRule>
    <cfRule type="cellIs" dxfId="291" priority="584" operator="equal">
      <formula>"MODERADO"</formula>
    </cfRule>
    <cfRule type="cellIs" dxfId="290" priority="585" operator="equal">
      <formula>"GRAVE"</formula>
    </cfRule>
  </conditionalFormatting>
  <conditionalFormatting sqref="AR14:AS14">
    <cfRule type="cellIs" dxfId="289" priority="580" operator="equal">
      <formula>"LEVE"</formula>
    </cfRule>
    <cfRule type="cellIs" dxfId="288" priority="581" operator="equal">
      <formula>"MODERADO"</formula>
    </cfRule>
    <cfRule type="cellIs" dxfId="287" priority="582" operator="equal">
      <formula>"GRAVE"</formula>
    </cfRule>
  </conditionalFormatting>
  <conditionalFormatting sqref="P17:P19">
    <cfRule type="cellIs" dxfId="286" priority="579" operator="between">
      <formula>2</formula>
      <formula>3</formula>
    </cfRule>
  </conditionalFormatting>
  <conditionalFormatting sqref="T17">
    <cfRule type="expression" dxfId="285" priority="578">
      <formula>P17="No_existen"</formula>
    </cfRule>
  </conditionalFormatting>
  <conditionalFormatting sqref="X17">
    <cfRule type="expression" dxfId="284" priority="577">
      <formula>$P$23="No_existen"</formula>
    </cfRule>
  </conditionalFormatting>
  <conditionalFormatting sqref="X18">
    <cfRule type="expression" dxfId="283" priority="576">
      <formula>$P$24="No_existen"</formula>
    </cfRule>
  </conditionalFormatting>
  <conditionalFormatting sqref="X19">
    <cfRule type="expression" dxfId="282" priority="575">
      <formula>$P$25="No_existen"</formula>
    </cfRule>
  </conditionalFormatting>
  <conditionalFormatting sqref="T18">
    <cfRule type="expression" dxfId="281" priority="574">
      <formula>P18="No_existen"</formula>
    </cfRule>
  </conditionalFormatting>
  <conditionalFormatting sqref="T19">
    <cfRule type="expression" dxfId="280" priority="573">
      <formula>P19="No_existen"</formula>
    </cfRule>
  </conditionalFormatting>
  <conditionalFormatting sqref="AC17:AC19">
    <cfRule type="expression" dxfId="279" priority="572">
      <formula>P17="No_existen"</formula>
    </cfRule>
  </conditionalFormatting>
  <conditionalFormatting sqref="AD17">
    <cfRule type="expression" dxfId="278" priority="571">
      <formula>P17="No_existen"</formula>
    </cfRule>
  </conditionalFormatting>
  <conditionalFormatting sqref="AD18">
    <cfRule type="expression" dxfId="277" priority="570">
      <formula>P18="No_existen"</formula>
    </cfRule>
  </conditionalFormatting>
  <conditionalFormatting sqref="AD19">
    <cfRule type="expression" dxfId="276" priority="569">
      <formula>P19="No_existen"</formula>
    </cfRule>
  </conditionalFormatting>
  <conditionalFormatting sqref="AD17:AD19">
    <cfRule type="expression" dxfId="275" priority="568">
      <formula>AC17="No asignado"</formula>
    </cfRule>
  </conditionalFormatting>
  <conditionalFormatting sqref="AI17:AI19">
    <cfRule type="expression" dxfId="274" priority="566">
      <formula>P17="No_existen"</formula>
    </cfRule>
  </conditionalFormatting>
  <conditionalFormatting sqref="AH17:AH19">
    <cfRule type="expression" dxfId="273" priority="567">
      <formula>P17="No_existen"</formula>
    </cfRule>
  </conditionalFormatting>
  <conditionalFormatting sqref="AR17:AS17">
    <cfRule type="cellIs" dxfId="272" priority="563" operator="equal">
      <formula>"LEVE"</formula>
    </cfRule>
    <cfRule type="cellIs" dxfId="271" priority="564" operator="equal">
      <formula>"MODERADO"</formula>
    </cfRule>
    <cfRule type="cellIs" dxfId="270" priority="565" operator="equal">
      <formula>"GRAVE"</formula>
    </cfRule>
  </conditionalFormatting>
  <conditionalFormatting sqref="P20:P24">
    <cfRule type="cellIs" dxfId="269" priority="562" operator="between">
      <formula>2</formula>
      <formula>3</formula>
    </cfRule>
  </conditionalFormatting>
  <conditionalFormatting sqref="T20:T22">
    <cfRule type="expression" dxfId="268" priority="561">
      <formula>P20="No_existen"</formula>
    </cfRule>
  </conditionalFormatting>
  <conditionalFormatting sqref="X20">
    <cfRule type="expression" dxfId="267" priority="560">
      <formula>$P$29="No_existen"</formula>
    </cfRule>
  </conditionalFormatting>
  <conditionalFormatting sqref="X21">
    <cfRule type="expression" dxfId="266" priority="559">
      <formula>$P$30="No_existen"</formula>
    </cfRule>
  </conditionalFormatting>
  <conditionalFormatting sqref="X22">
    <cfRule type="expression" dxfId="265" priority="558">
      <formula>$P$31="No_existen"</formula>
    </cfRule>
  </conditionalFormatting>
  <conditionalFormatting sqref="T23:T25">
    <cfRule type="expression" dxfId="264" priority="557">
      <formula>P23="No_existen"</formula>
    </cfRule>
  </conditionalFormatting>
  <conditionalFormatting sqref="X23">
    <cfRule type="expression" dxfId="263" priority="556">
      <formula>$P$32="No_existen"</formula>
    </cfRule>
  </conditionalFormatting>
  <conditionalFormatting sqref="X24">
    <cfRule type="expression" dxfId="262" priority="555">
      <formula>$P$33="No_existen"</formula>
    </cfRule>
  </conditionalFormatting>
  <conditionalFormatting sqref="X25">
    <cfRule type="expression" dxfId="261" priority="554">
      <formula>$P$34="No_existen"</formula>
    </cfRule>
  </conditionalFormatting>
  <conditionalFormatting sqref="AC20:AC24">
    <cfRule type="expression" dxfId="260" priority="553">
      <formula>P20="No_existen"</formula>
    </cfRule>
  </conditionalFormatting>
  <conditionalFormatting sqref="AD20:AD22">
    <cfRule type="expression" dxfId="259" priority="552">
      <formula>P20="No_existen"</formula>
    </cfRule>
  </conditionalFormatting>
  <conditionalFormatting sqref="AD23">
    <cfRule type="expression" dxfId="258" priority="551">
      <formula>P23="No_existen"</formula>
    </cfRule>
  </conditionalFormatting>
  <conditionalFormatting sqref="AD24">
    <cfRule type="expression" dxfId="257" priority="550">
      <formula>P24="No_existen"</formula>
    </cfRule>
  </conditionalFormatting>
  <conditionalFormatting sqref="AD20:AD24">
    <cfRule type="expression" dxfId="256" priority="549">
      <formula>AC20="No asignado"</formula>
    </cfRule>
  </conditionalFormatting>
  <conditionalFormatting sqref="Y23:Y24">
    <cfRule type="expression" dxfId="255" priority="545">
      <formula>X23="Semiautomatico"</formula>
    </cfRule>
    <cfRule type="expression" dxfId="254" priority="546">
      <formula>X23="Manual"</formula>
    </cfRule>
    <cfRule type="expression" dxfId="253" priority="548">
      <formula>P23="No_existen"</formula>
    </cfRule>
  </conditionalFormatting>
  <conditionalFormatting sqref="Y23:Y24">
    <cfRule type="expression" dxfId="252" priority="547">
      <formula>P23="No_existen"</formula>
    </cfRule>
  </conditionalFormatting>
  <conditionalFormatting sqref="AI20:AI24">
    <cfRule type="expression" dxfId="251" priority="543">
      <formula>P20="No_existen"</formula>
    </cfRule>
  </conditionalFormatting>
  <conditionalFormatting sqref="AH20:AH24">
    <cfRule type="expression" dxfId="250" priority="544">
      <formula>P20="No_existen"</formula>
    </cfRule>
  </conditionalFormatting>
  <conditionalFormatting sqref="AM20:AM24">
    <cfRule type="expression" dxfId="249" priority="542">
      <formula>P20="No_existen"</formula>
    </cfRule>
  </conditionalFormatting>
  <conditionalFormatting sqref="AR23">
    <cfRule type="cellIs" dxfId="248" priority="539" operator="equal">
      <formula>"LEVE"</formula>
    </cfRule>
    <cfRule type="cellIs" dxfId="247" priority="540" operator="equal">
      <formula>"MODERADO"</formula>
    </cfRule>
    <cfRule type="cellIs" dxfId="246" priority="541" operator="equal">
      <formula>"GRAVE"</formula>
    </cfRule>
  </conditionalFormatting>
  <conditionalFormatting sqref="AR20:AS20">
    <cfRule type="cellIs" dxfId="245" priority="536" operator="equal">
      <formula>"LEVE"</formula>
    </cfRule>
    <cfRule type="cellIs" dxfId="244" priority="537" operator="equal">
      <formula>"MODERADO"</formula>
    </cfRule>
    <cfRule type="cellIs" dxfId="243" priority="538" operator="equal">
      <formula>"GRAVE"</formula>
    </cfRule>
  </conditionalFormatting>
  <conditionalFormatting sqref="AS23">
    <cfRule type="cellIs" dxfId="242" priority="533" operator="equal">
      <formula>"LEVE"</formula>
    </cfRule>
    <cfRule type="cellIs" dxfId="241" priority="534" operator="equal">
      <formula>"MODERADO"</formula>
    </cfRule>
    <cfRule type="cellIs" dxfId="240" priority="535" operator="equal">
      <formula>"GRAVE"</formula>
    </cfRule>
  </conditionalFormatting>
  <conditionalFormatting sqref="AU23">
    <cfRule type="expression" dxfId="239" priority="532">
      <formula>AT23="ASUMIR"</formula>
    </cfRule>
  </conditionalFormatting>
  <conditionalFormatting sqref="AU20 AU22">
    <cfRule type="expression" dxfId="238" priority="531">
      <formula>AT20="ASUMIR"</formula>
    </cfRule>
  </conditionalFormatting>
  <conditionalFormatting sqref="AU21">
    <cfRule type="expression" dxfId="237" priority="530">
      <formula>AT21="ASUMIR"</formula>
    </cfRule>
  </conditionalFormatting>
  <conditionalFormatting sqref="AV20">
    <cfRule type="expression" dxfId="236" priority="529">
      <formula>AT20="ASUMIR"</formula>
    </cfRule>
  </conditionalFormatting>
  <conditionalFormatting sqref="AV21">
    <cfRule type="expression" dxfId="235" priority="528">
      <formula>AT21="ASUMIR"</formula>
    </cfRule>
  </conditionalFormatting>
  <conditionalFormatting sqref="AV22">
    <cfRule type="expression" dxfId="234" priority="527">
      <formula>AT22="ASUMIR"</formula>
    </cfRule>
  </conditionalFormatting>
  <conditionalFormatting sqref="AV23">
    <cfRule type="expression" dxfId="233" priority="526">
      <formula>AT23="ASUMIR"</formula>
    </cfRule>
  </conditionalFormatting>
  <conditionalFormatting sqref="AU24">
    <cfRule type="expression" dxfId="232" priority="525">
      <formula>AT24="ASUMIR"</formula>
    </cfRule>
  </conditionalFormatting>
  <conditionalFormatting sqref="AV24">
    <cfRule type="expression" dxfId="231" priority="524">
      <formula>AT24="ASUMIR"</formula>
    </cfRule>
  </conditionalFormatting>
  <conditionalFormatting sqref="P26:P27">
    <cfRule type="cellIs" dxfId="230" priority="523" operator="between">
      <formula>2</formula>
      <formula>3</formula>
    </cfRule>
  </conditionalFormatting>
  <conditionalFormatting sqref="T26">
    <cfRule type="expression" dxfId="229" priority="522">
      <formula>P26="No_existen"</formula>
    </cfRule>
  </conditionalFormatting>
  <conditionalFormatting sqref="X27">
    <cfRule type="expression" dxfId="228" priority="521">
      <formula>$P$12="No_existen"</formula>
    </cfRule>
  </conditionalFormatting>
  <conditionalFormatting sqref="X26">
    <cfRule type="expression" dxfId="227" priority="520">
      <formula>P26="No_Existen"</formula>
    </cfRule>
  </conditionalFormatting>
  <conditionalFormatting sqref="T27">
    <cfRule type="expression" dxfId="226" priority="519">
      <formula>P27="No_existen"</formula>
    </cfRule>
  </conditionalFormatting>
  <conditionalFormatting sqref="T28">
    <cfRule type="expression" dxfId="225" priority="518">
      <formula>P28="No_existen"</formula>
    </cfRule>
  </conditionalFormatting>
  <conditionalFormatting sqref="X28">
    <cfRule type="expression" dxfId="224" priority="517">
      <formula>P28="No_existen"</formula>
    </cfRule>
  </conditionalFormatting>
  <conditionalFormatting sqref="AC26:AC27">
    <cfRule type="expression" dxfId="223" priority="516">
      <formula>P26="No_existen"</formula>
    </cfRule>
  </conditionalFormatting>
  <conditionalFormatting sqref="AD26">
    <cfRule type="expression" dxfId="222" priority="515">
      <formula>$P$11="No_existen"</formula>
    </cfRule>
  </conditionalFormatting>
  <conditionalFormatting sqref="AD26:AD27">
    <cfRule type="expression" dxfId="221" priority="514">
      <formula>AC26="No asignado"</formula>
    </cfRule>
  </conditionalFormatting>
  <conditionalFormatting sqref="AD27">
    <cfRule type="expression" dxfId="220" priority="513">
      <formula>$P$12="No_existen"</formula>
    </cfRule>
  </conditionalFormatting>
  <conditionalFormatting sqref="AI26:AI27">
    <cfRule type="expression" dxfId="219" priority="511">
      <formula>P26="No_existen"</formula>
    </cfRule>
  </conditionalFormatting>
  <conditionalFormatting sqref="AH26:AH27">
    <cfRule type="expression" dxfId="218" priority="512">
      <formula>P26="No_existen"</formula>
    </cfRule>
  </conditionalFormatting>
  <conditionalFormatting sqref="AR26:AS26">
    <cfRule type="cellIs" dxfId="217" priority="508" operator="equal">
      <formula>"LEVE"</formula>
    </cfRule>
    <cfRule type="cellIs" dxfId="216" priority="509" operator="equal">
      <formula>"MODERADO"</formula>
    </cfRule>
    <cfRule type="cellIs" dxfId="215" priority="510" operator="equal">
      <formula>"GRAVE"</formula>
    </cfRule>
  </conditionalFormatting>
  <conditionalFormatting sqref="P29:P32">
    <cfRule type="cellIs" dxfId="214" priority="507" operator="between">
      <formula>2</formula>
      <formula>3</formula>
    </cfRule>
  </conditionalFormatting>
  <conditionalFormatting sqref="T29">
    <cfRule type="expression" dxfId="213" priority="506">
      <formula>P29="No_existen"</formula>
    </cfRule>
  </conditionalFormatting>
  <conditionalFormatting sqref="X29">
    <cfRule type="expression" dxfId="212" priority="505">
      <formula>$P$14="No_existen"</formula>
    </cfRule>
  </conditionalFormatting>
  <conditionalFormatting sqref="T30">
    <cfRule type="expression" dxfId="211" priority="504">
      <formula>P30="No_existen"</formula>
    </cfRule>
  </conditionalFormatting>
  <conditionalFormatting sqref="X30">
    <cfRule type="expression" dxfId="210" priority="503">
      <formula>$P$15="No_existen"</formula>
    </cfRule>
  </conditionalFormatting>
  <conditionalFormatting sqref="T31">
    <cfRule type="expression" dxfId="209" priority="502">
      <formula>P31="No_existen"</formula>
    </cfRule>
  </conditionalFormatting>
  <conditionalFormatting sqref="X31">
    <cfRule type="expression" dxfId="208" priority="501">
      <formula>$P$16="No_existen"</formula>
    </cfRule>
  </conditionalFormatting>
  <conditionalFormatting sqref="T32">
    <cfRule type="expression" dxfId="207" priority="500">
      <formula>P32="No_existen"</formula>
    </cfRule>
  </conditionalFormatting>
  <conditionalFormatting sqref="X32">
    <cfRule type="expression" dxfId="206" priority="499">
      <formula>$P$17="No_existen"</formula>
    </cfRule>
  </conditionalFormatting>
  <conditionalFormatting sqref="X33">
    <cfRule type="expression" dxfId="205" priority="498">
      <formula>$P$18="No_existen"</formula>
    </cfRule>
  </conditionalFormatting>
  <conditionalFormatting sqref="T33">
    <cfRule type="expression" dxfId="204" priority="497">
      <formula>P33="No_existen"</formula>
    </cfRule>
  </conditionalFormatting>
  <conditionalFormatting sqref="T34">
    <cfRule type="expression" dxfId="203" priority="496">
      <formula>P34="No_existen"</formula>
    </cfRule>
  </conditionalFormatting>
  <conditionalFormatting sqref="X34">
    <cfRule type="expression" dxfId="202" priority="495">
      <formula>$P$19="No_existen"</formula>
    </cfRule>
  </conditionalFormatting>
  <conditionalFormatting sqref="AC29:AC32">
    <cfRule type="expression" dxfId="201" priority="494">
      <formula>P29="No_existen"</formula>
    </cfRule>
  </conditionalFormatting>
  <conditionalFormatting sqref="AD29">
    <cfRule type="expression" dxfId="200" priority="493">
      <formula>P29="No_existen"</formula>
    </cfRule>
  </conditionalFormatting>
  <conditionalFormatting sqref="AD30">
    <cfRule type="expression" dxfId="199" priority="492">
      <formula>P30="No_existen"</formula>
    </cfRule>
  </conditionalFormatting>
  <conditionalFormatting sqref="AD31">
    <cfRule type="expression" dxfId="198" priority="491">
      <formula>P31="No_existen"</formula>
    </cfRule>
  </conditionalFormatting>
  <conditionalFormatting sqref="AD32">
    <cfRule type="expression" dxfId="197" priority="490">
      <formula>P32="No_existen"</formula>
    </cfRule>
  </conditionalFormatting>
  <conditionalFormatting sqref="AD29:AD31">
    <cfRule type="expression" dxfId="196" priority="488">
      <formula>AC29="No asignado"</formula>
    </cfRule>
  </conditionalFormatting>
  <conditionalFormatting sqref="AD32">
    <cfRule type="expression" dxfId="195" priority="487">
      <formula>AC32="No asignado"</formula>
    </cfRule>
  </conditionalFormatting>
  <conditionalFormatting sqref="AD29:AD32">
    <cfRule type="expression" dxfId="194" priority="489">
      <formula>AC29="No asignado"</formula>
    </cfRule>
  </conditionalFormatting>
  <conditionalFormatting sqref="AI29:AI32">
    <cfRule type="expression" dxfId="193" priority="485">
      <formula>P29="No_existen"</formula>
    </cfRule>
  </conditionalFormatting>
  <conditionalFormatting sqref="AH29:AH32">
    <cfRule type="expression" dxfId="192" priority="486">
      <formula>P29="No_existen"</formula>
    </cfRule>
  </conditionalFormatting>
  <conditionalFormatting sqref="AR29:AS29 AR32:AS32">
    <cfRule type="cellIs" dxfId="191" priority="482" operator="equal">
      <formula>"LEVE"</formula>
    </cfRule>
    <cfRule type="cellIs" dxfId="190" priority="483" operator="equal">
      <formula>"MODERADO"</formula>
    </cfRule>
    <cfRule type="cellIs" dxfId="189" priority="484" operator="equal">
      <formula>"GRAVE"</formula>
    </cfRule>
  </conditionalFormatting>
  <conditionalFormatting sqref="AU29">
    <cfRule type="expression" dxfId="188" priority="481">
      <formula>AT29="ASUMIR"</formula>
    </cfRule>
  </conditionalFormatting>
  <conditionalFormatting sqref="AV29">
    <cfRule type="expression" dxfId="187" priority="480">
      <formula>AT29="ASUMIR"</formula>
    </cfRule>
  </conditionalFormatting>
  <conditionalFormatting sqref="AU32">
    <cfRule type="expression" dxfId="186" priority="479">
      <formula>AT32="ASUMIR"</formula>
    </cfRule>
  </conditionalFormatting>
  <conditionalFormatting sqref="AV32">
    <cfRule type="expression" dxfId="185" priority="478">
      <formula>AT32="ASUMIR"</formula>
    </cfRule>
  </conditionalFormatting>
  <conditionalFormatting sqref="X36:X55">
    <cfRule type="expression" dxfId="184" priority="1071">
      <formula>#REF!="No_existen"</formula>
    </cfRule>
  </conditionalFormatting>
  <conditionalFormatting sqref="T35">
    <cfRule type="expression" dxfId="183" priority="14">
      <formula>P35="No_existen"</formula>
    </cfRule>
  </conditionalFormatting>
  <conditionalFormatting sqref="X35">
    <cfRule type="expression" dxfId="182" priority="13">
      <formula>P35="No_Existen"</formula>
    </cfRule>
  </conditionalFormatting>
  <conditionalFormatting sqref="Y35">
    <cfRule type="expression" dxfId="181" priority="10">
      <formula>X35="Semiautomatico"</formula>
    </cfRule>
    <cfRule type="expression" dxfId="180" priority="11">
      <formula>X35="Manual"</formula>
    </cfRule>
    <cfRule type="expression" dxfId="179" priority="12">
      <formula>P35="No_existen"</formula>
    </cfRule>
  </conditionalFormatting>
  <conditionalFormatting sqref="AC35">
    <cfRule type="expression" dxfId="178" priority="9">
      <formula>P35="No_existen"</formula>
    </cfRule>
  </conditionalFormatting>
  <conditionalFormatting sqref="AD35">
    <cfRule type="expression" dxfId="177" priority="8">
      <formula>$P$11="No_existen"</formula>
    </cfRule>
  </conditionalFormatting>
  <conditionalFormatting sqref="AD35">
    <cfRule type="expression" dxfId="176" priority="7">
      <formula>AC35="No asignado"</formula>
    </cfRule>
  </conditionalFormatting>
  <conditionalFormatting sqref="AH35">
    <cfRule type="expression" dxfId="175" priority="6">
      <formula>P35="No_existen"</formula>
    </cfRule>
  </conditionalFormatting>
  <conditionalFormatting sqref="AI35">
    <cfRule type="expression" dxfId="174" priority="5">
      <formula>P35="No_existen"</formula>
    </cfRule>
  </conditionalFormatting>
  <conditionalFormatting sqref="AM35">
    <cfRule type="expression" dxfId="173" priority="4">
      <formula>P35="No_existen"</formula>
    </cfRule>
  </conditionalFormatting>
  <conditionalFormatting sqref="AR35:AS35">
    <cfRule type="cellIs" dxfId="172" priority="1" operator="equal">
      <formula>"LEVE"</formula>
    </cfRule>
    <cfRule type="cellIs" dxfId="171" priority="2" operator="equal">
      <formula>"MODERADO"</formula>
    </cfRule>
    <cfRule type="cellIs" dxfId="170" priority="3" operator="equal">
      <formula>"GRAVE"</formula>
    </cfRule>
  </conditionalFormatting>
  <dataValidations xWindow="1159" yWindow="255" count="93">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54:AT55">
      <formula1>INDIRECT(#REF!)</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allowBlank="1" showInputMessage="1" showErrorMessage="1" prompt="Identiique aquellas principales consecuencias que se pueden presentar al momento de que se materialice el riesgo" sqref="J11 J17 J14 J20:J55"/>
    <dataValidation allowBlank="1" showInputMessage="1" showErrorMessage="1" prompt="Describa brevemente en qué consiste el riesgo" sqref="I11 I17 I14 I20:I55"/>
    <dataValidation allowBlank="1" showInputMessage="1" showErrorMessage="1" promptTitle="CONTROL" prompt="Defina el estado del control asociado al riesgo" sqref="Q14:S14 Q11:S11 Q26:S26 Q29:S29 Q32:S32 Q20:S20 Q17:S17 Q23:S23 Q12:Q13 Q15:Q16 Q18:Q19 Q21:Q22 Q24:Q25 Q27:Q28 Q30:Q31 R35:S35 R38:S38 R41:S41 R44:S44 R47:S47 R50:S50 R53:S53 Q33:Q55"/>
    <dataValidation allowBlank="1" showInputMessage="1" showErrorMessage="1" promptTitle="INDICADOR  DEL RIESGO" prompt="Establezca un indicador que permita monitorear el riesgo" sqref="AY11 AY14:AY34"/>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34 AV35:AV55">
      <formula1>42736</formula1>
    </dataValidation>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11 AF14 AF17 AF20 AF23 AF26 AF29 AF32 AF35 AF38 AF41 AF44 AF53 AF47 AF50">
      <formula1>$P$11&lt;&gt;"No_existen"</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V11:W11 V17:W17 V20:W20 V23:W23 V26:W26 V29:W29 V32:W32 W24:W25 W27:W28 V35:W35 V38:W38 V41:W41 V44:W44 V47:W47 V50:W50 V53:W53 W30:W31 W33:W34 V14:W14 W12:W13 W15:W16 W18:W19 W21:W22 W36:W37 W39:W40 W42:W43 W45:W46 W48:W49 W51:W52 W54:W55 U11:U55 Z11:AB55 AG11:AG55"/>
    <dataValidation type="custom" allowBlank="1" showInputMessage="1" showErrorMessage="1" sqref="AY10">
      <formula1>"SI(P11=""No_existe"",5,EVAL_PERIODICIDAD)"</formula1>
    </dataValidation>
    <dataValidation allowBlank="1" showInputMessage="1" sqref="Y1048274:Y1048576 AD1048274:AD1048576 T1048274:T1048576 AD10 AD1:AD5 Y1:Y5 T1:T5 AD56:AD1048272 Y10:Y1048272 T9:T1048272"/>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
      <formula1>INDIRECT($AQ$53)</formula1>
    </dataValidation>
    <dataValidation allowBlank="1" showInputMessage="1" promptTitle="Digitar su cargo" prompt="Digite:_x000a_Planta:  Nombre del cargo_x000a_Transitorio: Nombre de denominación_x000a_Contratista: Contrato - Orden de servicio_x000a__x000a_Si definió NO ASIGNADO, deje esta celda en blanco" sqref="AD11:AD55"/>
    <dataValidation type="list" allowBlank="1" showInputMessage="1" showErrorMessage="1" errorTitle="DATO NO VALIDO" error="CELDA DE SELECCIÓN - NO CAMBIAR CONFIGURACIÓN" promptTitle="IMPACTO" prompt="Seleccione el nivel de impacto del riesgo" sqref="M35:M55">
      <formula1>INDIRECT(#REF!)</formula1>
    </dataValidation>
    <dataValidation allowBlank="1" showInputMessage="1" showErrorMessage="1" errorTitle="DATO NO VALIDO" error="CELDA DE SELECCIÓN - NO CAMBIAR CONFIGURACIÓN" promptTitle="IMPACTO" prompt="Seleccione el nivel de impacto del riesgo" sqref="N11:N55"/>
    <dataValidation allowBlank="1" showInputMessage="1" showErrorMessage="1" errorTitle="DATO NO VALIDO" error="CELDA DE SELECCIÓN  - NO CAMBIAR CONFIGURACIÓN" promptTitle="PROBABILIDAD" prompt="Seleccione la probabilidad de ocurrencia del riesgo" sqref="L11:L55"/>
    <dataValidation type="list" allowBlank="1" showInputMessage="1" showErrorMessage="1" errorTitle="DATO NO VALIDO" error="CELDA DE SELECCIÓN  - NO CAMBIAR CONFIGURACIÓN" promptTitle="PROBABILIDAD" prompt="Seleccione la probabilidad de ocurrencia del riesgo" sqref="K11:K55">
      <formula1>PROBABILIDAD</formula1>
    </dataValidation>
    <dataValidation type="list" allowBlank="1" showInputMessage="1" showErrorMessage="1" sqref="D12:D55">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55"/>
    <dataValidation type="custom" allowBlank="1" showInputMessage="1" showErrorMessage="1" errorTitle="COMPARTIR" error="Si requiere involucrar otra dependencia elija como Tipo de manejo &quot;COMPARTIR&quot;" sqref="AX11:AX55">
      <formula1>AT11="COMPARTIR"</formula1>
    </dataValidation>
    <dataValidation type="custom" allowBlank="1" showInputMessage="1" showErrorMessage="1" sqref="AU19:AU55">
      <formula1>AT19&lt;&gt;"ASUMIR"</formula1>
    </dataValidation>
    <dataValidation type="list" allowBlank="1" showInputMessage="1" showErrorMessage="1" sqref="E26:E55">
      <formula1>INDIRECT($D26)</formula1>
    </dataValidation>
    <dataValidation allowBlank="1" showInputMessage="1" showErrorMessage="1" promptTitle="INDICADOR DE RIESGO" prompt="Digite el nombre y la formula del indicador que permita monitorear el riesgo" sqref="AR11:AR55"/>
    <dataValidation allowBlank="1" showInputMessage="1" showErrorMessage="1" promptTitle="META" prompt="Establezca la meta para el indicador, definiendo si la meta a cumplir es creciente o decreciente." sqref="AS11:AS55"/>
    <dataValidation type="list" allowBlank="1" showInputMessage="1" showErrorMessage="1" errorTitle="DATO NO VÁLIDO" error="CELDA DE SELECCIÓN - NO CAMBIAR CONFIGURACIÓN" promptTitle="CONTROL" prompt="Defina el estado del control asociado al riesgo" sqref="P11:P55">
      <formula1>CONTROLES</formula1>
    </dataValidation>
    <dataValidation type="list" allowBlank="1" showInputMessage="1" showErrorMessage="1" errorTitle="DATO NO VÁLIDO" error="CELDA DE SELECCIÓN - NO CAMBIAR CONFIGURACIÓN" promptTitle="Estado del Control" prompt="Determine el estado del control" sqref="P11:P55">
      <formula1>CONTROLES</formula1>
    </dataValidation>
    <dataValidation type="list" allowBlank="1" showInputMessage="1" showErrorMessage="1" prompt="Seleccione la CLASE de riesgo_x000a_" sqref="G11:G55">
      <formula1>CLASE_RIESGO</formula1>
    </dataValidation>
    <dataValidation allowBlank="1" showInputMessage="1" showErrorMessage="1" promptTitle="Periodicidad" prompt="Determine los intervalos en los cuales aplica el control._x000a__x000a_Si definio NO EXISTE EL CONTROL dejeesta celda en blanco" sqref="AK11:AL55"/>
    <dataValidation allowBlank="1" showInputMessage="1" showErrorMessage="1" promptTitle="Tipo de control" prompt="Defina que tipo de control es el que se aplica._x000a__x000a_Si definio NO EXISTE EL CONTROL dejeesta celda en blanco" sqref="AN11:AN55"/>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55">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55">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55">
      <formula1>PERIODICIDAD</formula1>
    </dataValidation>
    <dataValidation type="list" allowBlank="1" showInputMessage="1" showErrorMessage="1" promptTitle="Tipo de control" prompt="Defina que tipo de control es el que se aplica._x000a__x000a_Si definio NO EXISTE EL CONTROL deje esta celda en blanco" sqref="AM11:AM55">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55"/>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55">
      <formula1>NIVEL_AUTOMAT</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55"/>
    <dataValidation allowBlank="1" showErrorMessage="1" promptTitle="Tipo de control" prompt="Defina que tipo de control es el que se aplica._x000a__x000a_Si definio NO EXISTE EL CONTROL dejeesta celda en blanco" sqref="AO11:AO55"/>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M65" activePane="bottomRight" state="frozen"/>
      <selection pane="topRight" activeCell="D1" sqref="D1"/>
      <selection pane="bottomLeft" activeCell="A9" sqref="A9"/>
      <selection pane="bottomRight" activeCell="R5" sqref="R5"/>
    </sheetView>
  </sheetViews>
  <sheetFormatPr baseColWidth="10" defaultColWidth="11.44140625" defaultRowHeight="13.2" x14ac:dyDescent="0.25"/>
  <cols>
    <col min="1" max="1" width="8" style="3" customWidth="1"/>
    <col min="2" max="2" width="24.6640625" style="3" customWidth="1"/>
    <col min="3" max="3" width="14.88671875" style="3" customWidth="1"/>
    <col min="4" max="4" width="20.6640625" style="4" customWidth="1"/>
    <col min="5" max="5" width="33.88671875" style="4" customWidth="1"/>
    <col min="6" max="6" width="32.44140625" style="4" customWidth="1"/>
    <col min="7" max="7" width="24.6640625" style="4" customWidth="1"/>
    <col min="8" max="8" width="16" style="4" customWidth="1"/>
    <col min="9" max="9" width="22.109375" style="3" customWidth="1"/>
    <col min="10" max="10" width="19.5546875" style="3" customWidth="1"/>
    <col min="11" max="12" width="22.6640625" style="3" customWidth="1"/>
    <col min="13" max="13" width="27" style="3" customWidth="1"/>
    <col min="14" max="14" width="28.6640625" style="3" customWidth="1"/>
    <col min="15" max="15" width="34.5546875" style="3" customWidth="1"/>
    <col min="16" max="16" width="22.6640625" style="3" customWidth="1"/>
    <col min="17" max="17" width="21.88671875" style="3" customWidth="1"/>
    <col min="18" max="18" width="28.88671875" style="3" customWidth="1"/>
    <col min="19" max="16384" width="11.44140625" style="3"/>
  </cols>
  <sheetData>
    <row r="1" spans="1:50" s="5" customFormat="1" ht="19.5" customHeight="1" x14ac:dyDescent="0.25">
      <c r="A1" s="86"/>
      <c r="B1" s="87"/>
      <c r="C1" s="87"/>
      <c r="D1" s="84"/>
      <c r="E1" s="84"/>
      <c r="F1" s="84"/>
      <c r="G1" s="84"/>
      <c r="H1" s="84"/>
      <c r="I1" s="84"/>
      <c r="J1" s="84"/>
      <c r="K1" s="84"/>
      <c r="L1" s="84"/>
      <c r="M1" s="84"/>
      <c r="N1" s="88"/>
      <c r="O1" s="88"/>
      <c r="P1" s="88"/>
      <c r="Q1" s="203" t="s">
        <v>64</v>
      </c>
      <c r="R1" s="214" t="s">
        <v>446</v>
      </c>
    </row>
    <row r="2" spans="1:50" s="5" customFormat="1" ht="18.75" customHeight="1" x14ac:dyDescent="0.25">
      <c r="A2" s="89"/>
      <c r="B2" s="105"/>
      <c r="C2" s="105"/>
      <c r="D2" s="356" t="s">
        <v>66</v>
      </c>
      <c r="E2" s="356"/>
      <c r="F2" s="356"/>
      <c r="G2" s="356"/>
      <c r="H2" s="356"/>
      <c r="I2" s="356"/>
      <c r="J2" s="356"/>
      <c r="K2" s="356"/>
      <c r="L2" s="356"/>
      <c r="M2" s="356"/>
      <c r="N2" s="24"/>
      <c r="O2" s="24"/>
      <c r="P2" s="24"/>
      <c r="Q2" s="204" t="s">
        <v>436</v>
      </c>
      <c r="R2" s="216">
        <v>2</v>
      </c>
    </row>
    <row r="3" spans="1:50" s="5" customFormat="1" ht="23.25" customHeight="1" x14ac:dyDescent="0.25">
      <c r="A3" s="89"/>
      <c r="B3" s="105"/>
      <c r="C3" s="105"/>
      <c r="D3" s="356" t="s">
        <v>55</v>
      </c>
      <c r="E3" s="356"/>
      <c r="F3" s="356"/>
      <c r="G3" s="356"/>
      <c r="H3" s="356"/>
      <c r="I3" s="356"/>
      <c r="J3" s="356"/>
      <c r="K3" s="356"/>
      <c r="L3" s="356"/>
      <c r="M3" s="356"/>
      <c r="N3" s="24"/>
      <c r="O3" s="24"/>
      <c r="P3" s="24"/>
      <c r="Q3" s="204" t="s">
        <v>437</v>
      </c>
      <c r="R3" s="205">
        <v>43950</v>
      </c>
    </row>
    <row r="4" spans="1:50" s="5" customFormat="1" ht="18.75" customHeight="1" thickBot="1" x14ac:dyDescent="0.3">
      <c r="A4" s="89"/>
      <c r="B4" s="222"/>
      <c r="C4" s="222"/>
      <c r="D4" s="428"/>
      <c r="E4" s="428"/>
      <c r="F4" s="428"/>
      <c r="G4" s="428"/>
      <c r="H4" s="428"/>
      <c r="I4" s="428"/>
      <c r="J4" s="428"/>
      <c r="K4" s="428"/>
      <c r="L4" s="428"/>
      <c r="M4" s="428"/>
      <c r="N4" s="24"/>
      <c r="O4" s="24"/>
      <c r="P4" s="24"/>
      <c r="Q4" s="225" t="s">
        <v>438</v>
      </c>
      <c r="R4" s="226" t="s">
        <v>440</v>
      </c>
    </row>
    <row r="5" spans="1:50" s="222" customFormat="1" ht="65.25" customHeight="1" thickBot="1" x14ac:dyDescent="0.3">
      <c r="A5" s="423" t="s">
        <v>157</v>
      </c>
      <c r="B5" s="424"/>
      <c r="C5" s="263" t="str">
        <f>'01-Mapa de riesgo-UO'!C6</f>
        <v>PROCESOS</v>
      </c>
      <c r="D5" s="425" t="str">
        <f>'01-Mapa de riesgo-UO'!D6</f>
        <v>UNIDAD ORGANIZACIONALQUE DILIGENCIA EL MAPA DE RIESGO</v>
      </c>
      <c r="E5" s="425"/>
      <c r="F5" s="433" t="str">
        <f>'01-Mapa de riesgo-UO'!G6</f>
        <v>DOCENCIA</v>
      </c>
      <c r="G5" s="433"/>
      <c r="H5" s="433"/>
      <c r="I5" s="433"/>
      <c r="J5" s="264" t="s">
        <v>468</v>
      </c>
      <c r="K5" s="433" t="str">
        <f>'01-Mapa de riesgo-UO'!M6</f>
        <v>Promover la calidad educativa de la Institución, mediante la administración de los programas de formación que ofrece la universidad en sus diferentes niveles, con el fin de permitir al egresado desempeñarse con idoneidad, ética y compromiso social.</v>
      </c>
      <c r="L5" s="433"/>
      <c r="M5" s="433"/>
      <c r="N5" s="433"/>
      <c r="O5" s="270" t="str">
        <f>'01-Mapa de riesgo-UO'!AP6</f>
        <v>REVISADO POR:</v>
      </c>
      <c r="P5" s="266" t="str">
        <f>'01-Mapa de riesgo-UO'!AR6</f>
        <v xml:space="preserve">GRUPO DE RIESGOS </v>
      </c>
      <c r="Q5" s="269" t="str">
        <f>'01-Mapa de riesgo-UO'!AV6</f>
        <v>FECHA ACTUALIZACIÓN</v>
      </c>
      <c r="R5" s="265">
        <v>44181</v>
      </c>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row>
    <row r="6" spans="1:50" s="1" customFormat="1" ht="27" customHeight="1" x14ac:dyDescent="0.25">
      <c r="A6" s="429" t="s">
        <v>53</v>
      </c>
      <c r="B6" s="431" t="s">
        <v>442</v>
      </c>
      <c r="C6" s="412" t="s">
        <v>73</v>
      </c>
      <c r="D6" s="412"/>
      <c r="E6" s="412"/>
      <c r="F6" s="412"/>
      <c r="G6" s="412"/>
      <c r="H6" s="412" t="s">
        <v>71</v>
      </c>
      <c r="I6" s="412" t="s">
        <v>2</v>
      </c>
      <c r="J6" s="412" t="s">
        <v>93</v>
      </c>
      <c r="K6" s="412" t="s">
        <v>7</v>
      </c>
      <c r="L6" s="412"/>
      <c r="M6" s="412"/>
      <c r="N6" s="412" t="s">
        <v>3</v>
      </c>
      <c r="O6" s="412" t="s">
        <v>8</v>
      </c>
      <c r="P6" s="412"/>
      <c r="Q6" s="412"/>
      <c r="R6" s="421" t="s">
        <v>3</v>
      </c>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row>
    <row r="7" spans="1:50" s="2" customFormat="1" ht="36.75" customHeight="1" thickBot="1" x14ac:dyDescent="0.3">
      <c r="A7" s="430"/>
      <c r="B7" s="432"/>
      <c r="C7" s="228" t="s">
        <v>69</v>
      </c>
      <c r="D7" s="228" t="s">
        <v>4</v>
      </c>
      <c r="E7" s="228" t="s">
        <v>0</v>
      </c>
      <c r="F7" s="228" t="s">
        <v>54</v>
      </c>
      <c r="G7" s="228" t="s">
        <v>1</v>
      </c>
      <c r="H7" s="413"/>
      <c r="I7" s="413"/>
      <c r="J7" s="413"/>
      <c r="K7" s="413"/>
      <c r="L7" s="413"/>
      <c r="M7" s="413"/>
      <c r="N7" s="413"/>
      <c r="O7" s="413"/>
      <c r="P7" s="413"/>
      <c r="Q7" s="413"/>
      <c r="R7" s="422"/>
    </row>
    <row r="8" spans="1:50" s="2" customFormat="1" ht="62.4" customHeight="1" x14ac:dyDescent="0.25">
      <c r="A8" s="426">
        <v>1</v>
      </c>
      <c r="B8" s="427" t="str">
        <f>'01-Mapa de riesgo-UO'!B11</f>
        <v>VICERRECTORÍA_ACADÉMICA</v>
      </c>
      <c r="C8" s="406" t="str">
        <f>'01-Mapa de riesgo-UO'!G11</f>
        <v>Operacional</v>
      </c>
      <c r="D8" s="406" t="str">
        <f>'01-Mapa de riesgo-UO'!H11</f>
        <v>Ascenso de Docentes sin Cumplimiento de Requisitos</v>
      </c>
      <c r="E8" s="406" t="str">
        <f>'01-Mapa de riesgo-UO'!I11</f>
        <v>Docentes que cambian su categoría, sin cumplir con los requisitos establecidos en la normatividad interna</v>
      </c>
      <c r="F8" s="262" t="str">
        <f>'01-Mapa de riesgo-UO'!F11</f>
        <v>Falta de claridad y poca actualización en la reglamentación de requisitos</v>
      </c>
      <c r="G8" s="406" t="str">
        <f>'01-Mapa de riesgo-UO'!J11</f>
        <v xml:space="preserve">Incorrecta asignación salarial
Reclamaciones de los docentes
</v>
      </c>
      <c r="H8" s="410" t="str">
        <f>'01-Mapa de riesgo-UO'!AQ11</f>
        <v>LEVE</v>
      </c>
      <c r="I8" s="227" t="str">
        <f>'01-Mapa de riesgo-UO'!AT11</f>
        <v>ASUMIR</v>
      </c>
      <c r="J8" s="403" t="str">
        <f t="shared" ref="J8" si="0">IF(H8="GRAVE","Debe formularse",IF(H8="MODERADO", "Si el proceso lo requiere","NO"))</f>
        <v>NO</v>
      </c>
      <c r="K8" s="414"/>
      <c r="L8" s="415"/>
      <c r="M8" s="416"/>
      <c r="N8" s="420"/>
      <c r="O8" s="414"/>
      <c r="P8" s="415"/>
      <c r="Q8" s="416"/>
      <c r="R8" s="439"/>
    </row>
    <row r="9" spans="1:50" s="2" customFormat="1" ht="103.5" customHeight="1" x14ac:dyDescent="0.25">
      <c r="A9" s="405"/>
      <c r="B9" s="403"/>
      <c r="C9" s="407"/>
      <c r="D9" s="407"/>
      <c r="E9" s="407"/>
      <c r="F9" s="78" t="str">
        <f>'01-Mapa de riesgo-UO'!F12</f>
        <v>Interpretación de la norma (ambigüedad).</v>
      </c>
      <c r="G9" s="407"/>
      <c r="H9" s="411"/>
      <c r="I9" s="102" t="str">
        <f>'01-Mapa de riesgo-UO'!AT12</f>
        <v>ASUMIR</v>
      </c>
      <c r="J9" s="403"/>
      <c r="K9" s="414"/>
      <c r="L9" s="415"/>
      <c r="M9" s="416"/>
      <c r="N9" s="420"/>
      <c r="O9" s="414"/>
      <c r="P9" s="415"/>
      <c r="Q9" s="416"/>
      <c r="R9" s="439"/>
    </row>
    <row r="10" spans="1:50" s="2" customFormat="1" ht="62.4" customHeight="1" x14ac:dyDescent="0.25">
      <c r="A10" s="405"/>
      <c r="B10" s="404"/>
      <c r="C10" s="407"/>
      <c r="D10" s="407"/>
      <c r="E10" s="407"/>
      <c r="F10" s="78">
        <f>'01-Mapa de riesgo-UO'!F13</f>
        <v>0</v>
      </c>
      <c r="G10" s="407"/>
      <c r="H10" s="411"/>
      <c r="I10" s="103" t="str">
        <f>'01-Mapa de riesgo-UO'!AT13</f>
        <v>ASUMIR</v>
      </c>
      <c r="J10" s="404"/>
      <c r="K10" s="417"/>
      <c r="L10" s="418"/>
      <c r="M10" s="419"/>
      <c r="N10" s="375"/>
      <c r="O10" s="417"/>
      <c r="P10" s="418"/>
      <c r="Q10" s="419"/>
      <c r="R10" s="440"/>
    </row>
    <row r="11" spans="1:50" s="2" customFormat="1" ht="62.4" customHeight="1" x14ac:dyDescent="0.25">
      <c r="A11" s="405">
        <v>2</v>
      </c>
      <c r="B11" s="402" t="str">
        <f>'01-Mapa de riesgo-UO'!B14</f>
        <v>VICERRECTORÍA_ACADÉMICA</v>
      </c>
      <c r="C11" s="406" t="str">
        <f>'01-Mapa de riesgo-UO'!G14</f>
        <v>Operacional</v>
      </c>
      <c r="D11" s="408" t="str">
        <f>'01-Mapa de riesgo-UO'!H14</f>
        <v>Asignación de puntos y/o unidades salariales sin cumplimiento de requisitos</v>
      </c>
      <c r="E11" s="407" t="str">
        <f>'01-Mapa de riesgo-UO'!I14</f>
        <v>Asignación de puntos y/o unidades salariales, sin cumplir con los requisitos establecidos en la normatividad externa e interna.</v>
      </c>
      <c r="F11" s="78" t="str">
        <f>'01-Mapa de riesgo-UO'!F14</f>
        <v>Falta de claridad en las Normas Nacionales</v>
      </c>
      <c r="G11" s="407" t="str">
        <f>'01-Mapa de riesgo-UO'!J14</f>
        <v>Incorrecta asignación salarial
Devolución de dinero
Recovatorias, Demandas y reclamaciones por parte de los docentes</v>
      </c>
      <c r="H11" s="411" t="str">
        <f>'01-Mapa de riesgo-UO'!AQ14</f>
        <v>LEVE</v>
      </c>
      <c r="I11" s="102" t="str">
        <f>'01-Mapa de riesgo-UO'!AT14</f>
        <v>ASUMIR</v>
      </c>
      <c r="J11" s="402" t="str">
        <f t="shared" ref="J11:J20" si="1">IF(H11="GRAVE","Debe formularse",IF(H11="MODERADO", "Si el proceso lo requiere","NO"))</f>
        <v>NO</v>
      </c>
      <c r="K11" s="435"/>
      <c r="L11" s="436"/>
      <c r="M11" s="437"/>
      <c r="N11" s="434"/>
      <c r="O11" s="435"/>
      <c r="P11" s="436"/>
      <c r="Q11" s="437"/>
      <c r="R11" s="438"/>
    </row>
    <row r="12" spans="1:50" s="2" customFormat="1" ht="62.4" customHeight="1" x14ac:dyDescent="0.25">
      <c r="A12" s="405"/>
      <c r="B12" s="403"/>
      <c r="C12" s="407"/>
      <c r="D12" s="409"/>
      <c r="E12" s="407"/>
      <c r="F12" s="78" t="str">
        <f>'01-Mapa de riesgo-UO'!F15</f>
        <v>Interpretación de la norma (ambigüedad).</v>
      </c>
      <c r="G12" s="407"/>
      <c r="H12" s="411"/>
      <c r="I12" s="102" t="str">
        <f>'01-Mapa de riesgo-UO'!AT15</f>
        <v>ASUMIR</v>
      </c>
      <c r="J12" s="403"/>
      <c r="K12" s="414"/>
      <c r="L12" s="415"/>
      <c r="M12" s="416"/>
      <c r="N12" s="420"/>
      <c r="O12" s="414"/>
      <c r="P12" s="415"/>
      <c r="Q12" s="416"/>
      <c r="R12" s="439"/>
    </row>
    <row r="13" spans="1:50" s="2" customFormat="1" ht="62.4" customHeight="1" x14ac:dyDescent="0.25">
      <c r="A13" s="405"/>
      <c r="B13" s="404"/>
      <c r="C13" s="407"/>
      <c r="D13" s="406"/>
      <c r="E13" s="407"/>
      <c r="F13" s="78" t="str">
        <f>'01-Mapa de riesgo-UO'!F16</f>
        <v>Fallas del sistema de información desde la solicitud hasta el pago</v>
      </c>
      <c r="G13" s="407"/>
      <c r="H13" s="411"/>
      <c r="I13" s="102" t="str">
        <f>'01-Mapa de riesgo-UO'!AT16</f>
        <v>ASUMIR</v>
      </c>
      <c r="J13" s="404"/>
      <c r="K13" s="417"/>
      <c r="L13" s="418"/>
      <c r="M13" s="419"/>
      <c r="N13" s="375"/>
      <c r="O13" s="417"/>
      <c r="P13" s="418"/>
      <c r="Q13" s="419"/>
      <c r="R13" s="440"/>
    </row>
    <row r="14" spans="1:50" s="2" customFormat="1" ht="62.4" customHeight="1" x14ac:dyDescent="0.25">
      <c r="A14" s="405">
        <v>3</v>
      </c>
      <c r="B14" s="402" t="str">
        <f>'01-Mapa de riesgo-UO'!B17</f>
        <v>VICERRECTORÍA_ACADÉMICA</v>
      </c>
      <c r="C14" s="406" t="str">
        <f>'01-Mapa de riesgo-UO'!G17</f>
        <v>Estratégico</v>
      </c>
      <c r="D14" s="407" t="str">
        <f>'01-Mapa de riesgo-UO'!H17</f>
        <v>Pérdida del Registro Calificado de un Programa Académico</v>
      </c>
      <c r="E14" s="407" t="str">
        <f>'01-Mapa de riesgo-UO'!I17</f>
        <v>No renovación del registro calificado de un programa académico</v>
      </c>
      <c r="F14" s="78" t="str">
        <f>'01-Mapa de riesgo-UO'!F17</f>
        <v>No realizar seguimiento adecuado a las fechas de vencimiento y por lo tanto no realizar la solicitud en el tiempo reglamentario</v>
      </c>
      <c r="G14" s="407" t="str">
        <f>'01-Mapa de riesgo-UO'!J17</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H14" s="411" t="str">
        <f>'01-Mapa de riesgo-UO'!AQ17</f>
        <v>LEVE</v>
      </c>
      <c r="I14" s="102" t="str">
        <f>'01-Mapa de riesgo-UO'!AT17</f>
        <v>ASUMIR</v>
      </c>
      <c r="J14" s="402" t="str">
        <f t="shared" si="1"/>
        <v>NO</v>
      </c>
      <c r="K14" s="435"/>
      <c r="L14" s="436"/>
      <c r="M14" s="437"/>
      <c r="N14" s="434"/>
      <c r="O14" s="435"/>
      <c r="P14" s="436"/>
      <c r="Q14" s="437"/>
      <c r="R14" s="438"/>
    </row>
    <row r="15" spans="1:50" s="2" customFormat="1" ht="62.4" customHeight="1" x14ac:dyDescent="0.25">
      <c r="A15" s="405"/>
      <c r="B15" s="403"/>
      <c r="C15" s="407"/>
      <c r="D15" s="407"/>
      <c r="E15" s="407"/>
      <c r="F15" s="78" t="str">
        <f>'01-Mapa de riesgo-UO'!F18</f>
        <v>No cumplir con los estándares establecidos para la renovación del Registro Calificado</v>
      </c>
      <c r="G15" s="407"/>
      <c r="H15" s="411"/>
      <c r="I15" s="102" t="str">
        <f>'01-Mapa de riesgo-UO'!AT18</f>
        <v>ASUMIR</v>
      </c>
      <c r="J15" s="403"/>
      <c r="K15" s="414"/>
      <c r="L15" s="415"/>
      <c r="M15" s="416"/>
      <c r="N15" s="420"/>
      <c r="O15" s="414"/>
      <c r="P15" s="415"/>
      <c r="Q15" s="416"/>
      <c r="R15" s="439"/>
    </row>
    <row r="16" spans="1:50" s="2" customFormat="1" ht="62.4" customHeight="1" x14ac:dyDescent="0.25">
      <c r="A16" s="405"/>
      <c r="B16" s="404"/>
      <c r="C16" s="407"/>
      <c r="D16" s="407"/>
      <c r="E16" s="407"/>
      <c r="F16" s="78">
        <f>'01-Mapa de riesgo-UO'!F19</f>
        <v>0</v>
      </c>
      <c r="G16" s="407"/>
      <c r="H16" s="411"/>
      <c r="I16" s="102" t="str">
        <f>'01-Mapa de riesgo-UO'!AT19</f>
        <v>ASUMIR</v>
      </c>
      <c r="J16" s="404"/>
      <c r="K16" s="417"/>
      <c r="L16" s="418"/>
      <c r="M16" s="419"/>
      <c r="N16" s="375"/>
      <c r="O16" s="417"/>
      <c r="P16" s="418"/>
      <c r="Q16" s="419"/>
      <c r="R16" s="440"/>
    </row>
    <row r="17" spans="1:18" s="2" customFormat="1" ht="62.4" customHeight="1" x14ac:dyDescent="0.25">
      <c r="A17" s="405">
        <v>4</v>
      </c>
      <c r="B17" s="402" t="str">
        <f>'01-Mapa de riesgo-UO'!B20</f>
        <v>VICERRECTORÍA_ACADÉMICA</v>
      </c>
      <c r="C17" s="406" t="str">
        <f>'01-Mapa de riesgo-UO'!G20</f>
        <v>Información</v>
      </c>
      <c r="D17" s="407" t="str">
        <f>'01-Mapa de riesgo-UO'!H20</f>
        <v>Abandono estudiantil  en asignaturas virtuales y/o semipresenciales</v>
      </c>
      <c r="E17" s="407" t="str">
        <f>'01-Mapa de riesgo-UO'!I20</f>
        <v>Cancelación estudiantil en las asignaturas virtuales y/o semipresenciales en la Universidad Tecnológica de Pereira</v>
      </c>
      <c r="F17" s="78" t="str">
        <f>'01-Mapa de riesgo-UO'!F20</f>
        <v xml:space="preserve">El reglamento estudiantil permite la cancelación de asignaturas en cualquier período del semestre académico. </v>
      </c>
      <c r="G17" s="407" t="str">
        <f>'01-Mapa de riesgo-UO'!J20</f>
        <v xml:space="preserve">Disminución de estudiantes que pueden acceder o mantenerse en metodologías educativas mediadas por TIC en la Universidad Tecnológica de Pereira.
Mala imagen de las asignaturas virtuales frente a los estudiantes.    </v>
      </c>
      <c r="H17" s="411" t="str">
        <f>'01-Mapa de riesgo-UO'!AQ20</f>
        <v>MODERADO</v>
      </c>
      <c r="I17" s="102" t="str">
        <f>'01-Mapa de riesgo-UO'!AT20</f>
        <v>REDUCIR</v>
      </c>
      <c r="J17" s="402" t="str">
        <f t="shared" si="1"/>
        <v>Si el proceso lo requiere</v>
      </c>
      <c r="K17" s="435"/>
      <c r="L17" s="436"/>
      <c r="M17" s="437"/>
      <c r="N17" s="434"/>
      <c r="O17" s="435"/>
      <c r="P17" s="436"/>
      <c r="Q17" s="437"/>
      <c r="R17" s="438"/>
    </row>
    <row r="18" spans="1:18" ht="62.4" customHeight="1" x14ac:dyDescent="0.25">
      <c r="A18" s="405"/>
      <c r="B18" s="403"/>
      <c r="C18" s="407"/>
      <c r="D18" s="407"/>
      <c r="E18" s="407"/>
      <c r="F18" s="78" t="str">
        <f>'01-Mapa de riesgo-UO'!F21</f>
        <v>Falta de habilidades y competencias fundamentales para mantenerse en la modalidad.</v>
      </c>
      <c r="G18" s="407"/>
      <c r="H18" s="411"/>
      <c r="I18" s="102" t="str">
        <f>'01-Mapa de riesgo-UO'!AT21</f>
        <v>REDUCIR</v>
      </c>
      <c r="J18" s="403"/>
      <c r="K18" s="414"/>
      <c r="L18" s="415"/>
      <c r="M18" s="416"/>
      <c r="N18" s="420"/>
      <c r="O18" s="414"/>
      <c r="P18" s="415"/>
      <c r="Q18" s="416"/>
      <c r="R18" s="439"/>
    </row>
    <row r="19" spans="1:18" ht="62.4" customHeight="1" x14ac:dyDescent="0.25">
      <c r="A19" s="405"/>
      <c r="B19" s="404"/>
      <c r="C19" s="407"/>
      <c r="D19" s="407"/>
      <c r="E19" s="407"/>
      <c r="F19" s="78" t="str">
        <f>'01-Mapa de riesgo-UO'!F22</f>
        <v>Falta de cultura en el uso del correo institucional.</v>
      </c>
      <c r="G19" s="407"/>
      <c r="H19" s="411"/>
      <c r="I19" s="102" t="str">
        <f>'01-Mapa de riesgo-UO'!AT22</f>
        <v>REDUCIR</v>
      </c>
      <c r="J19" s="404"/>
      <c r="K19" s="417"/>
      <c r="L19" s="418"/>
      <c r="M19" s="419"/>
      <c r="N19" s="375"/>
      <c r="O19" s="417"/>
      <c r="P19" s="418"/>
      <c r="Q19" s="419"/>
      <c r="R19" s="440"/>
    </row>
    <row r="20" spans="1:18" ht="62.4" customHeight="1" x14ac:dyDescent="0.25">
      <c r="A20" s="405">
        <v>5</v>
      </c>
      <c r="B20" s="402" t="str">
        <f>'01-Mapa de riesgo-UO'!B23</f>
        <v>VICERRECTORÍA_ACADÉMICA</v>
      </c>
      <c r="C20" s="406" t="str">
        <f>'01-Mapa de riesgo-UO'!G23</f>
        <v>Tecnológico</v>
      </c>
      <c r="D20" s="407" t="str">
        <f>'01-Mapa de riesgo-UO'!H23</f>
        <v>No disponer de espacio de almacenamiento en el servidor requerido para el funcionamiento de la unidad</v>
      </c>
      <c r="E20" s="407" t="str">
        <f>'01-Mapa de riesgo-UO'!I23</f>
        <v>El peso de la información que actualmente se genra a partir de los procesos de formación vigentes superan el limite de la capacidad disponible.</v>
      </c>
      <c r="F20" s="78" t="str">
        <f>'01-Mapa de riesgo-UO'!F23</f>
        <v>El crecimiento de los proceos liderados por univirtual han superado la capacidad actual del servidor</v>
      </c>
      <c r="G20" s="407" t="str">
        <f>'01-Mapa de riesgo-UO'!J23</f>
        <v xml:space="preserve">Suspensión de servicios de formación virtual y procesos administrativos </v>
      </c>
      <c r="H20" s="411" t="str">
        <f>'01-Mapa de riesgo-UO'!AQ23</f>
        <v>MODERADO</v>
      </c>
      <c r="I20" s="102" t="str">
        <f>'01-Mapa de riesgo-UO'!AT23</f>
        <v>REDUCIR</v>
      </c>
      <c r="J20" s="402" t="str">
        <f t="shared" si="1"/>
        <v>Si el proceso lo requiere</v>
      </c>
      <c r="K20" s="435"/>
      <c r="L20" s="436"/>
      <c r="M20" s="437"/>
      <c r="N20" s="434"/>
      <c r="O20" s="435"/>
      <c r="P20" s="436"/>
      <c r="Q20" s="437"/>
      <c r="R20" s="438"/>
    </row>
    <row r="21" spans="1:18" ht="62.4" customHeight="1" x14ac:dyDescent="0.25">
      <c r="A21" s="405"/>
      <c r="B21" s="403"/>
      <c r="C21" s="407"/>
      <c r="D21" s="407"/>
      <c r="E21" s="407"/>
      <c r="F21" s="78">
        <f>'01-Mapa de riesgo-UO'!F24</f>
        <v>0</v>
      </c>
      <c r="G21" s="407"/>
      <c r="H21" s="411"/>
      <c r="I21" s="102" t="str">
        <f>'01-Mapa de riesgo-UO'!AT24</f>
        <v>COMPARTIR</v>
      </c>
      <c r="J21" s="403"/>
      <c r="K21" s="414"/>
      <c r="L21" s="415"/>
      <c r="M21" s="416"/>
      <c r="N21" s="420"/>
      <c r="O21" s="414"/>
      <c r="P21" s="415"/>
      <c r="Q21" s="416"/>
      <c r="R21" s="439"/>
    </row>
    <row r="22" spans="1:18" ht="62.4" customHeight="1" x14ac:dyDescent="0.25">
      <c r="A22" s="405"/>
      <c r="B22" s="404"/>
      <c r="C22" s="407"/>
      <c r="D22" s="407"/>
      <c r="E22" s="407"/>
      <c r="F22" s="78">
        <f>'01-Mapa de riesgo-UO'!F25</f>
        <v>0</v>
      </c>
      <c r="G22" s="407"/>
      <c r="H22" s="411"/>
      <c r="I22" s="102">
        <f>'01-Mapa de riesgo-UO'!AT25</f>
        <v>0</v>
      </c>
      <c r="J22" s="404"/>
      <c r="K22" s="417"/>
      <c r="L22" s="418"/>
      <c r="M22" s="419"/>
      <c r="N22" s="375"/>
      <c r="O22" s="417"/>
      <c r="P22" s="418"/>
      <c r="Q22" s="419"/>
      <c r="R22" s="440"/>
    </row>
    <row r="23" spans="1:18" ht="62.4" customHeight="1" x14ac:dyDescent="0.25">
      <c r="A23" s="405">
        <v>6</v>
      </c>
      <c r="B23" s="402" t="str">
        <f>'01-Mapa de riesgo-UO'!B26</f>
        <v>ADMISIONES, REGISTRO Y CONTROL ACADÉMICO</v>
      </c>
      <c r="C23" s="406" t="str">
        <f>'01-Mapa de riesgo-UO'!G26</f>
        <v>Cumplimiento</v>
      </c>
      <c r="D23" s="407" t="str">
        <f>'01-Mapa de riesgo-UO'!H26</f>
        <v>Historias Académicas físicas y digitalizadas incompletas</v>
      </c>
      <c r="E23" s="407" t="str">
        <f>'01-Mapa de riesgo-UO'!I26</f>
        <v>Pérdida de la información del archivo histórico de las historias académicas físicas y digitalizadas</v>
      </c>
      <c r="F23" s="78" t="str">
        <f>'01-Mapa de riesgo-UO'!F26</f>
        <v>Falta de cuidado en el manejo de la información</v>
      </c>
      <c r="G23" s="407" t="str">
        <f>'01-Mapa de riesgo-UO'!J26</f>
        <v>Insatisfacción del estudiante y padres de familia, reflejado en el aumento de PQRS
Pérdida de la memoria histórica de los estudiantes
Implicaciones de carácter legal</v>
      </c>
      <c r="H23" s="411" t="str">
        <f>'01-Mapa de riesgo-UO'!AQ26</f>
        <v>LEVE</v>
      </c>
      <c r="I23" s="102" t="str">
        <f>'01-Mapa de riesgo-UO'!AT26</f>
        <v>ASUMIR</v>
      </c>
      <c r="J23" s="402" t="str">
        <f t="shared" ref="J23" si="2">IF(H23="GRAVE","Debe formularse",IF(H23="MODERADO", "Si el proceso lo requiere","NO"))</f>
        <v>NO</v>
      </c>
      <c r="K23" s="435"/>
      <c r="L23" s="436"/>
      <c r="M23" s="437"/>
      <c r="N23" s="434"/>
      <c r="O23" s="435"/>
      <c r="P23" s="436"/>
      <c r="Q23" s="437"/>
      <c r="R23" s="438"/>
    </row>
    <row r="24" spans="1:18" ht="62.4" customHeight="1" x14ac:dyDescent="0.25">
      <c r="A24" s="405"/>
      <c r="B24" s="403"/>
      <c r="C24" s="407"/>
      <c r="D24" s="407"/>
      <c r="E24" s="407"/>
      <c r="F24" s="78" t="str">
        <f>'01-Mapa de riesgo-UO'!F27</f>
        <v>Falta de verificación de la información digitaliada</v>
      </c>
      <c r="G24" s="407"/>
      <c r="H24" s="411"/>
      <c r="I24" s="102" t="str">
        <f>'01-Mapa de riesgo-UO'!AT27</f>
        <v>ASUMIR</v>
      </c>
      <c r="J24" s="403"/>
      <c r="K24" s="414"/>
      <c r="L24" s="415"/>
      <c r="M24" s="416"/>
      <c r="N24" s="420"/>
      <c r="O24" s="414"/>
      <c r="P24" s="415"/>
      <c r="Q24" s="416"/>
      <c r="R24" s="439"/>
    </row>
    <row r="25" spans="1:18" ht="62.4" customHeight="1" x14ac:dyDescent="0.25">
      <c r="A25" s="405"/>
      <c r="B25" s="404"/>
      <c r="C25" s="407"/>
      <c r="D25" s="407"/>
      <c r="E25" s="407"/>
      <c r="F25" s="78" t="str">
        <f>'01-Mapa de riesgo-UO'!F28</f>
        <v>Fallas en el sistema de informaciónn</v>
      </c>
      <c r="G25" s="407"/>
      <c r="H25" s="411"/>
      <c r="I25" s="102">
        <f>'01-Mapa de riesgo-UO'!AT28</f>
        <v>0</v>
      </c>
      <c r="J25" s="404"/>
      <c r="K25" s="417"/>
      <c r="L25" s="418"/>
      <c r="M25" s="419"/>
      <c r="N25" s="375"/>
      <c r="O25" s="417"/>
      <c r="P25" s="418"/>
      <c r="Q25" s="419"/>
      <c r="R25" s="440"/>
    </row>
    <row r="26" spans="1:18" ht="62.4" customHeight="1" x14ac:dyDescent="0.25">
      <c r="A26" s="405">
        <v>7</v>
      </c>
      <c r="B26" s="402" t="str">
        <f>'01-Mapa de riesgo-UO'!B29</f>
        <v>ADMISIONES, REGISTRO Y CONTROL ACADÉMICO</v>
      </c>
      <c r="C26" s="406" t="str">
        <f>'01-Mapa de riesgo-UO'!G29</f>
        <v>Cumplimiento</v>
      </c>
      <c r="D26" s="407" t="str">
        <f>'01-Mapa de riesgo-UO'!H29</f>
        <v>Alteración del Calendario Académico</v>
      </c>
      <c r="E26" s="407" t="str">
        <f>'01-Mapa de riesgo-UO'!I29</f>
        <v>Modificación de la programación de las actividades definidas en el calendario académico</v>
      </c>
      <c r="F26" s="78" t="str">
        <f>'01-Mapa de riesgo-UO'!F29</f>
        <v>Decisiones del Consejo Académico</v>
      </c>
      <c r="G26" s="407" t="str">
        <f>'01-Mapa de riesgo-UO'!J29</f>
        <v>Cruce de procedimientos académicos y administrativos
Extensión de contratos de trabajo
Insatisfacción de estudiantes y padres de familia, reflejado en el aumento de PQRS</v>
      </c>
      <c r="H26" s="411" t="str">
        <f>'01-Mapa de riesgo-UO'!AQ29</f>
        <v>MODERADO</v>
      </c>
      <c r="I26" s="102" t="str">
        <f>'01-Mapa de riesgo-UO'!AT29</f>
        <v>COMPARTIR</v>
      </c>
      <c r="J26" s="402" t="str">
        <f t="shared" ref="J26" si="3">IF(H26="GRAVE","Debe formularse",IF(H26="MODERADO", "Si el proceso lo requiere","NO"))</f>
        <v>Si el proceso lo requiere</v>
      </c>
      <c r="K26" s="435"/>
      <c r="L26" s="436"/>
      <c r="M26" s="437"/>
      <c r="N26" s="434"/>
      <c r="O26" s="435"/>
      <c r="P26" s="436"/>
      <c r="Q26" s="437"/>
      <c r="R26" s="438"/>
    </row>
    <row r="27" spans="1:18" ht="62.4" customHeight="1" x14ac:dyDescent="0.25">
      <c r="A27" s="405"/>
      <c r="B27" s="403"/>
      <c r="C27" s="407"/>
      <c r="D27" s="407"/>
      <c r="E27" s="407"/>
      <c r="F27" s="78" t="str">
        <f>'01-Mapa de riesgo-UO'!F30</f>
        <v>Solicitudes de entidades gubernamentales</v>
      </c>
      <c r="G27" s="407"/>
      <c r="H27" s="411"/>
      <c r="I27" s="102">
        <f>'01-Mapa de riesgo-UO'!AT30</f>
        <v>0</v>
      </c>
      <c r="J27" s="403"/>
      <c r="K27" s="414"/>
      <c r="L27" s="415"/>
      <c r="M27" s="416"/>
      <c r="N27" s="420"/>
      <c r="O27" s="414"/>
      <c r="P27" s="415"/>
      <c r="Q27" s="416"/>
      <c r="R27" s="439"/>
    </row>
    <row r="28" spans="1:18" ht="62.4" customHeight="1" x14ac:dyDescent="0.25">
      <c r="A28" s="405"/>
      <c r="B28" s="404"/>
      <c r="C28" s="407"/>
      <c r="D28" s="407"/>
      <c r="E28" s="407"/>
      <c r="F28" s="78">
        <f>'01-Mapa de riesgo-UO'!F31</f>
        <v>0</v>
      </c>
      <c r="G28" s="407"/>
      <c r="H28" s="411"/>
      <c r="I28" s="102">
        <f>'01-Mapa de riesgo-UO'!AT31</f>
        <v>0</v>
      </c>
      <c r="J28" s="404"/>
      <c r="K28" s="417"/>
      <c r="L28" s="418"/>
      <c r="M28" s="419"/>
      <c r="N28" s="375"/>
      <c r="O28" s="417"/>
      <c r="P28" s="418"/>
      <c r="Q28" s="419"/>
      <c r="R28" s="440"/>
    </row>
    <row r="29" spans="1:18" ht="62.4" customHeight="1" x14ac:dyDescent="0.25">
      <c r="A29" s="405">
        <v>8</v>
      </c>
      <c r="B29" s="402" t="str">
        <f>'01-Mapa de riesgo-UO'!B32</f>
        <v>ADMISIONES, REGISTRO Y CONTROL ACADÉMICO</v>
      </c>
      <c r="C29" s="406" t="str">
        <f>'01-Mapa de riesgo-UO'!G32</f>
        <v>Cumplimiento</v>
      </c>
      <c r="D29" s="407" t="str">
        <f>'01-Mapa de riesgo-UO'!H32</f>
        <v>Congestión de los trámites académicos</v>
      </c>
      <c r="E29" s="407" t="str">
        <f>'01-Mapa de riesgo-UO'!I32</f>
        <v>Reprocesos y cuellos de botella en los procedimientos académicos que se requieren para las matrículas, inscripciones y registro de notas</v>
      </c>
      <c r="F29" s="78" t="str">
        <f>'01-Mapa de riesgo-UO'!F32</f>
        <v>Parametrización de los sistemas de información académica</v>
      </c>
      <c r="G29" s="407" t="str">
        <f>'01-Mapa de riesgo-UO'!J32</f>
        <v>Insatisfacción del estudiante y padres de familia, reflejado en el aumento de PQRS
Incumpliento de los objetivos de mejora en los procesos académicos
Dificultad en la generación de los reportes requeridos</v>
      </c>
      <c r="H29" s="411" t="str">
        <f>'01-Mapa de riesgo-UO'!AQ32</f>
        <v>MODERADO</v>
      </c>
      <c r="I29" s="102" t="str">
        <f>'01-Mapa de riesgo-UO'!AT32</f>
        <v>COMPARTIR</v>
      </c>
      <c r="J29" s="402" t="str">
        <f t="shared" ref="J29" si="4">IF(H29="GRAVE","Debe formularse",IF(H29="MODERADO", "Si el proceso lo requiere","NO"))</f>
        <v>Si el proceso lo requiere</v>
      </c>
      <c r="K29" s="435"/>
      <c r="L29" s="436"/>
      <c r="M29" s="437"/>
      <c r="N29" s="434"/>
      <c r="O29" s="435"/>
      <c r="P29" s="436"/>
      <c r="Q29" s="437"/>
      <c r="R29" s="438"/>
    </row>
    <row r="30" spans="1:18" ht="62.4" customHeight="1" x14ac:dyDescent="0.25">
      <c r="A30" s="405"/>
      <c r="B30" s="403"/>
      <c r="C30" s="407"/>
      <c r="D30" s="407"/>
      <c r="E30" s="407"/>
      <c r="F30" s="78" t="str">
        <f>'01-Mapa de riesgo-UO'!F33</f>
        <v>Cambios en la normatividad interna relacionada con el Reglamento Estudiantil</v>
      </c>
      <c r="G30" s="407"/>
      <c r="H30" s="411"/>
      <c r="I30" s="102">
        <f>'01-Mapa de riesgo-UO'!AT33</f>
        <v>0</v>
      </c>
      <c r="J30" s="403"/>
      <c r="K30" s="414"/>
      <c r="L30" s="415"/>
      <c r="M30" s="416"/>
      <c r="N30" s="420"/>
      <c r="O30" s="414"/>
      <c r="P30" s="415"/>
      <c r="Q30" s="416"/>
      <c r="R30" s="439"/>
    </row>
    <row r="31" spans="1:18" ht="62.4" customHeight="1" x14ac:dyDescent="0.25">
      <c r="A31" s="405"/>
      <c r="B31" s="404"/>
      <c r="C31" s="407"/>
      <c r="D31" s="407"/>
      <c r="E31" s="407"/>
      <c r="F31" s="78">
        <f>'01-Mapa de riesgo-UO'!F34</f>
        <v>0</v>
      </c>
      <c r="G31" s="407"/>
      <c r="H31" s="411"/>
      <c r="I31" s="102">
        <f>'01-Mapa de riesgo-UO'!AT34</f>
        <v>0</v>
      </c>
      <c r="J31" s="404"/>
      <c r="K31" s="417"/>
      <c r="L31" s="418"/>
      <c r="M31" s="419"/>
      <c r="N31" s="375"/>
      <c r="O31" s="417"/>
      <c r="P31" s="418"/>
      <c r="Q31" s="419"/>
      <c r="R31" s="440"/>
    </row>
    <row r="32" spans="1:18" ht="62.4" customHeight="1" x14ac:dyDescent="0.25">
      <c r="A32" s="405">
        <v>9</v>
      </c>
      <c r="B32" s="402" t="e">
        <f>'01-Mapa de riesgo-UO'!#REF!</f>
        <v>#REF!</v>
      </c>
      <c r="C32" s="406" t="e">
        <f>'01-Mapa de riesgo-UO'!#REF!</f>
        <v>#REF!</v>
      </c>
      <c r="D32" s="407" t="e">
        <f>'01-Mapa de riesgo-UO'!#REF!</f>
        <v>#REF!</v>
      </c>
      <c r="E32" s="407" t="e">
        <f>'01-Mapa de riesgo-UO'!#REF!</f>
        <v>#REF!</v>
      </c>
      <c r="F32" s="78" t="e">
        <f>'01-Mapa de riesgo-UO'!#REF!</f>
        <v>#REF!</v>
      </c>
      <c r="G32" s="407" t="e">
        <f>'01-Mapa de riesgo-UO'!#REF!</f>
        <v>#REF!</v>
      </c>
      <c r="H32" s="411" t="e">
        <f>'01-Mapa de riesgo-UO'!#REF!</f>
        <v>#REF!</v>
      </c>
      <c r="I32" s="102" t="e">
        <f>'01-Mapa de riesgo-UO'!#REF!</f>
        <v>#REF!</v>
      </c>
      <c r="J32" s="402" t="e">
        <f t="shared" ref="J32" si="5">IF(H32="GRAVE","Debe formularse",IF(H32="MODERADO", "Si el proceso lo requiere","NO"))</f>
        <v>#REF!</v>
      </c>
      <c r="K32" s="435"/>
      <c r="L32" s="436"/>
      <c r="M32" s="437"/>
      <c r="N32" s="434"/>
      <c r="O32" s="435"/>
      <c r="P32" s="436"/>
      <c r="Q32" s="437"/>
      <c r="R32" s="438"/>
    </row>
    <row r="33" spans="1:18" ht="62.4" customHeight="1" x14ac:dyDescent="0.25">
      <c r="A33" s="405"/>
      <c r="B33" s="403"/>
      <c r="C33" s="407"/>
      <c r="D33" s="407"/>
      <c r="E33" s="407"/>
      <c r="F33" s="78" t="e">
        <f>'01-Mapa de riesgo-UO'!#REF!</f>
        <v>#REF!</v>
      </c>
      <c r="G33" s="407"/>
      <c r="H33" s="411"/>
      <c r="I33" s="102" t="e">
        <f>'01-Mapa de riesgo-UO'!#REF!</f>
        <v>#REF!</v>
      </c>
      <c r="J33" s="403"/>
      <c r="K33" s="414"/>
      <c r="L33" s="415"/>
      <c r="M33" s="416"/>
      <c r="N33" s="420"/>
      <c r="O33" s="414"/>
      <c r="P33" s="415"/>
      <c r="Q33" s="416"/>
      <c r="R33" s="439"/>
    </row>
    <row r="34" spans="1:18" ht="62.4" customHeight="1" x14ac:dyDescent="0.25">
      <c r="A34" s="405"/>
      <c r="B34" s="404"/>
      <c r="C34" s="407"/>
      <c r="D34" s="407"/>
      <c r="E34" s="407"/>
      <c r="F34" s="78" t="e">
        <f>'01-Mapa de riesgo-UO'!#REF!</f>
        <v>#REF!</v>
      </c>
      <c r="G34" s="407"/>
      <c r="H34" s="411"/>
      <c r="I34" s="102" t="e">
        <f>'01-Mapa de riesgo-UO'!#REF!</f>
        <v>#REF!</v>
      </c>
      <c r="J34" s="404"/>
      <c r="K34" s="417"/>
      <c r="L34" s="418"/>
      <c r="M34" s="419"/>
      <c r="N34" s="375"/>
      <c r="O34" s="417"/>
      <c r="P34" s="418"/>
      <c r="Q34" s="419"/>
      <c r="R34" s="440"/>
    </row>
    <row r="35" spans="1:18" ht="62.4" customHeight="1" x14ac:dyDescent="0.25">
      <c r="A35" s="405">
        <v>10</v>
      </c>
      <c r="B35" s="402" t="e">
        <f>'01-Mapa de riesgo-UO'!#REF!</f>
        <v>#REF!</v>
      </c>
      <c r="C35" s="406" t="e">
        <f>'01-Mapa de riesgo-UO'!#REF!</f>
        <v>#REF!</v>
      </c>
      <c r="D35" s="407" t="e">
        <f>'01-Mapa de riesgo-UO'!#REF!</f>
        <v>#REF!</v>
      </c>
      <c r="E35" s="407" t="e">
        <f>'01-Mapa de riesgo-UO'!#REF!</f>
        <v>#REF!</v>
      </c>
      <c r="F35" s="78" t="e">
        <f>'01-Mapa de riesgo-UO'!#REF!</f>
        <v>#REF!</v>
      </c>
      <c r="G35" s="407" t="e">
        <f>'01-Mapa de riesgo-UO'!#REF!</f>
        <v>#REF!</v>
      </c>
      <c r="H35" s="411" t="e">
        <f>'01-Mapa de riesgo-UO'!#REF!</f>
        <v>#REF!</v>
      </c>
      <c r="I35" s="102" t="e">
        <f>'01-Mapa de riesgo-UO'!#REF!</f>
        <v>#REF!</v>
      </c>
      <c r="J35" s="402" t="e">
        <f t="shared" ref="J35" si="6">IF(H35="GRAVE","Debe formularse",IF(H35="MODERADO", "Si el proceso lo requiere","NO"))</f>
        <v>#REF!</v>
      </c>
      <c r="K35" s="435"/>
      <c r="L35" s="436"/>
      <c r="M35" s="437"/>
      <c r="N35" s="434"/>
      <c r="O35" s="435"/>
      <c r="P35" s="436"/>
      <c r="Q35" s="437"/>
      <c r="R35" s="438"/>
    </row>
    <row r="36" spans="1:18" ht="62.4" customHeight="1" x14ac:dyDescent="0.25">
      <c r="A36" s="405"/>
      <c r="B36" s="403"/>
      <c r="C36" s="407"/>
      <c r="D36" s="407"/>
      <c r="E36" s="407"/>
      <c r="F36" s="78" t="e">
        <f>'01-Mapa de riesgo-UO'!#REF!</f>
        <v>#REF!</v>
      </c>
      <c r="G36" s="407"/>
      <c r="H36" s="411"/>
      <c r="I36" s="102" t="e">
        <f>'01-Mapa de riesgo-UO'!#REF!</f>
        <v>#REF!</v>
      </c>
      <c r="J36" s="403"/>
      <c r="K36" s="414"/>
      <c r="L36" s="415"/>
      <c r="M36" s="416"/>
      <c r="N36" s="420"/>
      <c r="O36" s="414"/>
      <c r="P36" s="415"/>
      <c r="Q36" s="416"/>
      <c r="R36" s="439"/>
    </row>
    <row r="37" spans="1:18" ht="62.4" customHeight="1" x14ac:dyDescent="0.25">
      <c r="A37" s="405"/>
      <c r="B37" s="404"/>
      <c r="C37" s="407"/>
      <c r="D37" s="407"/>
      <c r="E37" s="407"/>
      <c r="F37" s="78" t="e">
        <f>'01-Mapa de riesgo-UO'!#REF!</f>
        <v>#REF!</v>
      </c>
      <c r="G37" s="407"/>
      <c r="H37" s="411"/>
      <c r="I37" s="102" t="e">
        <f>'01-Mapa de riesgo-UO'!#REF!</f>
        <v>#REF!</v>
      </c>
      <c r="J37" s="404"/>
      <c r="K37" s="417"/>
      <c r="L37" s="418"/>
      <c r="M37" s="419"/>
      <c r="N37" s="375"/>
      <c r="O37" s="417"/>
      <c r="P37" s="418"/>
      <c r="Q37" s="419"/>
      <c r="R37" s="440"/>
    </row>
    <row r="38" spans="1:18" ht="62.4" customHeight="1" x14ac:dyDescent="0.25">
      <c r="A38" s="405">
        <v>11</v>
      </c>
      <c r="B38" s="402" t="e">
        <f>'01-Mapa de riesgo-UO'!#REF!</f>
        <v>#REF!</v>
      </c>
      <c r="C38" s="406" t="e">
        <f>'01-Mapa de riesgo-UO'!#REF!</f>
        <v>#REF!</v>
      </c>
      <c r="D38" s="407" t="e">
        <f>'01-Mapa de riesgo-UO'!#REF!</f>
        <v>#REF!</v>
      </c>
      <c r="E38" s="407" t="e">
        <f>'01-Mapa de riesgo-UO'!#REF!</f>
        <v>#REF!</v>
      </c>
      <c r="F38" s="78" t="e">
        <f>'01-Mapa de riesgo-UO'!#REF!</f>
        <v>#REF!</v>
      </c>
      <c r="G38" s="407" t="e">
        <f>'01-Mapa de riesgo-UO'!#REF!</f>
        <v>#REF!</v>
      </c>
      <c r="H38" s="411" t="e">
        <f>'01-Mapa de riesgo-UO'!#REF!</f>
        <v>#REF!</v>
      </c>
      <c r="I38" s="102" t="e">
        <f>'01-Mapa de riesgo-UO'!#REF!</f>
        <v>#REF!</v>
      </c>
      <c r="J38" s="402" t="e">
        <f t="shared" ref="J38" si="7">IF(H38="GRAVE","Debe formularse",IF(H38="MODERADO", "Si el proceso lo requiere","NO"))</f>
        <v>#REF!</v>
      </c>
      <c r="K38" s="435"/>
      <c r="L38" s="436"/>
      <c r="M38" s="437"/>
      <c r="N38" s="434"/>
      <c r="O38" s="435"/>
      <c r="P38" s="436"/>
      <c r="Q38" s="437"/>
      <c r="R38" s="438"/>
    </row>
    <row r="39" spans="1:18" ht="62.4" customHeight="1" x14ac:dyDescent="0.25">
      <c r="A39" s="405"/>
      <c r="B39" s="403"/>
      <c r="C39" s="407"/>
      <c r="D39" s="407"/>
      <c r="E39" s="407"/>
      <c r="F39" s="78" t="e">
        <f>'01-Mapa de riesgo-UO'!#REF!</f>
        <v>#REF!</v>
      </c>
      <c r="G39" s="407"/>
      <c r="H39" s="411"/>
      <c r="I39" s="102" t="e">
        <f>'01-Mapa de riesgo-UO'!#REF!</f>
        <v>#REF!</v>
      </c>
      <c r="J39" s="403"/>
      <c r="K39" s="414"/>
      <c r="L39" s="415"/>
      <c r="M39" s="416"/>
      <c r="N39" s="420"/>
      <c r="O39" s="414"/>
      <c r="P39" s="415"/>
      <c r="Q39" s="416"/>
      <c r="R39" s="439"/>
    </row>
    <row r="40" spans="1:18" ht="62.4" customHeight="1" x14ac:dyDescent="0.25">
      <c r="A40" s="405"/>
      <c r="B40" s="404"/>
      <c r="C40" s="407"/>
      <c r="D40" s="407"/>
      <c r="E40" s="407"/>
      <c r="F40" s="78" t="e">
        <f>'01-Mapa de riesgo-UO'!#REF!</f>
        <v>#REF!</v>
      </c>
      <c r="G40" s="407"/>
      <c r="H40" s="411"/>
      <c r="I40" s="102" t="e">
        <f>'01-Mapa de riesgo-UO'!#REF!</f>
        <v>#REF!</v>
      </c>
      <c r="J40" s="404"/>
      <c r="K40" s="417"/>
      <c r="L40" s="418"/>
      <c r="M40" s="419"/>
      <c r="N40" s="375"/>
      <c r="O40" s="417"/>
      <c r="P40" s="418"/>
      <c r="Q40" s="419"/>
      <c r="R40" s="440"/>
    </row>
    <row r="41" spans="1:18" ht="62.4" customHeight="1" x14ac:dyDescent="0.25">
      <c r="A41" s="405">
        <v>12</v>
      </c>
      <c r="B41" s="402" t="e">
        <f>'01-Mapa de riesgo-UO'!#REF!</f>
        <v>#REF!</v>
      </c>
      <c r="C41" s="406" t="e">
        <f>'01-Mapa de riesgo-UO'!#REF!</f>
        <v>#REF!</v>
      </c>
      <c r="D41" s="407" t="e">
        <f>'01-Mapa de riesgo-UO'!#REF!</f>
        <v>#REF!</v>
      </c>
      <c r="E41" s="407" t="e">
        <f>'01-Mapa de riesgo-UO'!#REF!</f>
        <v>#REF!</v>
      </c>
      <c r="F41" s="78" t="e">
        <f>'01-Mapa de riesgo-UO'!#REF!</f>
        <v>#REF!</v>
      </c>
      <c r="G41" s="407" t="e">
        <f>'01-Mapa de riesgo-UO'!#REF!</f>
        <v>#REF!</v>
      </c>
      <c r="H41" s="411" t="e">
        <f>'01-Mapa de riesgo-UO'!#REF!</f>
        <v>#REF!</v>
      </c>
      <c r="I41" s="102" t="e">
        <f>'01-Mapa de riesgo-UO'!#REF!</f>
        <v>#REF!</v>
      </c>
      <c r="J41" s="402" t="e">
        <f t="shared" ref="J41" si="8">IF(H41="GRAVE","Debe formularse",IF(H41="MODERADO", "Si el proceso lo requiere","NO"))</f>
        <v>#REF!</v>
      </c>
      <c r="K41" s="435"/>
      <c r="L41" s="436"/>
      <c r="M41" s="437"/>
      <c r="N41" s="434"/>
      <c r="O41" s="435"/>
      <c r="P41" s="436"/>
      <c r="Q41" s="437"/>
      <c r="R41" s="438"/>
    </row>
    <row r="42" spans="1:18" ht="62.4" customHeight="1" x14ac:dyDescent="0.25">
      <c r="A42" s="405"/>
      <c r="B42" s="403"/>
      <c r="C42" s="407"/>
      <c r="D42" s="407"/>
      <c r="E42" s="407"/>
      <c r="F42" s="78" t="e">
        <f>'01-Mapa de riesgo-UO'!#REF!</f>
        <v>#REF!</v>
      </c>
      <c r="G42" s="407"/>
      <c r="H42" s="411"/>
      <c r="I42" s="102" t="e">
        <f>'01-Mapa de riesgo-UO'!#REF!</f>
        <v>#REF!</v>
      </c>
      <c r="J42" s="403"/>
      <c r="K42" s="414"/>
      <c r="L42" s="415"/>
      <c r="M42" s="416"/>
      <c r="N42" s="420"/>
      <c r="O42" s="414"/>
      <c r="P42" s="415"/>
      <c r="Q42" s="416"/>
      <c r="R42" s="439"/>
    </row>
    <row r="43" spans="1:18" ht="62.4" customHeight="1" x14ac:dyDescent="0.25">
      <c r="A43" s="405"/>
      <c r="B43" s="404"/>
      <c r="C43" s="407"/>
      <c r="D43" s="407"/>
      <c r="E43" s="407"/>
      <c r="F43" s="78" t="e">
        <f>'01-Mapa de riesgo-UO'!#REF!</f>
        <v>#REF!</v>
      </c>
      <c r="G43" s="407"/>
      <c r="H43" s="411"/>
      <c r="I43" s="102" t="e">
        <f>'01-Mapa de riesgo-UO'!#REF!</f>
        <v>#REF!</v>
      </c>
      <c r="J43" s="404"/>
      <c r="K43" s="417"/>
      <c r="L43" s="418"/>
      <c r="M43" s="419"/>
      <c r="N43" s="375"/>
      <c r="O43" s="417"/>
      <c r="P43" s="418"/>
      <c r="Q43" s="419"/>
      <c r="R43" s="440"/>
    </row>
    <row r="44" spans="1:18" ht="62.4" customHeight="1" x14ac:dyDescent="0.25">
      <c r="A44" s="405">
        <v>13</v>
      </c>
      <c r="B44" s="402" t="e">
        <f>'01-Mapa de riesgo-UO'!#REF!</f>
        <v>#REF!</v>
      </c>
      <c r="C44" s="406" t="e">
        <f>'01-Mapa de riesgo-UO'!#REF!</f>
        <v>#REF!</v>
      </c>
      <c r="D44" s="407" t="e">
        <f>'01-Mapa de riesgo-UO'!#REF!</f>
        <v>#REF!</v>
      </c>
      <c r="E44" s="407" t="e">
        <f>'01-Mapa de riesgo-UO'!#REF!</f>
        <v>#REF!</v>
      </c>
      <c r="F44" s="78" t="e">
        <f>'01-Mapa de riesgo-UO'!#REF!</f>
        <v>#REF!</v>
      </c>
      <c r="G44" s="407" t="e">
        <f>'01-Mapa de riesgo-UO'!#REF!</f>
        <v>#REF!</v>
      </c>
      <c r="H44" s="411" t="e">
        <f>'01-Mapa de riesgo-UO'!#REF!</f>
        <v>#REF!</v>
      </c>
      <c r="I44" s="102" t="e">
        <f>'01-Mapa de riesgo-UO'!#REF!</f>
        <v>#REF!</v>
      </c>
      <c r="J44" s="402" t="e">
        <f t="shared" ref="J44" si="9">IF(H44="GRAVE","Debe formularse",IF(H44="MODERADO", "Si el proceso lo requiere","NO"))</f>
        <v>#REF!</v>
      </c>
      <c r="K44" s="435"/>
      <c r="L44" s="436"/>
      <c r="M44" s="437"/>
      <c r="N44" s="434"/>
      <c r="O44" s="435"/>
      <c r="P44" s="436"/>
      <c r="Q44" s="437"/>
      <c r="R44" s="438"/>
    </row>
    <row r="45" spans="1:18" ht="62.4" customHeight="1" x14ac:dyDescent="0.25">
      <c r="A45" s="405"/>
      <c r="B45" s="403"/>
      <c r="C45" s="407"/>
      <c r="D45" s="407"/>
      <c r="E45" s="407"/>
      <c r="F45" s="78" t="e">
        <f>'01-Mapa de riesgo-UO'!#REF!</f>
        <v>#REF!</v>
      </c>
      <c r="G45" s="407"/>
      <c r="H45" s="411"/>
      <c r="I45" s="102" t="e">
        <f>'01-Mapa de riesgo-UO'!#REF!</f>
        <v>#REF!</v>
      </c>
      <c r="J45" s="403"/>
      <c r="K45" s="414"/>
      <c r="L45" s="415"/>
      <c r="M45" s="416"/>
      <c r="N45" s="420"/>
      <c r="O45" s="414"/>
      <c r="P45" s="415"/>
      <c r="Q45" s="416"/>
      <c r="R45" s="439"/>
    </row>
    <row r="46" spans="1:18" ht="62.4" customHeight="1" x14ac:dyDescent="0.25">
      <c r="A46" s="405"/>
      <c r="B46" s="404"/>
      <c r="C46" s="407"/>
      <c r="D46" s="407"/>
      <c r="E46" s="407"/>
      <c r="F46" s="78" t="e">
        <f>'01-Mapa de riesgo-UO'!#REF!</f>
        <v>#REF!</v>
      </c>
      <c r="G46" s="407"/>
      <c r="H46" s="411"/>
      <c r="I46" s="102" t="e">
        <f>'01-Mapa de riesgo-UO'!#REF!</f>
        <v>#REF!</v>
      </c>
      <c r="J46" s="404"/>
      <c r="K46" s="417"/>
      <c r="L46" s="418"/>
      <c r="M46" s="419"/>
      <c r="N46" s="375"/>
      <c r="O46" s="417"/>
      <c r="P46" s="418"/>
      <c r="Q46" s="419"/>
      <c r="R46" s="440"/>
    </row>
    <row r="47" spans="1:18" ht="62.4" customHeight="1" x14ac:dyDescent="0.25">
      <c r="A47" s="405">
        <v>14</v>
      </c>
      <c r="B47" s="402" t="e">
        <f>'01-Mapa de riesgo-UO'!#REF!</f>
        <v>#REF!</v>
      </c>
      <c r="C47" s="406" t="e">
        <f>'01-Mapa de riesgo-UO'!#REF!</f>
        <v>#REF!</v>
      </c>
      <c r="D47" s="407" t="e">
        <f>'01-Mapa de riesgo-UO'!#REF!</f>
        <v>#REF!</v>
      </c>
      <c r="E47" s="407" t="e">
        <f>'01-Mapa de riesgo-UO'!#REF!</f>
        <v>#REF!</v>
      </c>
      <c r="F47" s="78" t="e">
        <f>'01-Mapa de riesgo-UO'!#REF!</f>
        <v>#REF!</v>
      </c>
      <c r="G47" s="407" t="e">
        <f>'01-Mapa de riesgo-UO'!#REF!</f>
        <v>#REF!</v>
      </c>
      <c r="H47" s="411" t="e">
        <f>'01-Mapa de riesgo-UO'!#REF!</f>
        <v>#REF!</v>
      </c>
      <c r="I47" s="102" t="e">
        <f>'01-Mapa de riesgo-UO'!#REF!</f>
        <v>#REF!</v>
      </c>
      <c r="J47" s="402" t="e">
        <f t="shared" ref="J47" si="10">IF(H47="GRAVE","Debe formularse",IF(H47="MODERADO", "Si el proceso lo requiere","NO"))</f>
        <v>#REF!</v>
      </c>
      <c r="K47" s="435"/>
      <c r="L47" s="436"/>
      <c r="M47" s="437"/>
      <c r="N47" s="434"/>
      <c r="O47" s="435"/>
      <c r="P47" s="436"/>
      <c r="Q47" s="437"/>
      <c r="R47" s="438"/>
    </row>
    <row r="48" spans="1:18" ht="62.4" customHeight="1" x14ac:dyDescent="0.25">
      <c r="A48" s="405"/>
      <c r="B48" s="403"/>
      <c r="C48" s="407"/>
      <c r="D48" s="407"/>
      <c r="E48" s="407"/>
      <c r="F48" s="78" t="e">
        <f>'01-Mapa de riesgo-UO'!#REF!</f>
        <v>#REF!</v>
      </c>
      <c r="G48" s="407"/>
      <c r="H48" s="411"/>
      <c r="I48" s="102" t="e">
        <f>'01-Mapa de riesgo-UO'!#REF!</f>
        <v>#REF!</v>
      </c>
      <c r="J48" s="403"/>
      <c r="K48" s="414"/>
      <c r="L48" s="415"/>
      <c r="M48" s="416"/>
      <c r="N48" s="420"/>
      <c r="O48" s="414"/>
      <c r="P48" s="415"/>
      <c r="Q48" s="416"/>
      <c r="R48" s="439"/>
    </row>
    <row r="49" spans="1:18" ht="62.4" customHeight="1" x14ac:dyDescent="0.25">
      <c r="A49" s="405"/>
      <c r="B49" s="404"/>
      <c r="C49" s="407"/>
      <c r="D49" s="407"/>
      <c r="E49" s="407"/>
      <c r="F49" s="78" t="e">
        <f>'01-Mapa de riesgo-UO'!#REF!</f>
        <v>#REF!</v>
      </c>
      <c r="G49" s="407"/>
      <c r="H49" s="411"/>
      <c r="I49" s="102" t="e">
        <f>'01-Mapa de riesgo-UO'!#REF!</f>
        <v>#REF!</v>
      </c>
      <c r="J49" s="404"/>
      <c r="K49" s="417"/>
      <c r="L49" s="418"/>
      <c r="M49" s="419"/>
      <c r="N49" s="375"/>
      <c r="O49" s="417"/>
      <c r="P49" s="418"/>
      <c r="Q49" s="419"/>
      <c r="R49" s="440"/>
    </row>
    <row r="50" spans="1:18" ht="62.4" customHeight="1" x14ac:dyDescent="0.25">
      <c r="A50" s="405">
        <v>15</v>
      </c>
      <c r="B50" s="402" t="e">
        <f>'01-Mapa de riesgo-UO'!#REF!</f>
        <v>#REF!</v>
      </c>
      <c r="C50" s="406" t="e">
        <f>'01-Mapa de riesgo-UO'!#REF!</f>
        <v>#REF!</v>
      </c>
      <c r="D50" s="407" t="e">
        <f>'01-Mapa de riesgo-UO'!#REF!</f>
        <v>#REF!</v>
      </c>
      <c r="E50" s="407" t="e">
        <f>'01-Mapa de riesgo-UO'!#REF!</f>
        <v>#REF!</v>
      </c>
      <c r="F50" s="78" t="e">
        <f>'01-Mapa de riesgo-UO'!#REF!</f>
        <v>#REF!</v>
      </c>
      <c r="G50" s="407" t="e">
        <f>'01-Mapa de riesgo-UO'!#REF!</f>
        <v>#REF!</v>
      </c>
      <c r="H50" s="411" t="e">
        <f>'01-Mapa de riesgo-UO'!#REF!</f>
        <v>#REF!</v>
      </c>
      <c r="I50" s="102" t="e">
        <f>'01-Mapa de riesgo-UO'!#REF!</f>
        <v>#REF!</v>
      </c>
      <c r="J50" s="402" t="e">
        <f t="shared" ref="J50" si="11">IF(H50="GRAVE","Debe formularse",IF(H50="MODERADO", "Si el proceso lo requiere","NO"))</f>
        <v>#REF!</v>
      </c>
      <c r="K50" s="435"/>
      <c r="L50" s="436"/>
      <c r="M50" s="437"/>
      <c r="N50" s="434"/>
      <c r="O50" s="435"/>
      <c r="P50" s="436"/>
      <c r="Q50" s="437"/>
      <c r="R50" s="438"/>
    </row>
    <row r="51" spans="1:18" ht="62.4" customHeight="1" x14ac:dyDescent="0.25">
      <c r="A51" s="405"/>
      <c r="B51" s="403"/>
      <c r="C51" s="407"/>
      <c r="D51" s="407"/>
      <c r="E51" s="407"/>
      <c r="F51" s="78" t="e">
        <f>'01-Mapa de riesgo-UO'!#REF!</f>
        <v>#REF!</v>
      </c>
      <c r="G51" s="407"/>
      <c r="H51" s="411"/>
      <c r="I51" s="102" t="e">
        <f>'01-Mapa de riesgo-UO'!#REF!</f>
        <v>#REF!</v>
      </c>
      <c r="J51" s="403"/>
      <c r="K51" s="414"/>
      <c r="L51" s="415"/>
      <c r="M51" s="416"/>
      <c r="N51" s="420"/>
      <c r="O51" s="414"/>
      <c r="P51" s="415"/>
      <c r="Q51" s="416"/>
      <c r="R51" s="439"/>
    </row>
    <row r="52" spans="1:18" ht="62.4" customHeight="1" x14ac:dyDescent="0.25">
      <c r="A52" s="405"/>
      <c r="B52" s="404"/>
      <c r="C52" s="407"/>
      <c r="D52" s="407"/>
      <c r="E52" s="407"/>
      <c r="F52" s="78" t="e">
        <f>'01-Mapa de riesgo-UO'!#REF!</f>
        <v>#REF!</v>
      </c>
      <c r="G52" s="407"/>
      <c r="H52" s="411"/>
      <c r="I52" s="102" t="e">
        <f>'01-Mapa de riesgo-UO'!#REF!</f>
        <v>#REF!</v>
      </c>
      <c r="J52" s="404"/>
      <c r="K52" s="417"/>
      <c r="L52" s="418"/>
      <c r="M52" s="419"/>
      <c r="N52" s="375"/>
      <c r="O52" s="417"/>
      <c r="P52" s="418"/>
      <c r="Q52" s="419"/>
      <c r="R52" s="440"/>
    </row>
    <row r="53" spans="1:18" ht="62.4" customHeight="1" x14ac:dyDescent="0.25">
      <c r="A53" s="405">
        <v>16</v>
      </c>
      <c r="B53" s="402" t="e">
        <f>'01-Mapa de riesgo-UO'!#REF!</f>
        <v>#REF!</v>
      </c>
      <c r="C53" s="406" t="e">
        <f>'01-Mapa de riesgo-UO'!#REF!</f>
        <v>#REF!</v>
      </c>
      <c r="D53" s="407" t="e">
        <f>'01-Mapa de riesgo-UO'!#REF!</f>
        <v>#REF!</v>
      </c>
      <c r="E53" s="407" t="e">
        <f>'01-Mapa de riesgo-UO'!#REF!</f>
        <v>#REF!</v>
      </c>
      <c r="F53" s="78" t="e">
        <f>'01-Mapa de riesgo-UO'!#REF!</f>
        <v>#REF!</v>
      </c>
      <c r="G53" s="407" t="e">
        <f>'01-Mapa de riesgo-UO'!#REF!</f>
        <v>#REF!</v>
      </c>
      <c r="H53" s="411" t="e">
        <f>'01-Mapa de riesgo-UO'!#REF!</f>
        <v>#REF!</v>
      </c>
      <c r="I53" s="102" t="e">
        <f>'01-Mapa de riesgo-UO'!#REF!</f>
        <v>#REF!</v>
      </c>
      <c r="J53" s="402" t="e">
        <f t="shared" ref="J53" si="12">IF(H53="GRAVE","Debe formularse",IF(H53="MODERADO", "Si el proceso lo requiere","NO"))</f>
        <v>#REF!</v>
      </c>
      <c r="K53" s="435"/>
      <c r="L53" s="436"/>
      <c r="M53" s="437"/>
      <c r="N53" s="434"/>
      <c r="O53" s="435"/>
      <c r="P53" s="436"/>
      <c r="Q53" s="437"/>
      <c r="R53" s="438"/>
    </row>
    <row r="54" spans="1:18" ht="62.4" customHeight="1" x14ac:dyDescent="0.25">
      <c r="A54" s="405"/>
      <c r="B54" s="403"/>
      <c r="C54" s="407"/>
      <c r="D54" s="407"/>
      <c r="E54" s="407"/>
      <c r="F54" s="78" t="e">
        <f>'01-Mapa de riesgo-UO'!#REF!</f>
        <v>#REF!</v>
      </c>
      <c r="G54" s="407"/>
      <c r="H54" s="411"/>
      <c r="I54" s="102" t="e">
        <f>'01-Mapa de riesgo-UO'!#REF!</f>
        <v>#REF!</v>
      </c>
      <c r="J54" s="403"/>
      <c r="K54" s="414"/>
      <c r="L54" s="415"/>
      <c r="M54" s="416"/>
      <c r="N54" s="420"/>
      <c r="O54" s="414"/>
      <c r="P54" s="415"/>
      <c r="Q54" s="416"/>
      <c r="R54" s="439"/>
    </row>
    <row r="55" spans="1:18" ht="62.4" customHeight="1" x14ac:dyDescent="0.25">
      <c r="A55" s="405"/>
      <c r="B55" s="404"/>
      <c r="C55" s="407"/>
      <c r="D55" s="407"/>
      <c r="E55" s="407"/>
      <c r="F55" s="78" t="e">
        <f>'01-Mapa de riesgo-UO'!#REF!</f>
        <v>#REF!</v>
      </c>
      <c r="G55" s="407"/>
      <c r="H55" s="411"/>
      <c r="I55" s="102" t="e">
        <f>'01-Mapa de riesgo-UO'!#REF!</f>
        <v>#REF!</v>
      </c>
      <c r="J55" s="404"/>
      <c r="K55" s="417"/>
      <c r="L55" s="418"/>
      <c r="M55" s="419"/>
      <c r="N55" s="375"/>
      <c r="O55" s="417"/>
      <c r="P55" s="418"/>
      <c r="Q55" s="419"/>
      <c r="R55" s="440"/>
    </row>
    <row r="56" spans="1:18" ht="62.4" customHeight="1" x14ac:dyDescent="0.25">
      <c r="A56" s="405">
        <v>17</v>
      </c>
      <c r="B56" s="402" t="e">
        <f>'01-Mapa de riesgo-UO'!#REF!</f>
        <v>#REF!</v>
      </c>
      <c r="C56" s="406" t="e">
        <f>'01-Mapa de riesgo-UO'!#REF!</f>
        <v>#REF!</v>
      </c>
      <c r="D56" s="407" t="e">
        <f>'01-Mapa de riesgo-UO'!#REF!</f>
        <v>#REF!</v>
      </c>
      <c r="E56" s="407" t="e">
        <f>'01-Mapa de riesgo-UO'!#REF!</f>
        <v>#REF!</v>
      </c>
      <c r="F56" s="78" t="e">
        <f>'01-Mapa de riesgo-UO'!#REF!</f>
        <v>#REF!</v>
      </c>
      <c r="G56" s="407" t="e">
        <f>'01-Mapa de riesgo-UO'!#REF!</f>
        <v>#REF!</v>
      </c>
      <c r="H56" s="411" t="e">
        <f>'01-Mapa de riesgo-UO'!#REF!</f>
        <v>#REF!</v>
      </c>
      <c r="I56" s="102" t="e">
        <f>'01-Mapa de riesgo-UO'!#REF!</f>
        <v>#REF!</v>
      </c>
      <c r="J56" s="402" t="e">
        <f t="shared" ref="J56" si="13">IF(H56="GRAVE","Debe formularse",IF(H56="MODERADO", "Si el proceso lo requiere","NO"))</f>
        <v>#REF!</v>
      </c>
      <c r="K56" s="435"/>
      <c r="L56" s="436"/>
      <c r="M56" s="437"/>
      <c r="N56" s="434"/>
      <c r="O56" s="435"/>
      <c r="P56" s="436"/>
      <c r="Q56" s="437"/>
      <c r="R56" s="438"/>
    </row>
    <row r="57" spans="1:18" ht="62.4" customHeight="1" x14ac:dyDescent="0.25">
      <c r="A57" s="405"/>
      <c r="B57" s="403"/>
      <c r="C57" s="407"/>
      <c r="D57" s="407"/>
      <c r="E57" s="407"/>
      <c r="F57" s="78" t="e">
        <f>'01-Mapa de riesgo-UO'!#REF!</f>
        <v>#REF!</v>
      </c>
      <c r="G57" s="407"/>
      <c r="H57" s="411"/>
      <c r="I57" s="102" t="e">
        <f>'01-Mapa de riesgo-UO'!#REF!</f>
        <v>#REF!</v>
      </c>
      <c r="J57" s="403"/>
      <c r="K57" s="414"/>
      <c r="L57" s="415"/>
      <c r="M57" s="416"/>
      <c r="N57" s="420"/>
      <c r="O57" s="414"/>
      <c r="P57" s="415"/>
      <c r="Q57" s="416"/>
      <c r="R57" s="439"/>
    </row>
    <row r="58" spans="1:18" ht="62.4" customHeight="1" x14ac:dyDescent="0.25">
      <c r="A58" s="405"/>
      <c r="B58" s="404"/>
      <c r="C58" s="407"/>
      <c r="D58" s="407"/>
      <c r="E58" s="407"/>
      <c r="F58" s="78" t="e">
        <f>'01-Mapa de riesgo-UO'!#REF!</f>
        <v>#REF!</v>
      </c>
      <c r="G58" s="407"/>
      <c r="H58" s="411"/>
      <c r="I58" s="102" t="e">
        <f>'01-Mapa de riesgo-UO'!#REF!</f>
        <v>#REF!</v>
      </c>
      <c r="J58" s="404"/>
      <c r="K58" s="417"/>
      <c r="L58" s="418"/>
      <c r="M58" s="419"/>
      <c r="N58" s="375"/>
      <c r="O58" s="417"/>
      <c r="P58" s="418"/>
      <c r="Q58" s="419"/>
      <c r="R58" s="440"/>
    </row>
    <row r="59" spans="1:18" ht="62.4" customHeight="1" x14ac:dyDescent="0.25">
      <c r="A59" s="405">
        <v>18</v>
      </c>
      <c r="B59" s="402" t="e">
        <f>'01-Mapa de riesgo-UO'!#REF!</f>
        <v>#REF!</v>
      </c>
      <c r="C59" s="406" t="e">
        <f>'01-Mapa de riesgo-UO'!#REF!</f>
        <v>#REF!</v>
      </c>
      <c r="D59" s="407" t="e">
        <f>'01-Mapa de riesgo-UO'!#REF!</f>
        <v>#REF!</v>
      </c>
      <c r="E59" s="407" t="e">
        <f>'01-Mapa de riesgo-UO'!#REF!</f>
        <v>#REF!</v>
      </c>
      <c r="F59" s="78" t="e">
        <f>'01-Mapa de riesgo-UO'!#REF!</f>
        <v>#REF!</v>
      </c>
      <c r="G59" s="407" t="e">
        <f>'01-Mapa de riesgo-UO'!#REF!</f>
        <v>#REF!</v>
      </c>
      <c r="H59" s="411" t="e">
        <f>'01-Mapa de riesgo-UO'!#REF!</f>
        <v>#REF!</v>
      </c>
      <c r="I59" s="102" t="e">
        <f>'01-Mapa de riesgo-UO'!#REF!</f>
        <v>#REF!</v>
      </c>
      <c r="J59" s="402" t="e">
        <f t="shared" ref="J59" si="14">IF(H59="GRAVE","Debe formularse",IF(H59="MODERADO", "Si el proceso lo requiere","NO"))</f>
        <v>#REF!</v>
      </c>
      <c r="K59" s="435"/>
      <c r="L59" s="436"/>
      <c r="M59" s="437"/>
      <c r="N59" s="434"/>
      <c r="O59" s="435"/>
      <c r="P59" s="436"/>
      <c r="Q59" s="437"/>
      <c r="R59" s="438"/>
    </row>
    <row r="60" spans="1:18" ht="62.4" customHeight="1" x14ac:dyDescent="0.25">
      <c r="A60" s="405"/>
      <c r="B60" s="403"/>
      <c r="C60" s="407"/>
      <c r="D60" s="407"/>
      <c r="E60" s="407"/>
      <c r="F60" s="78" t="e">
        <f>'01-Mapa de riesgo-UO'!#REF!</f>
        <v>#REF!</v>
      </c>
      <c r="G60" s="407"/>
      <c r="H60" s="411"/>
      <c r="I60" s="102" t="e">
        <f>'01-Mapa de riesgo-UO'!#REF!</f>
        <v>#REF!</v>
      </c>
      <c r="J60" s="403"/>
      <c r="K60" s="414"/>
      <c r="L60" s="415"/>
      <c r="M60" s="416"/>
      <c r="N60" s="420"/>
      <c r="O60" s="414"/>
      <c r="P60" s="415"/>
      <c r="Q60" s="416"/>
      <c r="R60" s="439"/>
    </row>
    <row r="61" spans="1:18" ht="62.4" customHeight="1" x14ac:dyDescent="0.25">
      <c r="A61" s="405"/>
      <c r="B61" s="404"/>
      <c r="C61" s="407"/>
      <c r="D61" s="407"/>
      <c r="E61" s="407"/>
      <c r="F61" s="78" t="e">
        <f>'01-Mapa de riesgo-UO'!#REF!</f>
        <v>#REF!</v>
      </c>
      <c r="G61" s="407"/>
      <c r="H61" s="411"/>
      <c r="I61" s="102" t="e">
        <f>'01-Mapa de riesgo-UO'!#REF!</f>
        <v>#REF!</v>
      </c>
      <c r="J61" s="404"/>
      <c r="K61" s="417"/>
      <c r="L61" s="418"/>
      <c r="M61" s="419"/>
      <c r="N61" s="375"/>
      <c r="O61" s="417"/>
      <c r="P61" s="418"/>
      <c r="Q61" s="419"/>
      <c r="R61" s="440"/>
    </row>
    <row r="62" spans="1:18" ht="62.4" customHeight="1" x14ac:dyDescent="0.25">
      <c r="A62" s="405">
        <v>19</v>
      </c>
      <c r="B62" s="402" t="e">
        <f>'01-Mapa de riesgo-UO'!#REF!</f>
        <v>#REF!</v>
      </c>
      <c r="C62" s="406" t="e">
        <f>'01-Mapa de riesgo-UO'!#REF!</f>
        <v>#REF!</v>
      </c>
      <c r="D62" s="407" t="e">
        <f>'01-Mapa de riesgo-UO'!#REF!</f>
        <v>#REF!</v>
      </c>
      <c r="E62" s="407" t="e">
        <f>'01-Mapa de riesgo-UO'!#REF!</f>
        <v>#REF!</v>
      </c>
      <c r="F62" s="78" t="e">
        <f>'01-Mapa de riesgo-UO'!#REF!</f>
        <v>#REF!</v>
      </c>
      <c r="G62" s="407" t="e">
        <f>'01-Mapa de riesgo-UO'!#REF!</f>
        <v>#REF!</v>
      </c>
      <c r="H62" s="411" t="e">
        <f>'01-Mapa de riesgo-UO'!#REF!</f>
        <v>#REF!</v>
      </c>
      <c r="I62" s="102" t="e">
        <f>'01-Mapa de riesgo-UO'!#REF!</f>
        <v>#REF!</v>
      </c>
      <c r="J62" s="402" t="e">
        <f t="shared" ref="J62" si="15">IF(H62="GRAVE","Debe formularse",IF(H62="MODERADO", "Si el proceso lo requiere","NO"))</f>
        <v>#REF!</v>
      </c>
      <c r="K62" s="435"/>
      <c r="L62" s="436"/>
      <c r="M62" s="437"/>
      <c r="N62" s="434"/>
      <c r="O62" s="435"/>
      <c r="P62" s="436"/>
      <c r="Q62" s="437"/>
      <c r="R62" s="438"/>
    </row>
    <row r="63" spans="1:18" ht="62.4" customHeight="1" x14ac:dyDescent="0.25">
      <c r="A63" s="405"/>
      <c r="B63" s="403"/>
      <c r="C63" s="407"/>
      <c r="D63" s="407"/>
      <c r="E63" s="407"/>
      <c r="F63" s="78" t="e">
        <f>'01-Mapa de riesgo-UO'!#REF!</f>
        <v>#REF!</v>
      </c>
      <c r="G63" s="407"/>
      <c r="H63" s="411"/>
      <c r="I63" s="102" t="e">
        <f>'01-Mapa de riesgo-UO'!#REF!</f>
        <v>#REF!</v>
      </c>
      <c r="J63" s="403"/>
      <c r="K63" s="414"/>
      <c r="L63" s="415"/>
      <c r="M63" s="416"/>
      <c r="N63" s="420"/>
      <c r="O63" s="414"/>
      <c r="P63" s="415"/>
      <c r="Q63" s="416"/>
      <c r="R63" s="439"/>
    </row>
    <row r="64" spans="1:18" ht="62.4" customHeight="1" x14ac:dyDescent="0.25">
      <c r="A64" s="405"/>
      <c r="B64" s="404"/>
      <c r="C64" s="407"/>
      <c r="D64" s="407"/>
      <c r="E64" s="407"/>
      <c r="F64" s="78" t="e">
        <f>'01-Mapa de riesgo-UO'!#REF!</f>
        <v>#REF!</v>
      </c>
      <c r="G64" s="407"/>
      <c r="H64" s="411"/>
      <c r="I64" s="102" t="e">
        <f>'01-Mapa de riesgo-UO'!#REF!</f>
        <v>#REF!</v>
      </c>
      <c r="J64" s="404"/>
      <c r="K64" s="417"/>
      <c r="L64" s="418"/>
      <c r="M64" s="419"/>
      <c r="N64" s="375"/>
      <c r="O64" s="417"/>
      <c r="P64" s="418"/>
      <c r="Q64" s="419"/>
      <c r="R64" s="440"/>
    </row>
    <row r="65" spans="1:18" ht="62.4" customHeight="1" x14ac:dyDescent="0.25">
      <c r="A65" s="405">
        <v>20</v>
      </c>
      <c r="B65" s="402" t="e">
        <f>'01-Mapa de riesgo-UO'!#REF!</f>
        <v>#REF!</v>
      </c>
      <c r="C65" s="406" t="e">
        <f>'01-Mapa de riesgo-UO'!#REF!</f>
        <v>#REF!</v>
      </c>
      <c r="D65" s="407" t="e">
        <f>'01-Mapa de riesgo-UO'!#REF!</f>
        <v>#REF!</v>
      </c>
      <c r="E65" s="407" t="e">
        <f>'01-Mapa de riesgo-UO'!#REF!</f>
        <v>#REF!</v>
      </c>
      <c r="F65" s="78" t="e">
        <f>'01-Mapa de riesgo-UO'!#REF!</f>
        <v>#REF!</v>
      </c>
      <c r="G65" s="407" t="e">
        <f>'01-Mapa de riesgo-UO'!#REF!</f>
        <v>#REF!</v>
      </c>
      <c r="H65" s="411" t="e">
        <f>'01-Mapa de riesgo-UO'!#REF!</f>
        <v>#REF!</v>
      </c>
      <c r="I65" s="102" t="e">
        <f>'01-Mapa de riesgo-UO'!#REF!</f>
        <v>#REF!</v>
      </c>
      <c r="J65" s="402" t="e">
        <f t="shared" ref="J65" si="16">IF(H65="GRAVE","Debe formularse",IF(H65="MODERADO", "Si el proceso lo requiere","NO"))</f>
        <v>#REF!</v>
      </c>
      <c r="K65" s="435" t="s">
        <v>578</v>
      </c>
      <c r="L65" s="436"/>
      <c r="M65" s="437"/>
      <c r="N65" s="434" t="s">
        <v>579</v>
      </c>
      <c r="O65" s="435" t="s">
        <v>580</v>
      </c>
      <c r="P65" s="436"/>
      <c r="Q65" s="437"/>
      <c r="R65" s="438" t="s">
        <v>581</v>
      </c>
    </row>
    <row r="66" spans="1:18" ht="62.4" customHeight="1" x14ac:dyDescent="0.25">
      <c r="A66" s="405"/>
      <c r="B66" s="403"/>
      <c r="C66" s="407"/>
      <c r="D66" s="407"/>
      <c r="E66" s="407"/>
      <c r="F66" s="78" t="e">
        <f>'01-Mapa de riesgo-UO'!#REF!</f>
        <v>#REF!</v>
      </c>
      <c r="G66" s="407"/>
      <c r="H66" s="411"/>
      <c r="I66" s="102" t="e">
        <f>'01-Mapa de riesgo-UO'!#REF!</f>
        <v>#REF!</v>
      </c>
      <c r="J66" s="403"/>
      <c r="K66" s="414"/>
      <c r="L66" s="445"/>
      <c r="M66" s="416"/>
      <c r="N66" s="420"/>
      <c r="O66" s="414"/>
      <c r="P66" s="445"/>
      <c r="Q66" s="416"/>
      <c r="R66" s="439"/>
    </row>
    <row r="67" spans="1:18" ht="62.4" customHeight="1" thickBot="1" x14ac:dyDescent="0.3">
      <c r="A67" s="441"/>
      <c r="B67" s="442"/>
      <c r="C67" s="443"/>
      <c r="D67" s="443"/>
      <c r="E67" s="443"/>
      <c r="F67" s="79" t="e">
        <f>'01-Mapa de riesgo-UO'!#REF!</f>
        <v>#REF!</v>
      </c>
      <c r="G67" s="443"/>
      <c r="H67" s="444"/>
      <c r="I67" s="104" t="e">
        <f>'01-Mapa de riesgo-UO'!#REF!</f>
        <v>#REF!</v>
      </c>
      <c r="J67" s="442"/>
      <c r="K67" s="417"/>
      <c r="L67" s="418"/>
      <c r="M67" s="419"/>
      <c r="N67" s="375"/>
      <c r="O67" s="417"/>
      <c r="P67" s="418"/>
      <c r="Q67" s="419"/>
      <c r="R67" s="440"/>
    </row>
    <row r="68" spans="1:18" ht="62.4" customHeight="1" x14ac:dyDescent="0.25">
      <c r="A68" s="405">
        <v>21</v>
      </c>
      <c r="B68" s="402" t="e">
        <f>'01-Mapa de riesgo-UO'!#REF!</f>
        <v>#REF!</v>
      </c>
      <c r="C68" s="406" t="e">
        <f>'01-Mapa de riesgo-UO'!#REF!</f>
        <v>#REF!</v>
      </c>
      <c r="D68" s="407" t="e">
        <f>'01-Mapa de riesgo-UO'!#REF!</f>
        <v>#REF!</v>
      </c>
      <c r="E68" s="407" t="e">
        <f>'01-Mapa de riesgo-UO'!#REF!</f>
        <v>#REF!</v>
      </c>
      <c r="F68" s="78" t="e">
        <f>'01-Mapa de riesgo-UO'!#REF!</f>
        <v>#REF!</v>
      </c>
      <c r="G68" s="407" t="e">
        <f>'01-Mapa de riesgo-UO'!#REF!</f>
        <v>#REF!</v>
      </c>
      <c r="H68" s="411" t="e">
        <f>'01-Mapa de riesgo-UO'!#REF!</f>
        <v>#REF!</v>
      </c>
      <c r="I68" s="102" t="e">
        <f>'01-Mapa de riesgo-UO'!#REF!</f>
        <v>#REF!</v>
      </c>
      <c r="J68" s="402" t="e">
        <f t="shared" ref="J68" si="17">IF(H68="GRAVE","Debe formularse",IF(H68="MODERADO", "Si el proceso lo requiere","NO"))</f>
        <v>#REF!</v>
      </c>
      <c r="K68" s="435"/>
      <c r="L68" s="436"/>
      <c r="M68" s="437"/>
      <c r="N68" s="434"/>
      <c r="O68" s="435"/>
      <c r="P68" s="436"/>
      <c r="Q68" s="437"/>
      <c r="R68" s="438"/>
    </row>
    <row r="69" spans="1:18" ht="62.4" customHeight="1" x14ac:dyDescent="0.25">
      <c r="A69" s="405"/>
      <c r="B69" s="403"/>
      <c r="C69" s="407"/>
      <c r="D69" s="407"/>
      <c r="E69" s="407"/>
      <c r="F69" s="78" t="e">
        <f>'01-Mapa de riesgo-UO'!#REF!</f>
        <v>#REF!</v>
      </c>
      <c r="G69" s="407"/>
      <c r="H69" s="411"/>
      <c r="I69" s="102" t="e">
        <f>'01-Mapa de riesgo-UO'!#REF!</f>
        <v>#REF!</v>
      </c>
      <c r="J69" s="403"/>
      <c r="K69" s="414"/>
      <c r="L69" s="415"/>
      <c r="M69" s="416"/>
      <c r="N69" s="420"/>
      <c r="O69" s="414"/>
      <c r="P69" s="415"/>
      <c r="Q69" s="416"/>
      <c r="R69" s="439"/>
    </row>
    <row r="70" spans="1:18" ht="62.4" customHeight="1" x14ac:dyDescent="0.25">
      <c r="A70" s="405"/>
      <c r="B70" s="404"/>
      <c r="C70" s="407"/>
      <c r="D70" s="407"/>
      <c r="E70" s="407"/>
      <c r="F70" s="78" t="e">
        <f>'01-Mapa de riesgo-UO'!#REF!</f>
        <v>#REF!</v>
      </c>
      <c r="G70" s="407"/>
      <c r="H70" s="411"/>
      <c r="I70" s="102" t="e">
        <f>'01-Mapa de riesgo-UO'!#REF!</f>
        <v>#REF!</v>
      </c>
      <c r="J70" s="404"/>
      <c r="K70" s="417"/>
      <c r="L70" s="418"/>
      <c r="M70" s="419"/>
      <c r="N70" s="375"/>
      <c r="O70" s="417"/>
      <c r="P70" s="418"/>
      <c r="Q70" s="419"/>
      <c r="R70" s="440"/>
    </row>
    <row r="71" spans="1:18" ht="62.4" customHeight="1" x14ac:dyDescent="0.25">
      <c r="A71" s="405">
        <v>22</v>
      </c>
      <c r="B71" s="402" t="e">
        <f>'01-Mapa de riesgo-UO'!#REF!</f>
        <v>#REF!</v>
      </c>
      <c r="C71" s="406" t="e">
        <f>'01-Mapa de riesgo-UO'!#REF!</f>
        <v>#REF!</v>
      </c>
      <c r="D71" s="407" t="e">
        <f>'01-Mapa de riesgo-UO'!#REF!</f>
        <v>#REF!</v>
      </c>
      <c r="E71" s="407" t="e">
        <f>'01-Mapa de riesgo-UO'!#REF!</f>
        <v>#REF!</v>
      </c>
      <c r="F71" s="78" t="e">
        <f>'01-Mapa de riesgo-UO'!#REF!</f>
        <v>#REF!</v>
      </c>
      <c r="G71" s="407" t="e">
        <f>'01-Mapa de riesgo-UO'!#REF!</f>
        <v>#REF!</v>
      </c>
      <c r="H71" s="411" t="e">
        <f>'01-Mapa de riesgo-UO'!#REF!</f>
        <v>#REF!</v>
      </c>
      <c r="I71" s="102" t="e">
        <f>'01-Mapa de riesgo-UO'!#REF!</f>
        <v>#REF!</v>
      </c>
      <c r="J71" s="402" t="e">
        <f t="shared" ref="J71" si="18">IF(H71="GRAVE","Debe formularse",IF(H71="MODERADO", "Si el proceso lo requiere","NO"))</f>
        <v>#REF!</v>
      </c>
      <c r="K71" s="435"/>
      <c r="L71" s="436"/>
      <c r="M71" s="437"/>
      <c r="N71" s="434"/>
      <c r="O71" s="435"/>
      <c r="P71" s="436"/>
      <c r="Q71" s="437"/>
      <c r="R71" s="438"/>
    </row>
    <row r="72" spans="1:18" ht="62.4" customHeight="1" x14ac:dyDescent="0.25">
      <c r="A72" s="405"/>
      <c r="B72" s="403"/>
      <c r="C72" s="407"/>
      <c r="D72" s="407"/>
      <c r="E72" s="407"/>
      <c r="F72" s="78" t="e">
        <f>'01-Mapa de riesgo-UO'!#REF!</f>
        <v>#REF!</v>
      </c>
      <c r="G72" s="407"/>
      <c r="H72" s="411"/>
      <c r="I72" s="102" t="e">
        <f>'01-Mapa de riesgo-UO'!#REF!</f>
        <v>#REF!</v>
      </c>
      <c r="J72" s="403"/>
      <c r="K72" s="414"/>
      <c r="L72" s="415"/>
      <c r="M72" s="416"/>
      <c r="N72" s="420"/>
      <c r="O72" s="414"/>
      <c r="P72" s="415"/>
      <c r="Q72" s="416"/>
      <c r="R72" s="439"/>
    </row>
    <row r="73" spans="1:18" ht="62.4" customHeight="1" thickBot="1" x14ac:dyDescent="0.3">
      <c r="A73" s="405"/>
      <c r="B73" s="404"/>
      <c r="C73" s="407"/>
      <c r="D73" s="407"/>
      <c r="E73" s="407"/>
      <c r="F73" s="78" t="e">
        <f>'01-Mapa de riesgo-UO'!#REF!</f>
        <v>#REF!</v>
      </c>
      <c r="G73" s="407"/>
      <c r="H73" s="411"/>
      <c r="I73" s="104" t="e">
        <f>'01-Mapa de riesgo-UO'!#REF!</f>
        <v>#REF!</v>
      </c>
      <c r="J73" s="404"/>
      <c r="K73" s="417"/>
      <c r="L73" s="418"/>
      <c r="M73" s="419"/>
      <c r="N73" s="375"/>
      <c r="O73" s="417"/>
      <c r="P73" s="418"/>
      <c r="Q73" s="419"/>
      <c r="R73" s="440"/>
    </row>
    <row r="74" spans="1:18" s="17" customFormat="1" x14ac:dyDescent="0.25">
      <c r="D74" s="18"/>
      <c r="E74" s="18"/>
      <c r="F74" s="18"/>
      <c r="G74" s="18"/>
      <c r="H74" s="18"/>
    </row>
    <row r="75" spans="1:18" s="17" customFormat="1" x14ac:dyDescent="0.25">
      <c r="D75" s="18"/>
      <c r="E75" s="18"/>
      <c r="F75" s="18"/>
      <c r="G75" s="18"/>
      <c r="H75" s="18"/>
    </row>
    <row r="76" spans="1:18" s="17" customFormat="1" x14ac:dyDescent="0.25">
      <c r="D76" s="18"/>
      <c r="E76" s="18"/>
      <c r="F76" s="18"/>
      <c r="G76" s="18"/>
      <c r="H76" s="18"/>
    </row>
    <row r="77" spans="1:18" s="17" customFormat="1" x14ac:dyDescent="0.25">
      <c r="D77" s="18"/>
      <c r="E77" s="18"/>
      <c r="F77" s="18"/>
      <c r="G77" s="18"/>
      <c r="H77" s="18"/>
    </row>
    <row r="78" spans="1:18" s="17" customFormat="1" x14ac:dyDescent="0.25">
      <c r="D78" s="18"/>
      <c r="E78" s="18"/>
      <c r="F78" s="18"/>
      <c r="G78" s="18"/>
      <c r="H78" s="18"/>
    </row>
    <row r="79" spans="1:18" s="17" customFormat="1" x14ac:dyDescent="0.25">
      <c r="D79" s="18"/>
      <c r="E79" s="18"/>
      <c r="F79" s="18"/>
      <c r="G79" s="18"/>
      <c r="H79" s="18"/>
    </row>
    <row r="80" spans="1:18" s="17" customFormat="1" x14ac:dyDescent="0.25">
      <c r="D80" s="18"/>
      <c r="E80" s="18"/>
      <c r="F80" s="18"/>
      <c r="G80" s="18"/>
      <c r="H80" s="18"/>
    </row>
    <row r="81" spans="4:8" s="17" customFormat="1" x14ac:dyDescent="0.25">
      <c r="D81" s="18"/>
      <c r="E81" s="18"/>
      <c r="F81" s="18"/>
      <c r="G81" s="18"/>
      <c r="H81" s="18"/>
    </row>
    <row r="82" spans="4:8" s="17" customFormat="1" x14ac:dyDescent="0.25">
      <c r="D82" s="18"/>
      <c r="E82" s="18"/>
      <c r="F82" s="18"/>
      <c r="G82" s="18"/>
      <c r="H82" s="18"/>
    </row>
    <row r="83" spans="4:8" s="17" customFormat="1" x14ac:dyDescent="0.25">
      <c r="D83" s="18"/>
      <c r="E83" s="18"/>
      <c r="F83" s="18"/>
      <c r="G83" s="18"/>
      <c r="H83" s="18"/>
    </row>
    <row r="84" spans="4:8" s="17" customFormat="1" x14ac:dyDescent="0.25">
      <c r="D84" s="18"/>
      <c r="E84" s="18"/>
      <c r="F84" s="18"/>
      <c r="G84" s="18"/>
      <c r="H84" s="18"/>
    </row>
    <row r="85" spans="4:8" s="17" customFormat="1" x14ac:dyDescent="0.25">
      <c r="D85" s="18"/>
      <c r="E85" s="18"/>
      <c r="F85" s="18"/>
      <c r="G85" s="18"/>
      <c r="H85" s="18"/>
    </row>
    <row r="86" spans="4:8" s="17" customFormat="1" x14ac:dyDescent="0.25">
      <c r="D86" s="18"/>
      <c r="E86" s="18"/>
      <c r="F86" s="18"/>
      <c r="G86" s="18"/>
      <c r="H86" s="18"/>
    </row>
    <row r="87" spans="4:8" s="17" customFormat="1" x14ac:dyDescent="0.25">
      <c r="D87" s="18"/>
      <c r="E87" s="18"/>
      <c r="F87" s="18"/>
      <c r="G87" s="18"/>
      <c r="H87" s="18"/>
    </row>
  </sheetData>
  <sheetProtection algorithmName="SHA-512" hashValue="VOz0wH4vEAeX39WyK8Htl4v9XYMEf9TV+RFVk3B/L2az4fKEU9KyPf7rUKAHlCnaA26lMrAykd/Ytv0XkCLvBg==" saltValue="gBn3r8QXaGcG0FeQ+rKrzw==" spinCount="100000" sheet="1" formatRows="0" insertRows="0" deleteRows="0" selectLockedCells="1"/>
  <mergeCells count="28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D2:M2"/>
    <mergeCell ref="D3:M3"/>
    <mergeCell ref="D4:M4"/>
    <mergeCell ref="I6:I7"/>
    <mergeCell ref="K6:M7"/>
    <mergeCell ref="A6:A7"/>
    <mergeCell ref="N6:N7"/>
    <mergeCell ref="H6:H7"/>
    <mergeCell ref="J6:J7"/>
    <mergeCell ref="C6:G6"/>
    <mergeCell ref="B6:B7"/>
    <mergeCell ref="F5:I5"/>
    <mergeCell ref="K5:N5"/>
    <mergeCell ref="A14:A16"/>
    <mergeCell ref="C14:C16"/>
    <mergeCell ref="D14:D16"/>
    <mergeCell ref="E14:E16"/>
    <mergeCell ref="B11:B13"/>
    <mergeCell ref="B14:B16"/>
    <mergeCell ref="A8:A10"/>
    <mergeCell ref="C8:C10"/>
    <mergeCell ref="D8:D10"/>
    <mergeCell ref="E8:E10"/>
    <mergeCell ref="B8:B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J11:J13"/>
    <mergeCell ref="A11:A13"/>
    <mergeCell ref="C11:C13"/>
    <mergeCell ref="D11:D13"/>
    <mergeCell ref="E11:E13"/>
    <mergeCell ref="H8:H10"/>
    <mergeCell ref="J8:J10"/>
    <mergeCell ref="O6:Q7"/>
    <mergeCell ref="K8:M10"/>
    <mergeCell ref="N8:N10"/>
    <mergeCell ref="O8:Q10"/>
    <mergeCell ref="G8:G10"/>
  </mergeCells>
  <phoneticPr fontId="4" type="noConversion"/>
  <conditionalFormatting sqref="H8:H67">
    <cfRule type="cellIs" dxfId="169" priority="63" stopIfTrue="1" operator="equal">
      <formula>"GRAVE"</formula>
    </cfRule>
    <cfRule type="cellIs" dxfId="168" priority="64" stopIfTrue="1" operator="equal">
      <formula>"MODERADO"</formula>
    </cfRule>
    <cfRule type="cellIs" dxfId="167" priority="65" stopIfTrue="1" operator="equal">
      <formula>"LEVE"</formula>
    </cfRule>
  </conditionalFormatting>
  <conditionalFormatting sqref="J8:J67">
    <cfRule type="containsText" dxfId="166" priority="43" operator="containsText" text="Si el proceso lo requiere">
      <formula>NOT(ISERROR(SEARCH("Si el proceso lo requiere",J8)))</formula>
    </cfRule>
    <cfRule type="containsText" dxfId="165" priority="45" operator="containsText" text="Debe formularse">
      <formula>NOT(ISERROR(SEARCH("Debe formularse",J8)))</formula>
    </cfRule>
  </conditionalFormatting>
  <conditionalFormatting sqref="J14:J16">
    <cfRule type="containsText" dxfId="164" priority="44" operator="containsText" text="SI el proceso lo requiere">
      <formula>NOT(ISERROR(SEARCH("SI el proceso lo requiere",J14)))</formula>
    </cfRule>
  </conditionalFormatting>
  <conditionalFormatting sqref="J8:J67">
    <cfRule type="cellIs" dxfId="163" priority="42" operator="equal">
      <formula>"NO"</formula>
    </cfRule>
  </conditionalFormatting>
  <conditionalFormatting sqref="K11:M11 K8 K14:M14 K17:M17 K20:M20 K23:M23 K26:M26 K29:M29 K32:M32 K35:M35 K38:M38 K41:M41 K44:M44 K47:M47 K50:M50 K53:M53 K56:M56 K59:M59 K62:M62">
    <cfRule type="expression" dxfId="162" priority="41">
      <formula>J8="NO"</formula>
    </cfRule>
  </conditionalFormatting>
  <conditionalFormatting sqref="N8:N64">
    <cfRule type="expression" dxfId="161" priority="40">
      <formula>J8="NO"</formula>
    </cfRule>
  </conditionalFormatting>
  <conditionalFormatting sqref="O8:Q64">
    <cfRule type="expression" dxfId="160" priority="39">
      <formula>J8="NO"</formula>
    </cfRule>
  </conditionalFormatting>
  <conditionalFormatting sqref="R8:R64">
    <cfRule type="expression" dxfId="159" priority="38">
      <formula>J8="NO"</formula>
    </cfRule>
  </conditionalFormatting>
  <conditionalFormatting sqref="H68:H70">
    <cfRule type="cellIs" dxfId="158" priority="22" stopIfTrue="1" operator="equal">
      <formula>"GRAVE"</formula>
    </cfRule>
    <cfRule type="cellIs" dxfId="157" priority="23" stopIfTrue="1" operator="equal">
      <formula>"MODERADO"</formula>
    </cfRule>
    <cfRule type="cellIs" dxfId="156" priority="24" stopIfTrue="1" operator="equal">
      <formula>"LEVE"</formula>
    </cfRule>
  </conditionalFormatting>
  <conditionalFormatting sqref="J68:J70">
    <cfRule type="containsText" dxfId="155" priority="20" operator="containsText" text="Si el proceso lo requiere">
      <formula>NOT(ISERROR(SEARCH("Si el proceso lo requiere",J68)))</formula>
    </cfRule>
    <cfRule type="containsText" dxfId="154" priority="21" operator="containsText" text="Debe formularse">
      <formula>NOT(ISERROR(SEARCH("Debe formularse",J68)))</formula>
    </cfRule>
  </conditionalFormatting>
  <conditionalFormatting sqref="J68:J70">
    <cfRule type="cellIs" dxfId="153" priority="19" operator="equal">
      <formula>"NO"</formula>
    </cfRule>
  </conditionalFormatting>
  <conditionalFormatting sqref="K68:M68">
    <cfRule type="expression" dxfId="152" priority="18">
      <formula>J68="NO"</formula>
    </cfRule>
  </conditionalFormatting>
  <conditionalFormatting sqref="N68:N70">
    <cfRule type="expression" dxfId="151" priority="17">
      <formula>J68="NO"</formula>
    </cfRule>
  </conditionalFormatting>
  <conditionalFormatting sqref="O68:Q70">
    <cfRule type="expression" dxfId="150" priority="16">
      <formula>J68="NO"</formula>
    </cfRule>
  </conditionalFormatting>
  <conditionalFormatting sqref="R68:R70">
    <cfRule type="expression" dxfId="149" priority="15">
      <formula>J68="NO"</formula>
    </cfRule>
  </conditionalFormatting>
  <conditionalFormatting sqref="H71:H73">
    <cfRule type="cellIs" dxfId="148" priority="12" stopIfTrue="1" operator="equal">
      <formula>"GRAVE"</formula>
    </cfRule>
    <cfRule type="cellIs" dxfId="147" priority="13" stopIfTrue="1" operator="equal">
      <formula>"MODERADO"</formula>
    </cfRule>
    <cfRule type="cellIs" dxfId="146" priority="14" stopIfTrue="1" operator="equal">
      <formula>"LEVE"</formula>
    </cfRule>
  </conditionalFormatting>
  <conditionalFormatting sqref="J71:J73">
    <cfRule type="containsText" dxfId="145" priority="10" operator="containsText" text="Si el proceso lo requiere">
      <formula>NOT(ISERROR(SEARCH("Si el proceso lo requiere",J71)))</formula>
    </cfRule>
    <cfRule type="containsText" dxfId="144" priority="11" operator="containsText" text="Debe formularse">
      <formula>NOT(ISERROR(SEARCH("Debe formularse",J71)))</formula>
    </cfRule>
  </conditionalFormatting>
  <conditionalFormatting sqref="J71:J73">
    <cfRule type="cellIs" dxfId="143" priority="9" operator="equal">
      <formula>"NO"</formula>
    </cfRule>
  </conditionalFormatting>
  <conditionalFormatting sqref="K71:M71">
    <cfRule type="expression" dxfId="142" priority="8">
      <formula>J71="NO"</formula>
    </cfRule>
  </conditionalFormatting>
  <conditionalFormatting sqref="N71:N73">
    <cfRule type="expression" dxfId="141" priority="7">
      <formula>J71="NO"</formula>
    </cfRule>
  </conditionalFormatting>
  <conditionalFormatting sqref="O71:Q73">
    <cfRule type="expression" dxfId="140" priority="6">
      <formula>J71="NO"</formula>
    </cfRule>
  </conditionalFormatting>
  <conditionalFormatting sqref="R71:R73">
    <cfRule type="expression" dxfId="139" priority="5">
      <formula>J71="NO"</formula>
    </cfRule>
  </conditionalFormatting>
  <conditionalFormatting sqref="K65">
    <cfRule type="expression" dxfId="138" priority="4">
      <formula>J65="NO"</formula>
    </cfRule>
  </conditionalFormatting>
  <conditionalFormatting sqref="N65:N67">
    <cfRule type="expression" dxfId="137" priority="3">
      <formula>J65="NO"</formula>
    </cfRule>
  </conditionalFormatting>
  <conditionalFormatting sqref="O65:Q67">
    <cfRule type="expression" dxfId="136" priority="2">
      <formula>J65="NO"</formula>
    </cfRule>
  </conditionalFormatting>
  <conditionalFormatting sqref="R65:R67">
    <cfRule type="expression" dxfId="135" priority="1">
      <formula>J65="NO"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Normal="100" zoomScaleSheetLayoutView="130" workbookViewId="0">
      <pane xSplit="4" ySplit="7" topLeftCell="W8" activePane="bottomRight" state="frozen"/>
      <selection pane="topRight" activeCell="D1" sqref="D1"/>
      <selection pane="bottomLeft" activeCell="A9" sqref="A9"/>
      <selection pane="bottomRight" activeCell="AA5" sqref="AA5"/>
    </sheetView>
  </sheetViews>
  <sheetFormatPr baseColWidth="10" defaultColWidth="11.44140625" defaultRowHeight="13.2" x14ac:dyDescent="0.25"/>
  <cols>
    <col min="1" max="1" width="5.33203125" style="3" customWidth="1"/>
    <col min="2" max="2" width="18.6640625" style="3" customWidth="1"/>
    <col min="3" max="3" width="12" style="4" customWidth="1"/>
    <col min="4" max="4" width="24.6640625" style="4" customWidth="1"/>
    <col min="5" max="6" width="32.44140625" style="4" customWidth="1"/>
    <col min="7" max="7" width="24.6640625" style="4" customWidth="1"/>
    <col min="8" max="8" width="14.5546875" style="4" customWidth="1"/>
    <col min="9" max="9" width="12.44140625" style="3" customWidth="1"/>
    <col min="10" max="10" width="13.44140625" style="3" customWidth="1"/>
    <col min="11" max="12" width="35.6640625" style="3" customWidth="1"/>
    <col min="13" max="13" width="17.88671875" style="3" customWidth="1"/>
    <col min="14" max="14" width="26" style="3" customWidth="1"/>
    <col min="15" max="15" width="18" style="3" customWidth="1"/>
    <col min="16" max="16" width="9.6640625" style="3" customWidth="1"/>
    <col min="17" max="17" width="11.6640625" style="3" customWidth="1"/>
    <col min="18" max="18" width="35.6640625" style="3" customWidth="1"/>
    <col min="19" max="19" width="9.33203125" style="3" customWidth="1"/>
    <col min="20" max="20" width="19.44140625" style="3" customWidth="1"/>
    <col min="21" max="22" width="20.6640625" style="3" customWidth="1"/>
    <col min="23" max="23" width="13.109375" style="3" customWidth="1"/>
    <col min="24" max="24" width="30.6640625" style="3" customWidth="1"/>
    <col min="25" max="25" width="18.109375" style="3" customWidth="1"/>
    <col min="26" max="26" width="28.88671875" style="3" customWidth="1"/>
    <col min="27" max="27" width="19.6640625" style="3" customWidth="1"/>
    <col min="28" max="16384" width="11.44140625" style="3"/>
  </cols>
  <sheetData>
    <row r="1" spans="1:28" s="5" customFormat="1" ht="19.5" hidden="1" customHeight="1" x14ac:dyDescent="0.25">
      <c r="A1" s="83"/>
      <c r="B1" s="84"/>
      <c r="C1" s="91"/>
      <c r="D1" s="91"/>
      <c r="E1" s="91"/>
      <c r="F1" s="91"/>
      <c r="G1" s="91"/>
      <c r="H1" s="91"/>
      <c r="I1" s="91"/>
      <c r="J1" s="91"/>
      <c r="K1" s="91"/>
      <c r="L1" s="91"/>
      <c r="M1" s="91"/>
      <c r="N1" s="91"/>
      <c r="O1" s="91"/>
      <c r="P1" s="91"/>
      <c r="Q1" s="91"/>
      <c r="R1" s="91"/>
      <c r="S1" s="91"/>
      <c r="T1" s="91"/>
      <c r="U1" s="91"/>
      <c r="V1" s="91"/>
      <c r="W1" s="91"/>
      <c r="X1" s="91"/>
      <c r="Y1" s="91"/>
      <c r="Z1" s="203" t="s">
        <v>64</v>
      </c>
      <c r="AA1" s="214" t="s">
        <v>447</v>
      </c>
    </row>
    <row r="2" spans="1:28" s="5" customFormat="1" ht="18.75" hidden="1" customHeight="1" x14ac:dyDescent="0.25">
      <c r="A2" s="85"/>
      <c r="B2" s="107"/>
      <c r="C2" s="428" t="s">
        <v>66</v>
      </c>
      <c r="D2" s="428"/>
      <c r="E2" s="428"/>
      <c r="F2" s="428"/>
      <c r="G2" s="428"/>
      <c r="H2" s="428"/>
      <c r="I2" s="428"/>
      <c r="J2" s="428"/>
      <c r="K2" s="428"/>
      <c r="L2" s="428"/>
      <c r="M2" s="428"/>
      <c r="N2" s="428"/>
      <c r="O2" s="428"/>
      <c r="P2" s="428"/>
      <c r="Q2" s="428"/>
      <c r="R2" s="428"/>
      <c r="S2" s="428"/>
      <c r="T2" s="428"/>
      <c r="U2" s="428"/>
      <c r="V2" s="428"/>
      <c r="W2" s="428"/>
      <c r="X2" s="428"/>
      <c r="Y2" s="428"/>
      <c r="Z2" s="204" t="s">
        <v>436</v>
      </c>
      <c r="AA2" s="216">
        <v>2</v>
      </c>
    </row>
    <row r="3" spans="1:28" s="5" customFormat="1" ht="18.75" hidden="1" customHeight="1" x14ac:dyDescent="0.25">
      <c r="A3" s="85"/>
      <c r="B3" s="107"/>
      <c r="C3" s="428" t="s">
        <v>59</v>
      </c>
      <c r="D3" s="428"/>
      <c r="E3" s="428"/>
      <c r="F3" s="428"/>
      <c r="G3" s="428"/>
      <c r="H3" s="428"/>
      <c r="I3" s="428"/>
      <c r="J3" s="428"/>
      <c r="K3" s="428"/>
      <c r="L3" s="428"/>
      <c r="M3" s="428"/>
      <c r="N3" s="428"/>
      <c r="O3" s="428"/>
      <c r="P3" s="428"/>
      <c r="Q3" s="428"/>
      <c r="R3" s="428"/>
      <c r="S3" s="428"/>
      <c r="T3" s="428"/>
      <c r="U3" s="428"/>
      <c r="V3" s="428"/>
      <c r="W3" s="428"/>
      <c r="X3" s="428"/>
      <c r="Y3" s="428"/>
      <c r="Z3" s="204" t="s">
        <v>437</v>
      </c>
      <c r="AA3" s="205">
        <v>43950</v>
      </c>
    </row>
    <row r="4" spans="1:28" s="5" customFormat="1" ht="18.75" hidden="1" customHeight="1" thickBot="1" x14ac:dyDescent="0.3">
      <c r="A4" s="85"/>
      <c r="B4" s="223"/>
      <c r="C4" s="428"/>
      <c r="D4" s="428"/>
      <c r="E4" s="428"/>
      <c r="F4" s="428"/>
      <c r="G4" s="428"/>
      <c r="H4" s="428"/>
      <c r="I4" s="428"/>
      <c r="J4" s="428"/>
      <c r="K4" s="428"/>
      <c r="L4" s="428"/>
      <c r="M4" s="428"/>
      <c r="N4" s="428"/>
      <c r="O4" s="428"/>
      <c r="P4" s="428"/>
      <c r="Q4" s="428"/>
      <c r="R4" s="428"/>
      <c r="S4" s="428"/>
      <c r="T4" s="428"/>
      <c r="U4" s="428"/>
      <c r="V4" s="428"/>
      <c r="W4" s="428"/>
      <c r="X4" s="428"/>
      <c r="Y4" s="428"/>
      <c r="Z4" s="225" t="s">
        <v>438</v>
      </c>
      <c r="AA4" s="226" t="s">
        <v>441</v>
      </c>
    </row>
    <row r="5" spans="1:28" s="1" customFormat="1" ht="60" customHeight="1" x14ac:dyDescent="0.25">
      <c r="A5" s="458" t="s">
        <v>157</v>
      </c>
      <c r="B5" s="459"/>
      <c r="C5" s="463" t="str">
        <f>'01-Mapa de riesgo-UO'!C6</f>
        <v>PROCESOS</v>
      </c>
      <c r="D5" s="463"/>
      <c r="E5" s="462" t="str">
        <f>'01-Mapa de riesgo-UO'!D6</f>
        <v>UNIDAD ORGANIZACIONALQUE DILIGENCIA EL MAPA DE RIESGO</v>
      </c>
      <c r="F5" s="462"/>
      <c r="G5" s="460" t="str">
        <f>'01-Mapa de riesgo-UO'!G6</f>
        <v>DOCENCIA</v>
      </c>
      <c r="H5" s="460"/>
      <c r="I5" s="460"/>
      <c r="J5" s="460"/>
      <c r="K5" s="460"/>
      <c r="L5" s="461" t="s">
        <v>468</v>
      </c>
      <c r="M5" s="461"/>
      <c r="N5" s="460" t="str">
        <f>'01-Mapa de riesgo-UO'!M6</f>
        <v>Promover la calidad educativa de la Institución, mediante la administración de los programas de formación que ofrece la universidad en sus diferentes niveles, con el fin de permitir al egresado desempeñarse con idoneidad, ética y compromiso social.</v>
      </c>
      <c r="O5" s="460"/>
      <c r="P5" s="460"/>
      <c r="Q5" s="460"/>
      <c r="R5" s="460"/>
      <c r="S5" s="460"/>
      <c r="T5" s="460"/>
      <c r="U5" s="460"/>
      <c r="V5" s="359" t="s">
        <v>470</v>
      </c>
      <c r="W5" s="359"/>
      <c r="X5" s="460" t="str">
        <f>'01-Mapa de riesgo-UO'!AR6</f>
        <v xml:space="preserve">GRUPO DE RIESGOS </v>
      </c>
      <c r="Y5" s="460"/>
      <c r="Z5" s="268" t="str">
        <f>'01-Mapa de riesgo-UO'!AV6</f>
        <v>FECHA ACTUALIZACIÓN</v>
      </c>
      <c r="AA5" s="267">
        <v>44482</v>
      </c>
    </row>
    <row r="6" spans="1:28" s="1" customFormat="1" ht="32.25" customHeight="1" x14ac:dyDescent="0.25">
      <c r="A6" s="377" t="s">
        <v>53</v>
      </c>
      <c r="B6" s="361" t="str">
        <f>'01-Mapa de riesgo-UO'!B9:C9</f>
        <v>UNIDAD ORGANIZACIONAL/
AREA</v>
      </c>
      <c r="C6" s="361" t="s">
        <v>73</v>
      </c>
      <c r="D6" s="361"/>
      <c r="E6" s="361"/>
      <c r="F6" s="361"/>
      <c r="G6" s="361"/>
      <c r="H6" s="361" t="s">
        <v>71</v>
      </c>
      <c r="I6" s="361" t="s">
        <v>57</v>
      </c>
      <c r="J6" s="361"/>
      <c r="K6" s="361"/>
      <c r="L6" s="361" t="s">
        <v>56</v>
      </c>
      <c r="M6" s="361"/>
      <c r="N6" s="361"/>
      <c r="O6" s="361"/>
      <c r="P6" s="361"/>
      <c r="Q6" s="361"/>
      <c r="R6" s="361"/>
      <c r="S6" s="361"/>
      <c r="T6" s="361" t="s">
        <v>76</v>
      </c>
      <c r="U6" s="361"/>
      <c r="V6" s="361"/>
      <c r="W6" s="361"/>
      <c r="X6" s="361"/>
      <c r="Y6" s="361"/>
      <c r="Z6" s="361"/>
      <c r="AA6" s="484" t="s">
        <v>17</v>
      </c>
    </row>
    <row r="7" spans="1:28" s="2" customFormat="1" ht="38.25" customHeight="1" thickBot="1" x14ac:dyDescent="0.3">
      <c r="A7" s="430"/>
      <c r="B7" s="413"/>
      <c r="C7" s="228" t="s">
        <v>69</v>
      </c>
      <c r="D7" s="228" t="s">
        <v>4</v>
      </c>
      <c r="E7" s="228" t="s">
        <v>0</v>
      </c>
      <c r="F7" s="228" t="s">
        <v>54</v>
      </c>
      <c r="G7" s="228" t="s">
        <v>30</v>
      </c>
      <c r="H7" s="413"/>
      <c r="I7" s="228" t="s">
        <v>61</v>
      </c>
      <c r="J7" s="228" t="s">
        <v>62</v>
      </c>
      <c r="K7" s="228" t="s">
        <v>63</v>
      </c>
      <c r="L7" s="228" t="s">
        <v>83</v>
      </c>
      <c r="M7" s="228" t="s">
        <v>391</v>
      </c>
      <c r="N7" s="228" t="s">
        <v>392</v>
      </c>
      <c r="O7" s="228" t="s">
        <v>58</v>
      </c>
      <c r="P7" s="228" t="s">
        <v>393</v>
      </c>
      <c r="Q7" s="228" t="s">
        <v>397</v>
      </c>
      <c r="R7" s="413" t="s">
        <v>394</v>
      </c>
      <c r="S7" s="413"/>
      <c r="T7" s="228" t="s">
        <v>270</v>
      </c>
      <c r="U7" s="228" t="s">
        <v>271</v>
      </c>
      <c r="V7" s="228" t="s">
        <v>272</v>
      </c>
      <c r="W7" s="413" t="s">
        <v>278</v>
      </c>
      <c r="X7" s="413"/>
      <c r="Y7" s="413" t="s">
        <v>287</v>
      </c>
      <c r="Z7" s="413"/>
      <c r="AA7" s="422"/>
    </row>
    <row r="8" spans="1:28" s="2" customFormat="1" ht="62.4" customHeight="1" x14ac:dyDescent="0.25">
      <c r="A8" s="477">
        <v>1</v>
      </c>
      <c r="B8" s="478" t="str">
        <f>'01-Mapa de riesgo-UO'!B11</f>
        <v>VICERRECTORÍA_ACADÉMICA</v>
      </c>
      <c r="C8" s="456" t="str">
        <f>'01-Mapa de riesgo-UO'!G11</f>
        <v>Operacional</v>
      </c>
      <c r="D8" s="456" t="str">
        <f>'01-Mapa de riesgo-UO'!H11</f>
        <v>Ascenso de Docentes sin Cumplimiento de Requisitos</v>
      </c>
      <c r="E8" s="456" t="str">
        <f>'01-Mapa de riesgo-UO'!I11</f>
        <v>Docentes que cambian su categoría, sin cumplir con los requisitos establecidos en la normatividad interna</v>
      </c>
      <c r="F8" s="80" t="str">
        <f>'01-Mapa de riesgo-UO'!F11</f>
        <v>Falta de claridad y poca actualización en la reglamentación de requisitos</v>
      </c>
      <c r="G8" s="456" t="str">
        <f>'01-Mapa de riesgo-UO'!J11</f>
        <v xml:space="preserve">Incorrecta asignación salarial
Reclamaciones de los docentes
</v>
      </c>
      <c r="H8" s="410" t="str">
        <f>'01-Mapa de riesgo-UO'!AQ11</f>
        <v>LEVE</v>
      </c>
      <c r="I8" s="456" t="str">
        <f xml:space="preserve"> '01-Mapa de riesgo-UO'!AR11</f>
        <v># de cambios de categoría docente  sin cumplimiento de requisitos / Total de cambios de categorías realizados</v>
      </c>
      <c r="J8" s="482">
        <v>0</v>
      </c>
      <c r="K8" s="473" t="s">
        <v>594</v>
      </c>
      <c r="L8" s="81" t="str">
        <f>IF('01-Mapa de riesgo-UO'!P11="No existen", "No existe control para el riesgo",'01-Mapa de riesgo-UO'!T11)</f>
        <v>Verificación de requisitos en  hojas de vida</v>
      </c>
      <c r="M8" s="81">
        <f>'01-Mapa de riesgo-UO'!Y11</f>
        <v>0</v>
      </c>
      <c r="N8" s="81" t="str">
        <f>'01-Mapa de riesgo-UO'!AD11</f>
        <v xml:space="preserve">Técnico </v>
      </c>
      <c r="O8" s="82" t="str">
        <f>'01-Mapa de riesgo-UO'!AI11</f>
        <v>Semanal</v>
      </c>
      <c r="P8" s="82" t="str">
        <f>'01-Mapa de riesgo-UO'!AM11</f>
        <v>Preventivo</v>
      </c>
      <c r="Q8" s="465" t="str">
        <f>'01-Mapa de riesgo-UO'!AO11</f>
        <v>FUERTE</v>
      </c>
      <c r="R8" s="452" t="s">
        <v>595</v>
      </c>
      <c r="S8" s="452"/>
      <c r="T8" s="109" t="str">
        <f>'01-Mapa de riesgo-UO'!AT11</f>
        <v>ASUMIR</v>
      </c>
      <c r="U8" s="109">
        <f>'01-Mapa de riesgo-UO'!AU11</f>
        <v>0</v>
      </c>
      <c r="V8" s="109">
        <f>IF(T8="COMPARTIR",'01-Mapa de riesgo-UO'!AX11, IF(T8=0, 0,$AW$11))</f>
        <v>0</v>
      </c>
      <c r="W8" s="106"/>
      <c r="X8" s="106"/>
      <c r="Y8" s="106"/>
      <c r="Z8" s="106"/>
      <c r="AA8" s="449" t="s">
        <v>598</v>
      </c>
    </row>
    <row r="9" spans="1:28" s="2" customFormat="1" ht="79.5" customHeight="1" x14ac:dyDescent="0.25">
      <c r="A9" s="374"/>
      <c r="B9" s="479"/>
      <c r="C9" s="448"/>
      <c r="D9" s="448"/>
      <c r="E9" s="448"/>
      <c r="F9" s="80" t="str">
        <f>'01-Mapa de riesgo-UO'!F12</f>
        <v>Interpretación de la norma (ambigüedad).</v>
      </c>
      <c r="G9" s="448"/>
      <c r="H9" s="411"/>
      <c r="I9" s="448"/>
      <c r="J9" s="475"/>
      <c r="K9" s="454"/>
      <c r="L9" s="81" t="str">
        <f>IF('01-Mapa de riesgo-UO'!P12="No existen", "No existe control para el riesgo",'01-Mapa de riesgo-UO'!T12)</f>
        <v>Verificación de cumplimiento de requisitos (evaluaciones externas, evaluación de desempeño, tiempo laborado y  cursos de capacitación)</v>
      </c>
      <c r="M9" s="81">
        <f>'01-Mapa de riesgo-UO'!Y12</f>
        <v>0</v>
      </c>
      <c r="N9" s="81" t="str">
        <f>'01-Mapa de riesgo-UO'!AD12</f>
        <v xml:space="preserve">Técnico </v>
      </c>
      <c r="O9" s="82" t="str">
        <f>'01-Mapa de riesgo-UO'!AI12</f>
        <v>Semanal</v>
      </c>
      <c r="P9" s="82" t="str">
        <f>'01-Mapa de riesgo-UO'!AM12</f>
        <v>Preventivo</v>
      </c>
      <c r="Q9" s="465"/>
      <c r="R9" s="452" t="s">
        <v>596</v>
      </c>
      <c r="S9" s="452"/>
      <c r="T9" s="109" t="str">
        <f>'01-Mapa de riesgo-UO'!AT12</f>
        <v>ASUMIR</v>
      </c>
      <c r="U9" s="109">
        <f>'01-Mapa de riesgo-UO'!AU12</f>
        <v>0</v>
      </c>
      <c r="V9" s="109">
        <f>IF(T9="COMPARTIR",'01-Mapa de riesgo-UO'!AX12, IF(T9=0, 0,$AW$12))</f>
        <v>0</v>
      </c>
      <c r="W9" s="106"/>
      <c r="X9" s="106"/>
      <c r="Y9" s="106"/>
      <c r="Z9" s="106"/>
      <c r="AA9" s="450"/>
    </row>
    <row r="10" spans="1:28" s="2" customFormat="1" ht="62.4" customHeight="1" thickBot="1" x14ac:dyDescent="0.3">
      <c r="A10" s="374"/>
      <c r="B10" s="480"/>
      <c r="C10" s="448"/>
      <c r="D10" s="448"/>
      <c r="E10" s="448"/>
      <c r="F10" s="80">
        <f>'01-Mapa de riesgo-UO'!F13</f>
        <v>0</v>
      </c>
      <c r="G10" s="448"/>
      <c r="H10" s="411"/>
      <c r="I10" s="448"/>
      <c r="J10" s="475"/>
      <c r="K10" s="454"/>
      <c r="L10" s="81" t="str">
        <f>IF('01-Mapa de riesgo-UO'!P13="No existen", "No existe control para el riesgo",'01-Mapa de riesgo-UO'!T13)</f>
        <v>Verificación de hoja de vida en el aplicativo de recursos humano</v>
      </c>
      <c r="M10" s="81">
        <f>'01-Mapa de riesgo-UO'!Y13</f>
        <v>0</v>
      </c>
      <c r="N10" s="81" t="str">
        <f>'01-Mapa de riesgo-UO'!AD13</f>
        <v xml:space="preserve">Técnico </v>
      </c>
      <c r="O10" s="82" t="str">
        <f>'01-Mapa de riesgo-UO'!AI13</f>
        <v>Semanal</v>
      </c>
      <c r="P10" s="82" t="str">
        <f>'01-Mapa de riesgo-UO'!AM13</f>
        <v>Preventivo</v>
      </c>
      <c r="Q10" s="466"/>
      <c r="R10" s="452" t="s">
        <v>597</v>
      </c>
      <c r="S10" s="452"/>
      <c r="T10" s="109" t="str">
        <f>'01-Mapa de riesgo-UO'!AT13</f>
        <v>ASUMIR</v>
      </c>
      <c r="U10" s="109">
        <f>'01-Mapa de riesgo-UO'!AU13</f>
        <v>0</v>
      </c>
      <c r="V10" s="109">
        <f>IF(T10="COMPARTIR",'01-Mapa de riesgo-UO'!AX13, IF(T10=0, 0,$AW$13))</f>
        <v>0</v>
      </c>
      <c r="W10" s="106"/>
      <c r="X10" s="106"/>
      <c r="Y10" s="106"/>
      <c r="Z10" s="106"/>
      <c r="AA10" s="450"/>
    </row>
    <row r="11" spans="1:28" s="2" customFormat="1" ht="89.25" customHeight="1" x14ac:dyDescent="0.25">
      <c r="A11" s="374">
        <v>2</v>
      </c>
      <c r="B11" s="342" t="str">
        <f>'01-Mapa de riesgo-UO'!B14</f>
        <v>VICERRECTORÍA_ACADÉMICA</v>
      </c>
      <c r="C11" s="448" t="str">
        <f>'01-Mapa de riesgo-UO'!G14</f>
        <v>Operacional</v>
      </c>
      <c r="D11" s="448" t="str">
        <f>'01-Mapa de riesgo-UO'!H14</f>
        <v>Asignación de puntos y/o unidades salariales sin cumplimiento de requisitos</v>
      </c>
      <c r="E11" s="448" t="str">
        <f>'01-Mapa de riesgo-UO'!I14</f>
        <v>Asignación de puntos y/o unidades salariales, sin cumplir con los requisitos establecidos en la normatividad externa e interna.</v>
      </c>
      <c r="F11" s="80" t="str">
        <f>'01-Mapa de riesgo-UO'!F14</f>
        <v>Falta de claridad en las Normas Nacionales</v>
      </c>
      <c r="G11" s="448" t="str">
        <f>'01-Mapa de riesgo-UO'!J14</f>
        <v>Incorrecta asignación salarial
Devolución de dinero
Recovatorias, Demandas y reclamaciones por parte de los docentes</v>
      </c>
      <c r="H11" s="411" t="str">
        <f>'01-Mapa de riesgo-UO'!AQ14</f>
        <v>LEVE</v>
      </c>
      <c r="I11" s="456" t="str">
        <f xml:space="preserve"> '01-Mapa de riesgo-UO'!AR14</f>
        <v># de Puntos Asignados incorrectos / Total de Puntos Asignados</v>
      </c>
      <c r="J11" s="482">
        <v>0</v>
      </c>
      <c r="K11" s="454" t="s">
        <v>599</v>
      </c>
      <c r="L11" s="81" t="str">
        <f>IF('01-Mapa de riesgo-UO'!P14="No existen", "No existe control para el riesgo",'01-Mapa de riesgo-UO'!T14)</f>
        <v>Verificar el cumplimiento de los requisitos exigidos en la Reglamentación externa e interna, realizando los procesos adecuadamente, con la colaboración de especialistas académicos.</v>
      </c>
      <c r="M11" s="81">
        <f>'01-Mapa de riesgo-UO'!Y14</f>
        <v>0</v>
      </c>
      <c r="N11" s="81" t="str">
        <f>'01-Mapa de riesgo-UO'!AD14</f>
        <v>CIARP</v>
      </c>
      <c r="O11" s="82" t="str">
        <f>'01-Mapa de riesgo-UO'!AI14</f>
        <v>Mensual</v>
      </c>
      <c r="P11" s="82" t="str">
        <f>'01-Mapa de riesgo-UO'!AM14</f>
        <v>Preventivo</v>
      </c>
      <c r="Q11" s="467" t="str">
        <f>'01-Mapa de riesgo-UO'!AO14</f>
        <v>ACEPTABLE</v>
      </c>
      <c r="R11" s="452" t="s">
        <v>600</v>
      </c>
      <c r="S11" s="452"/>
      <c r="T11" s="109" t="str">
        <f>'01-Mapa de riesgo-UO'!AT14</f>
        <v>ASUMIR</v>
      </c>
      <c r="U11" s="109">
        <f>'01-Mapa de riesgo-UO'!AU14</f>
        <v>0</v>
      </c>
      <c r="V11" s="109">
        <f>IF(T11="COMPARTIR",'01-Mapa de riesgo-UO'!AX14, IF(T11=0, 0,$AW$14))</f>
        <v>0</v>
      </c>
      <c r="W11" s="106"/>
      <c r="X11" s="106"/>
      <c r="Y11" s="106"/>
      <c r="Z11" s="106"/>
      <c r="AA11" s="449" t="s">
        <v>598</v>
      </c>
    </row>
    <row r="12" spans="1:28" s="2" customFormat="1" ht="86.25" customHeight="1" x14ac:dyDescent="0.25">
      <c r="A12" s="374"/>
      <c r="B12" s="342"/>
      <c r="C12" s="448"/>
      <c r="D12" s="448"/>
      <c r="E12" s="448"/>
      <c r="F12" s="80" t="str">
        <f>'01-Mapa de riesgo-UO'!F15</f>
        <v>Interpretación de la norma (ambigüedad).</v>
      </c>
      <c r="G12" s="448"/>
      <c r="H12" s="411"/>
      <c r="I12" s="448"/>
      <c r="J12" s="475"/>
      <c r="K12" s="454"/>
      <c r="L12" s="81" t="str">
        <f>IF('01-Mapa de riesgo-UO'!P15="No existen", "No existe control para el riesgo",'01-Mapa de riesgo-UO'!T15)</f>
        <v>Revisión de los Actos Administrativos (Resolución de Rectoría) elaborados, de acuerdo con el estudio preliminar aprobado en Acta</v>
      </c>
      <c r="M12" s="81">
        <f>'01-Mapa de riesgo-UO'!Y15</f>
        <v>0</v>
      </c>
      <c r="N12" s="81" t="str">
        <f>'01-Mapa de riesgo-UO'!AD15</f>
        <v xml:space="preserve">Técnico </v>
      </c>
      <c r="O12" s="82" t="str">
        <f>'01-Mapa de riesgo-UO'!AI15</f>
        <v>Mensual</v>
      </c>
      <c r="P12" s="82" t="str">
        <f>'01-Mapa de riesgo-UO'!AM15</f>
        <v>Preventivo</v>
      </c>
      <c r="Q12" s="465"/>
      <c r="R12" s="452" t="s">
        <v>600</v>
      </c>
      <c r="S12" s="452"/>
      <c r="T12" s="109" t="str">
        <f>'01-Mapa de riesgo-UO'!AT15</f>
        <v>ASUMIR</v>
      </c>
      <c r="U12" s="109">
        <f>'01-Mapa de riesgo-UO'!AU15</f>
        <v>0</v>
      </c>
      <c r="V12" s="109">
        <f>IF(T12="COMPARTIR",'01-Mapa de riesgo-UO'!AX15, IF(T12=0, 0,$AW$15))</f>
        <v>0</v>
      </c>
      <c r="W12" s="106"/>
      <c r="X12" s="106"/>
      <c r="Y12" s="106"/>
      <c r="Z12" s="106"/>
      <c r="AA12" s="450"/>
      <c r="AB12" s="483"/>
    </row>
    <row r="13" spans="1:28" s="2" customFormat="1" ht="62.4" customHeight="1" thickBot="1" x14ac:dyDescent="0.3">
      <c r="A13" s="374"/>
      <c r="B13" s="342"/>
      <c r="C13" s="448"/>
      <c r="D13" s="448"/>
      <c r="E13" s="448"/>
      <c r="F13" s="80" t="str">
        <f>'01-Mapa de riesgo-UO'!F16</f>
        <v>Fallas del sistema de información desde la solicitud hasta el pago</v>
      </c>
      <c r="G13" s="448"/>
      <c r="H13" s="411"/>
      <c r="I13" s="448"/>
      <c r="J13" s="475"/>
      <c r="K13" s="454"/>
      <c r="L13" s="81" t="str">
        <f>IF('01-Mapa de riesgo-UO'!P16="No existen", "No existe control para el riesgo",'01-Mapa de riesgo-UO'!T16)</f>
        <v>Verificación de los puntos aplicados a nómina o contratación vigente</v>
      </c>
      <c r="M13" s="81">
        <f>'01-Mapa de riesgo-UO'!Y16</f>
        <v>0</v>
      </c>
      <c r="N13" s="81" t="str">
        <f>'01-Mapa de riesgo-UO'!AD16</f>
        <v>Profesional Nómina</v>
      </c>
      <c r="O13" s="82" t="str">
        <f>'01-Mapa de riesgo-UO'!AI16</f>
        <v>Mensual</v>
      </c>
      <c r="P13" s="82" t="str">
        <f>'01-Mapa de riesgo-UO'!AM16</f>
        <v>Detectivo</v>
      </c>
      <c r="Q13" s="466"/>
      <c r="R13" s="452" t="s">
        <v>600</v>
      </c>
      <c r="S13" s="452"/>
      <c r="T13" s="109" t="str">
        <f>'01-Mapa de riesgo-UO'!AT16</f>
        <v>ASUMIR</v>
      </c>
      <c r="U13" s="109">
        <f>'01-Mapa de riesgo-UO'!AU16</f>
        <v>0</v>
      </c>
      <c r="V13" s="109">
        <f>IF(T13="COMPARTIR",'01-Mapa de riesgo-UO'!AX16, IF(T13=0, 0,$AW$16))</f>
        <v>0</v>
      </c>
      <c r="W13" s="106"/>
      <c r="X13" s="106"/>
      <c r="Y13" s="106"/>
      <c r="Z13" s="106"/>
      <c r="AA13" s="450"/>
      <c r="AB13" s="483"/>
    </row>
    <row r="14" spans="1:28" ht="62.4" customHeight="1" x14ac:dyDescent="0.25">
      <c r="A14" s="374">
        <v>3</v>
      </c>
      <c r="B14" s="342" t="str">
        <f>'01-Mapa de riesgo-UO'!B17</f>
        <v>VICERRECTORÍA_ACADÉMICA</v>
      </c>
      <c r="C14" s="448" t="str">
        <f>'01-Mapa de riesgo-UO'!G17</f>
        <v>Estratégico</v>
      </c>
      <c r="D14" s="448" t="str">
        <f>'01-Mapa de riesgo-UO'!H17</f>
        <v>Pérdida del Registro Calificado de un Programa Académico</v>
      </c>
      <c r="E14" s="448" t="str">
        <f>'01-Mapa de riesgo-UO'!I17</f>
        <v>No renovación del registro calificado de un programa académico</v>
      </c>
      <c r="F14" s="80" t="str">
        <f>'01-Mapa de riesgo-UO'!F17</f>
        <v>No realizar seguimiento adecuado a las fechas de vencimiento y por lo tanto no realizar la solicitud en el tiempo reglamentario</v>
      </c>
      <c r="G14" s="448" t="str">
        <f>'01-Mapa de riesgo-UO'!J17</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H14" s="411" t="str">
        <f>'01-Mapa de riesgo-UO'!AQ17</f>
        <v>LEVE</v>
      </c>
      <c r="I14" s="456" t="str">
        <f>'01-Mapa de riesgo-UO'!AR17</f>
        <v># de programas con registro calificado vencido / programas activos en un año</v>
      </c>
      <c r="J14" s="482">
        <v>0</v>
      </c>
      <c r="K14" s="454" t="s">
        <v>601</v>
      </c>
      <c r="L14" s="81" t="str">
        <f>IF('01-Mapa de riesgo-UO'!P17="No existen", "No existe control para el riesgo",'01-Mapa de riesgo-UO'!T17)</f>
        <v>Seguimiento permanente a la fecha de vencimiento de todos los registros calificados de los programas académicos a través del SACES y del cuadro de Vicerrectoría Académica</v>
      </c>
      <c r="M14" s="81">
        <f>'01-Mapa de riesgo-UO'!Y17</f>
        <v>0</v>
      </c>
      <c r="N14" s="81" t="str">
        <f>'01-Mapa de riesgo-UO'!AD17</f>
        <v>Profesional Transitorio</v>
      </c>
      <c r="O14" s="82" t="str">
        <f>'01-Mapa de riesgo-UO'!AI17</f>
        <v>Mensual</v>
      </c>
      <c r="P14" s="82" t="str">
        <f>'01-Mapa de riesgo-UO'!AM17</f>
        <v>Preventivo</v>
      </c>
      <c r="Q14" s="467" t="str">
        <f>'01-Mapa de riesgo-UO'!AO17</f>
        <v>ACEPTABLE</v>
      </c>
      <c r="R14" s="452" t="s">
        <v>602</v>
      </c>
      <c r="S14" s="452"/>
      <c r="T14" s="109" t="str">
        <f>'01-Mapa de riesgo-UO'!AT17</f>
        <v>ASUMIR</v>
      </c>
      <c r="U14" s="109">
        <f>'01-Mapa de riesgo-UO'!AU17</f>
        <v>0</v>
      </c>
      <c r="V14" s="109">
        <f>IF(T14="COMPARTIR",'01-Mapa de riesgo-UO'!AX17, IF(T14=0, 0,$AW$17))</f>
        <v>0</v>
      </c>
      <c r="W14" s="106"/>
      <c r="X14" s="106"/>
      <c r="Y14" s="106"/>
      <c r="Z14" s="106"/>
      <c r="AA14" s="449" t="s">
        <v>598</v>
      </c>
    </row>
    <row r="15" spans="1:28" ht="62.4" customHeight="1" x14ac:dyDescent="0.25">
      <c r="A15" s="374"/>
      <c r="B15" s="342"/>
      <c r="C15" s="448"/>
      <c r="D15" s="448"/>
      <c r="E15" s="448"/>
      <c r="F15" s="80" t="str">
        <f>'01-Mapa de riesgo-UO'!F18</f>
        <v>No cumplir con los estándares establecidos para la renovación del Registro Calificado</v>
      </c>
      <c r="G15" s="448"/>
      <c r="H15" s="411"/>
      <c r="I15" s="448"/>
      <c r="J15" s="475"/>
      <c r="K15" s="454"/>
      <c r="L15" s="81" t="str">
        <f>IF('01-Mapa de riesgo-UO'!P18="No existen", "No existe control para el riesgo",'01-Mapa de riesgo-UO'!T18)</f>
        <v>Recordar a través de memorando un año antes, la fecha de vencimiento de registro calificado al programa y a su respectiva facultad</v>
      </c>
      <c r="M15" s="81">
        <f>'01-Mapa de riesgo-UO'!Y18</f>
        <v>0</v>
      </c>
      <c r="N15" s="81" t="str">
        <f>'01-Mapa de riesgo-UO'!AD18</f>
        <v>Profesional Transitorio</v>
      </c>
      <c r="O15" s="82" t="str">
        <f>'01-Mapa de riesgo-UO'!AI18</f>
        <v>No definida</v>
      </c>
      <c r="P15" s="82" t="str">
        <f>'01-Mapa de riesgo-UO'!AM18</f>
        <v>Preventivo</v>
      </c>
      <c r="Q15" s="465"/>
      <c r="R15" s="452" t="s">
        <v>602</v>
      </c>
      <c r="S15" s="452"/>
      <c r="T15" s="109" t="str">
        <f>'01-Mapa de riesgo-UO'!AT18</f>
        <v>ASUMIR</v>
      </c>
      <c r="U15" s="109">
        <f>'01-Mapa de riesgo-UO'!AU18</f>
        <v>0</v>
      </c>
      <c r="V15" s="109">
        <f>IF(T15="COMPARTIR",'01-Mapa de riesgo-UO'!AX18, IF(T15=0, 0,$AW$18))</f>
        <v>0</v>
      </c>
      <c r="W15" s="106"/>
      <c r="X15" s="106"/>
      <c r="Y15" s="106"/>
      <c r="Z15" s="106"/>
      <c r="AA15" s="450"/>
    </row>
    <row r="16" spans="1:28" ht="62.4" customHeight="1" thickBot="1" x14ac:dyDescent="0.3">
      <c r="A16" s="374"/>
      <c r="B16" s="342"/>
      <c r="C16" s="448"/>
      <c r="D16" s="448"/>
      <c r="E16" s="448"/>
      <c r="F16" s="80">
        <f>'01-Mapa de riesgo-UO'!F19</f>
        <v>0</v>
      </c>
      <c r="G16" s="448"/>
      <c r="H16" s="411"/>
      <c r="I16" s="448"/>
      <c r="J16" s="475"/>
      <c r="K16" s="454"/>
      <c r="L16" s="81" t="str">
        <f>IF('01-Mapa de riesgo-UO'!P19="No existen", "No existe control para el riesgo",'01-Mapa de riesgo-UO'!T19)</f>
        <v>Brindar asesoria a los directores de programa sobre el procedimiento para la solicitud de renovación de registro calificado.</v>
      </c>
      <c r="M16" s="81">
        <f>'01-Mapa de riesgo-UO'!Y19</f>
        <v>0</v>
      </c>
      <c r="N16" s="81" t="str">
        <f>'01-Mapa de riesgo-UO'!AD19</f>
        <v>Profesional Transitorio</v>
      </c>
      <c r="O16" s="82" t="str">
        <f>'01-Mapa de riesgo-UO'!AI19</f>
        <v>No definida</v>
      </c>
      <c r="P16" s="82" t="str">
        <f>'01-Mapa de riesgo-UO'!AM19</f>
        <v>Preventivo</v>
      </c>
      <c r="Q16" s="466"/>
      <c r="R16" s="452" t="s">
        <v>602</v>
      </c>
      <c r="S16" s="452"/>
      <c r="T16" s="109" t="str">
        <f>'01-Mapa de riesgo-UO'!AT19</f>
        <v>ASUMIR</v>
      </c>
      <c r="U16" s="109">
        <f>'01-Mapa de riesgo-UO'!AU19</f>
        <v>0</v>
      </c>
      <c r="V16" s="109">
        <f>IF(T16="COMPARTIR",'01-Mapa de riesgo-UO'!AX19, IF(T16=0, 0,$AW$19))</f>
        <v>0</v>
      </c>
      <c r="W16" s="106"/>
      <c r="X16" s="106"/>
      <c r="Y16" s="106"/>
      <c r="Z16" s="106"/>
      <c r="AA16" s="450"/>
    </row>
    <row r="17" spans="1:27" ht="62.4" customHeight="1" x14ac:dyDescent="0.25">
      <c r="A17" s="374">
        <v>4</v>
      </c>
      <c r="B17" s="342" t="str">
        <f>'01-Mapa de riesgo-UO'!B20</f>
        <v>VICERRECTORÍA_ACADÉMICA</v>
      </c>
      <c r="C17" s="448" t="str">
        <f>'01-Mapa de riesgo-UO'!G20</f>
        <v>Información</v>
      </c>
      <c r="D17" s="448" t="str">
        <f>'01-Mapa de riesgo-UO'!H20</f>
        <v>Abandono estudiantil  en asignaturas virtuales y/o semipresenciales</v>
      </c>
      <c r="E17" s="448" t="str">
        <f>'01-Mapa de riesgo-UO'!I20</f>
        <v>Cancelación estudiantil en las asignaturas virtuales y/o semipresenciales en la Universidad Tecnológica de Pereira</v>
      </c>
      <c r="F17" s="80" t="str">
        <f>'01-Mapa de riesgo-UO'!F20</f>
        <v xml:space="preserve">El reglamento estudiantil permite la cancelación de asignaturas en cualquier período del semestre académico. </v>
      </c>
      <c r="G17" s="448" t="str">
        <f>'01-Mapa de riesgo-UO'!J20</f>
        <v xml:space="preserve">Disminución de estudiantes que pueden acceder o mantenerse en metodologías educativas mediadas por TIC en la Universidad Tecnológica de Pereira.
Mala imagen de las asignaturas virtuales frente a los estudiantes.    </v>
      </c>
      <c r="H17" s="411" t="str">
        <f>'01-Mapa de riesgo-UO'!AQ20</f>
        <v>MODERADO</v>
      </c>
      <c r="I17" s="456" t="str">
        <f>'01-Mapa de riesgo-UO'!AR20</f>
        <v>% de cancelación =
# de cancelaciones semestrales/ # de estudiantes matriculados semestrales</v>
      </c>
      <c r="J17" s="481">
        <v>0.29799999999999999</v>
      </c>
      <c r="K17" s="454" t="s">
        <v>603</v>
      </c>
      <c r="L17" s="81" t="str">
        <f>IF('01-Mapa de riesgo-UO'!P20="No existen", "No existe control para el riesgo",'01-Mapa de riesgo-UO'!T20)</f>
        <v>Estrategias de acompañamiento a estudiantes y docentes</v>
      </c>
      <c r="M17" s="81">
        <f>'01-Mapa de riesgo-UO'!Y20</f>
        <v>0</v>
      </c>
      <c r="N17" s="81" t="str">
        <f>'01-Mapa de riesgo-UO'!AD20</f>
        <v xml:space="preserve">TRANISTORIO: DIRECTOR </v>
      </c>
      <c r="O17" s="82" t="str">
        <f>'01-Mapa de riesgo-UO'!AI20</f>
        <v>Semanal</v>
      </c>
      <c r="P17" s="82" t="str">
        <f>'01-Mapa de riesgo-UO'!AM20</f>
        <v>Preventivo</v>
      </c>
      <c r="Q17" s="467" t="str">
        <f>'01-Mapa de riesgo-UO'!AO20</f>
        <v>ACEPTABLE</v>
      </c>
      <c r="R17" s="452" t="s">
        <v>604</v>
      </c>
      <c r="S17" s="452"/>
      <c r="T17" s="109" t="str">
        <f>'01-Mapa de riesgo-UO'!AT20</f>
        <v>REDUCIR</v>
      </c>
      <c r="U17" s="109" t="str">
        <f>'01-Mapa de riesgo-UO'!AU20</f>
        <v>Comunicación permanente con los estudiantes a través los canales de contacto de Univirtual</v>
      </c>
      <c r="V17" s="109">
        <f>IF(T17="COMPARTIR",'01-Mapa de riesgo-UO'!AX20, IF(T17=0, 0,$AW$20))</f>
        <v>0</v>
      </c>
      <c r="W17" s="328" t="s">
        <v>282</v>
      </c>
      <c r="X17" s="328" t="s">
        <v>607</v>
      </c>
      <c r="Y17" s="328" t="s">
        <v>283</v>
      </c>
      <c r="Z17" s="328" t="s">
        <v>610</v>
      </c>
      <c r="AA17" s="449" t="s">
        <v>582</v>
      </c>
    </row>
    <row r="18" spans="1:27" ht="62.4" customHeight="1" x14ac:dyDescent="0.25">
      <c r="A18" s="374"/>
      <c r="B18" s="342"/>
      <c r="C18" s="448"/>
      <c r="D18" s="448"/>
      <c r="E18" s="448"/>
      <c r="F18" s="80" t="str">
        <f>'01-Mapa de riesgo-UO'!F21</f>
        <v>Falta de habilidades y competencias fundamentales para mantenerse en la modalidad.</v>
      </c>
      <c r="G18" s="448"/>
      <c r="H18" s="411"/>
      <c r="I18" s="448"/>
      <c r="J18" s="475"/>
      <c r="K18" s="454"/>
      <c r="L18" s="81" t="str">
        <f>IF('01-Mapa de riesgo-UO'!P21="No existen", "No existe control para el riesgo",'01-Mapa de riesgo-UO'!T21)</f>
        <v>Medición periódica de la deserción de los estudiantes en las asignaturas semipresenciales</v>
      </c>
      <c r="M18" s="81">
        <f>'01-Mapa de riesgo-UO'!Y21</f>
        <v>0</v>
      </c>
      <c r="N18" s="81" t="str">
        <f>'01-Mapa de riesgo-UO'!AD21</f>
        <v xml:space="preserve">TRANISTORIO: DIRECTOR </v>
      </c>
      <c r="O18" s="82" t="str">
        <f>'01-Mapa de riesgo-UO'!AI21</f>
        <v>Semanal</v>
      </c>
      <c r="P18" s="82" t="str">
        <f>'01-Mapa de riesgo-UO'!AM21</f>
        <v>Detectivo</v>
      </c>
      <c r="Q18" s="465"/>
      <c r="R18" s="452" t="s">
        <v>605</v>
      </c>
      <c r="S18" s="452"/>
      <c r="T18" s="109" t="str">
        <f>'01-Mapa de riesgo-UO'!AT21</f>
        <v>REDUCIR</v>
      </c>
      <c r="U18" s="109" t="str">
        <f>'01-Mapa de riesgo-UO'!AU21</f>
        <v>Identificación de estudiantes con riesgo de cancelación o abandono de asignaturas semipresenciales y remitir aquellos casos que presenten causas personales y/o académicas a las dependencias que correspondan</v>
      </c>
      <c r="V18" s="109">
        <f>IF(T18="COMPARTIR",'01-Mapa de riesgo-UO'!AX21, IF(T18=0, 0,$AW$21))</f>
        <v>0</v>
      </c>
      <c r="W18" s="328" t="s">
        <v>273</v>
      </c>
      <c r="X18" s="328" t="s">
        <v>608</v>
      </c>
      <c r="Y18" s="328" t="s">
        <v>279</v>
      </c>
      <c r="Z18" s="106"/>
      <c r="AA18" s="450"/>
    </row>
    <row r="19" spans="1:27" ht="62.4" customHeight="1" thickBot="1" x14ac:dyDescent="0.3">
      <c r="A19" s="374"/>
      <c r="B19" s="342"/>
      <c r="C19" s="448"/>
      <c r="D19" s="448"/>
      <c r="E19" s="448"/>
      <c r="F19" s="80" t="str">
        <f>'01-Mapa de riesgo-UO'!F22</f>
        <v>Falta de cultura en el uso del correo institucional.</v>
      </c>
      <c r="G19" s="448"/>
      <c r="H19" s="411"/>
      <c r="I19" s="448"/>
      <c r="J19" s="475"/>
      <c r="K19" s="454"/>
      <c r="L19" s="81" t="str">
        <f>IF('01-Mapa de riesgo-UO'!P22="No existen", "No existe control para el riesgo",'01-Mapa de riesgo-UO'!T22)</f>
        <v>Actualización de Perfil en Campus Univirtual</v>
      </c>
      <c r="M19" s="81">
        <f>'01-Mapa de riesgo-UO'!Y22</f>
        <v>0</v>
      </c>
      <c r="N19" s="81" t="str">
        <f>'01-Mapa de riesgo-UO'!AD22</f>
        <v xml:space="preserve">TRANISTORIO: DIRECTOR </v>
      </c>
      <c r="O19" s="82" t="str">
        <f>'01-Mapa de riesgo-UO'!AI22</f>
        <v>Semanal</v>
      </c>
      <c r="P19" s="82" t="str">
        <f>'01-Mapa de riesgo-UO'!AM22</f>
        <v>Preventivo</v>
      </c>
      <c r="Q19" s="466"/>
      <c r="R19" s="452" t="s">
        <v>606</v>
      </c>
      <c r="S19" s="452"/>
      <c r="T19" s="109" t="str">
        <f>'01-Mapa de riesgo-UO'!AT22</f>
        <v>REDUCIR</v>
      </c>
      <c r="U19" s="109" t="str">
        <f>'01-Mapa de riesgo-UO'!AU22</f>
        <v>Fomentar la actualización de datos personales en el portal de Univirtual (Perfilador)</v>
      </c>
      <c r="V19" s="109" t="e">
        <f>IF(T19="COMPARTIR",'01-Mapa de riesgo-UO'!AX22, IF(T19, 0,$AW$22))</f>
        <v>#VALUE!</v>
      </c>
      <c r="W19" s="328" t="s">
        <v>273</v>
      </c>
      <c r="X19" s="328" t="s">
        <v>609</v>
      </c>
      <c r="Y19" s="328" t="s">
        <v>279</v>
      </c>
      <c r="Z19" s="106"/>
      <c r="AA19" s="450"/>
    </row>
    <row r="20" spans="1:27" ht="62.4" customHeight="1" x14ac:dyDescent="0.25">
      <c r="A20" s="374">
        <v>5</v>
      </c>
      <c r="B20" s="342" t="str">
        <f>'01-Mapa de riesgo-UO'!B23</f>
        <v>VICERRECTORÍA_ACADÉMICA</v>
      </c>
      <c r="C20" s="448" t="str">
        <f>'01-Mapa de riesgo-UO'!G23</f>
        <v>Tecnológico</v>
      </c>
      <c r="D20" s="448" t="str">
        <f>'01-Mapa de riesgo-UO'!H23</f>
        <v>No disponer de espacio de almacenamiento en el servidor requerido para el funcionamiento de la unidad</v>
      </c>
      <c r="E20" s="448" t="str">
        <f>'01-Mapa de riesgo-UO'!I23</f>
        <v>El peso de la información que actualmente se genra a partir de los procesos de formación vigentes superan el limite de la capacidad disponible.</v>
      </c>
      <c r="F20" s="80" t="str">
        <f>'01-Mapa de riesgo-UO'!F23</f>
        <v>El crecimiento de los proceos liderados por univirtual han superado la capacidad actual del servidor</v>
      </c>
      <c r="G20" s="448" t="str">
        <f>'01-Mapa de riesgo-UO'!J23</f>
        <v xml:space="preserve">Suspensión de servicios de formación virtual y procesos administrativos </v>
      </c>
      <c r="H20" s="411" t="str">
        <f>'01-Mapa de riesgo-UO'!AQ23</f>
        <v>MODERADO</v>
      </c>
      <c r="I20" s="456" t="str">
        <f>'01-Mapa de riesgo-UO'!AR23</f>
        <v>% disponible = informacion almacenad  / capacidad disco duro</v>
      </c>
      <c r="J20" s="476">
        <v>0.23</v>
      </c>
      <c r="K20" s="454" t="s">
        <v>611</v>
      </c>
      <c r="L20" s="81" t="str">
        <f>IF('01-Mapa de riesgo-UO'!P23="No existen", "No existe control para el riesgo",'01-Mapa de riesgo-UO'!T23)</f>
        <v>Se realiza medición de la capacida disponible del disco duro</v>
      </c>
      <c r="M20" s="81" t="str">
        <f>'01-Mapa de riesgo-UO'!Y23</f>
        <v>Comandos</v>
      </c>
      <c r="N20" s="81" t="str">
        <f>'01-Mapa de riesgo-UO'!AD23</f>
        <v xml:space="preserve">TRANISTORIO: DIRECTOR </v>
      </c>
      <c r="O20" s="82" t="str">
        <f>'01-Mapa de riesgo-UO'!AI23</f>
        <v>Semanal</v>
      </c>
      <c r="P20" s="82" t="str">
        <f>'01-Mapa de riesgo-UO'!AM23</f>
        <v>Preventivo</v>
      </c>
      <c r="Q20" s="467" t="str">
        <f>'01-Mapa de riesgo-UO'!AO23</f>
        <v>FUERTE</v>
      </c>
      <c r="R20" s="452" t="s">
        <v>612</v>
      </c>
      <c r="S20" s="452"/>
      <c r="T20" s="109" t="str">
        <f>'01-Mapa de riesgo-UO'!AT23</f>
        <v>REDUCIR</v>
      </c>
      <c r="U20" s="109" t="str">
        <f>'01-Mapa de riesgo-UO'!AU23</f>
        <v>Bajar ifnormación del servidor a discos duros locales</v>
      </c>
      <c r="V20" s="109">
        <f>IF(T20="COMPARTIR",'01-Mapa de riesgo-UO'!AX23, IF(T20=0, 0,$AW$23))</f>
        <v>0</v>
      </c>
      <c r="W20" s="328" t="s">
        <v>282</v>
      </c>
      <c r="X20" s="328" t="s">
        <v>614</v>
      </c>
      <c r="Y20" s="328" t="s">
        <v>283</v>
      </c>
      <c r="Z20" s="328" t="s">
        <v>615</v>
      </c>
      <c r="AA20" s="449" t="s">
        <v>598</v>
      </c>
    </row>
    <row r="21" spans="1:27" ht="62.4" customHeight="1" x14ac:dyDescent="0.25">
      <c r="A21" s="374"/>
      <c r="B21" s="342"/>
      <c r="C21" s="448"/>
      <c r="D21" s="448"/>
      <c r="E21" s="448"/>
      <c r="F21" s="80">
        <f>'01-Mapa de riesgo-UO'!F24</f>
        <v>0</v>
      </c>
      <c r="G21" s="448"/>
      <c r="H21" s="411"/>
      <c r="I21" s="448"/>
      <c r="J21" s="475"/>
      <c r="K21" s="454"/>
      <c r="L21" s="81" t="str">
        <f>IF('01-Mapa de riesgo-UO'!P24="No existen", "No existe control para el riesgo",'01-Mapa de riesgo-UO'!T24)</f>
        <v>Se realizan copias de seguridad en la nube de manera periodicas</v>
      </c>
      <c r="M21" s="81" t="str">
        <f>'01-Mapa de riesgo-UO'!Y24</f>
        <v>Git Lab</v>
      </c>
      <c r="N21" s="81" t="str">
        <f>'01-Mapa de riesgo-UO'!AD24</f>
        <v xml:space="preserve">TRANISTORIO: DIRECTOR </v>
      </c>
      <c r="O21" s="82" t="str">
        <f>'01-Mapa de riesgo-UO'!AI24</f>
        <v>Mensual</v>
      </c>
      <c r="P21" s="82" t="str">
        <f>'01-Mapa de riesgo-UO'!AM24</f>
        <v>Preventivo</v>
      </c>
      <c r="Q21" s="465"/>
      <c r="R21" s="452" t="s">
        <v>613</v>
      </c>
      <c r="S21" s="452"/>
      <c r="T21" s="109" t="str">
        <f>'01-Mapa de riesgo-UO'!AT24</f>
        <v>COMPARTIR</v>
      </c>
      <c r="U21" s="109" t="str">
        <f>'01-Mapa de riesgo-UO'!AU24</f>
        <v>Se requiere adquirir disco duros adicionales</v>
      </c>
      <c r="V21" s="109" t="str">
        <f>IF(T21="COMPARTIR",'01-Mapa de riesgo-UO'!AX24, IF(T21=0, 0,$AW$24))</f>
        <v>Vicerrectoria Administrativa, Gestión Financiera, Univirtual</v>
      </c>
      <c r="W21" s="328" t="s">
        <v>282</v>
      </c>
      <c r="X21" s="328" t="s">
        <v>616</v>
      </c>
      <c r="Y21" s="328" t="s">
        <v>283</v>
      </c>
      <c r="Z21" s="328" t="s">
        <v>617</v>
      </c>
      <c r="AA21" s="450"/>
    </row>
    <row r="22" spans="1:27" ht="62.4" customHeight="1" thickBot="1" x14ac:dyDescent="0.3">
      <c r="A22" s="374"/>
      <c r="B22" s="342"/>
      <c r="C22" s="448"/>
      <c r="D22" s="448"/>
      <c r="E22" s="448"/>
      <c r="F22" s="80">
        <f>'01-Mapa de riesgo-UO'!F25</f>
        <v>0</v>
      </c>
      <c r="G22" s="448"/>
      <c r="H22" s="411"/>
      <c r="I22" s="448"/>
      <c r="J22" s="475"/>
      <c r="K22" s="454"/>
      <c r="L22" s="81">
        <f>IF('01-Mapa de riesgo-UO'!P25="No existen", "No existe control para el riesgo",'01-Mapa de riesgo-UO'!T25)</f>
        <v>0</v>
      </c>
      <c r="M22" s="81">
        <f>'01-Mapa de riesgo-UO'!Y25</f>
        <v>0</v>
      </c>
      <c r="N22" s="81">
        <f>'01-Mapa de riesgo-UO'!AD25</f>
        <v>0</v>
      </c>
      <c r="O22" s="82">
        <f>'01-Mapa de riesgo-UO'!AI25</f>
        <v>0</v>
      </c>
      <c r="P22" s="82">
        <f>'01-Mapa de riesgo-UO'!AM25</f>
        <v>0</v>
      </c>
      <c r="Q22" s="466"/>
      <c r="R22" s="452"/>
      <c r="S22" s="452"/>
      <c r="T22" s="109">
        <f>'01-Mapa de riesgo-UO'!AT25</f>
        <v>0</v>
      </c>
      <c r="U22" s="109">
        <f>'01-Mapa de riesgo-UO'!AU25</f>
        <v>0</v>
      </c>
      <c r="V22" s="109">
        <f>IF(T22="COMPARTIR",'01-Mapa de riesgo-UO'!AX25, IF(T22=0, 0,$AW$25))</f>
        <v>0</v>
      </c>
      <c r="W22" s="322"/>
      <c r="X22" s="322"/>
      <c r="Y22" s="106"/>
      <c r="Z22" s="106"/>
      <c r="AA22" s="450"/>
    </row>
    <row r="23" spans="1:27" ht="62.4" customHeight="1" x14ac:dyDescent="0.25">
      <c r="A23" s="374">
        <v>6</v>
      </c>
      <c r="B23" s="342" t="str">
        <f>'01-Mapa de riesgo-UO'!B26</f>
        <v>ADMISIONES, REGISTRO Y CONTROL ACADÉMICO</v>
      </c>
      <c r="C23" s="448" t="str">
        <f>'01-Mapa de riesgo-UO'!G26</f>
        <v>Cumplimiento</v>
      </c>
      <c r="D23" s="448" t="str">
        <f>'01-Mapa de riesgo-UO'!H26</f>
        <v>Historias Académicas físicas y digitalizadas incompletas</v>
      </c>
      <c r="E23" s="448" t="str">
        <f>'01-Mapa de riesgo-UO'!I26</f>
        <v>Pérdida de la información del archivo histórico de las historias académicas físicas y digitalizadas</v>
      </c>
      <c r="F23" s="80" t="str">
        <f>'01-Mapa de riesgo-UO'!F26</f>
        <v>Falta de cuidado en el manejo de la información</v>
      </c>
      <c r="G23" s="448" t="str">
        <f>'01-Mapa de riesgo-UO'!J26</f>
        <v>Insatisfacción del estudiante y padres de familia, reflejado en el aumento de PQRS
Pérdida de la memoria histórica de los estudiantes
Implicaciones de carácter legal</v>
      </c>
      <c r="H23" s="411" t="str">
        <f>'01-Mapa de riesgo-UO'!AQ26</f>
        <v>LEVE</v>
      </c>
      <c r="I23" s="456" t="str">
        <f>'01-Mapa de riesgo-UO'!AR26</f>
        <v>No. De Historias Académicas pérdidas  por semestre</v>
      </c>
      <c r="J23" s="476">
        <f>+(100%/12)*8</f>
        <v>0.66666666666666663</v>
      </c>
      <c r="K23" s="473" t="s">
        <v>618</v>
      </c>
      <c r="L23" s="81" t="str">
        <f>IF('01-Mapa de riesgo-UO'!P26="No existen", "No existe control para el riesgo",'01-Mapa de riesgo-UO'!T26)</f>
        <v>Microfilmación de los documentos de los estudiantes graduadso de la Universidad</v>
      </c>
      <c r="M23" s="81">
        <f>'01-Mapa de riesgo-UO'!Y26</f>
        <v>0</v>
      </c>
      <c r="N23" s="81" t="str">
        <f>'01-Mapa de riesgo-UO'!AD26</f>
        <v>Asistencial II
Ejecutivo 26</v>
      </c>
      <c r="O23" s="82" t="str">
        <f>'01-Mapa de riesgo-UO'!AI26</f>
        <v>Anual</v>
      </c>
      <c r="P23" s="82" t="str">
        <f>'01-Mapa de riesgo-UO'!AM26</f>
        <v>Preventivo</v>
      </c>
      <c r="Q23" s="467" t="str">
        <f>'01-Mapa de riesgo-UO'!AO26</f>
        <v>FUERTE</v>
      </c>
      <c r="R23" s="452" t="s">
        <v>619</v>
      </c>
      <c r="S23" s="452"/>
      <c r="T23" s="109" t="str">
        <f>'01-Mapa de riesgo-UO'!AT26</f>
        <v>ASUMIR</v>
      </c>
      <c r="U23" s="109">
        <f>'01-Mapa de riesgo-UO'!AU26</f>
        <v>0</v>
      </c>
      <c r="V23" s="109">
        <f>IF(T23="COMPARTIR",'01-Mapa de riesgo-UO'!AX26, IF(T23=0, 0,$AW$26))</f>
        <v>0</v>
      </c>
      <c r="W23" s="106"/>
      <c r="X23" s="106"/>
      <c r="Y23" s="106"/>
      <c r="Z23" s="106"/>
      <c r="AA23" s="449" t="s">
        <v>582</v>
      </c>
    </row>
    <row r="24" spans="1:27" ht="62.4" customHeight="1" x14ac:dyDescent="0.25">
      <c r="A24" s="374"/>
      <c r="B24" s="342"/>
      <c r="C24" s="448"/>
      <c r="D24" s="448"/>
      <c r="E24" s="448"/>
      <c r="F24" s="80" t="str">
        <f>'01-Mapa de riesgo-UO'!F27</f>
        <v>Falta de verificación de la información digitaliada</v>
      </c>
      <c r="G24" s="448"/>
      <c r="H24" s="411"/>
      <c r="I24" s="448"/>
      <c r="J24" s="475"/>
      <c r="K24" s="454"/>
      <c r="L24" s="81" t="str">
        <f>IF('01-Mapa de riesgo-UO'!P27="No existen", "No existe control para el riesgo",'01-Mapa de riesgo-UO'!T27)</f>
        <v>Digitalización de las historias académicas</v>
      </c>
      <c r="M24" s="81" t="str">
        <f>'01-Mapa de riesgo-UO'!Y27</f>
        <v>Aplicativo JAVA: Hoja de vida General, Hoja de Vida Inscripciones y Graduaciones</v>
      </c>
      <c r="N24" s="81" t="str">
        <f>'01-Mapa de riesgo-UO'!AD27</f>
        <v>Ejecutivo 26
Asistencial 23
Asistencial III - Pregrado y Posgrado
Técnico 18</v>
      </c>
      <c r="O24" s="82" t="str">
        <f>'01-Mapa de riesgo-UO'!AI27</f>
        <v>Semestral</v>
      </c>
      <c r="P24" s="82" t="str">
        <f>'01-Mapa de riesgo-UO'!AM27</f>
        <v>Preventivo</v>
      </c>
      <c r="Q24" s="465"/>
      <c r="R24" s="452" t="s">
        <v>620</v>
      </c>
      <c r="S24" s="452"/>
      <c r="T24" s="109" t="str">
        <f>'01-Mapa de riesgo-UO'!AT27</f>
        <v>ASUMIR</v>
      </c>
      <c r="U24" s="109">
        <f>'01-Mapa de riesgo-UO'!AU27</f>
        <v>0</v>
      </c>
      <c r="V24" s="109">
        <f>IF(T24="COMPARTIR",'01-Mapa de riesgo-UO'!AX27, IF(T24=0, 0,$AW$27))</f>
        <v>0</v>
      </c>
      <c r="W24" s="106"/>
      <c r="X24" s="106"/>
      <c r="Y24" s="106"/>
      <c r="Z24" s="106"/>
      <c r="AA24" s="450"/>
    </row>
    <row r="25" spans="1:27" ht="62.4" customHeight="1" thickBot="1" x14ac:dyDescent="0.3">
      <c r="A25" s="374"/>
      <c r="B25" s="342"/>
      <c r="C25" s="448"/>
      <c r="D25" s="448"/>
      <c r="E25" s="448"/>
      <c r="F25" s="80" t="str">
        <f>'01-Mapa de riesgo-UO'!F28</f>
        <v>Fallas en el sistema de informaciónn</v>
      </c>
      <c r="G25" s="448"/>
      <c r="H25" s="411"/>
      <c r="I25" s="448"/>
      <c r="J25" s="475"/>
      <c r="K25" s="454"/>
      <c r="L25" s="81">
        <f>IF('01-Mapa de riesgo-UO'!P28="No existen", "No existe control para el riesgo",'01-Mapa de riesgo-UO'!T28)</f>
        <v>0</v>
      </c>
      <c r="M25" s="81">
        <f>'01-Mapa de riesgo-UO'!Y28</f>
        <v>0</v>
      </c>
      <c r="N25" s="81">
        <f>'01-Mapa de riesgo-UO'!AD28</f>
        <v>0</v>
      </c>
      <c r="O25" s="82">
        <f>'01-Mapa de riesgo-UO'!AI28</f>
        <v>0</v>
      </c>
      <c r="P25" s="82">
        <f>'01-Mapa de riesgo-UO'!AM28</f>
        <v>0</v>
      </c>
      <c r="Q25" s="466"/>
      <c r="R25" s="452"/>
      <c r="S25" s="452"/>
      <c r="T25" s="109">
        <f>'01-Mapa de riesgo-UO'!AT28</f>
        <v>0</v>
      </c>
      <c r="U25" s="109">
        <f>'01-Mapa de riesgo-UO'!AU28</f>
        <v>0</v>
      </c>
      <c r="V25" s="109">
        <f>IF(T25="COMPARTIR",'01-Mapa de riesgo-UO'!AX28, IF(T25=0, 0,$AW$28))</f>
        <v>0</v>
      </c>
      <c r="W25" s="106"/>
      <c r="X25" s="106"/>
      <c r="Y25" s="106"/>
      <c r="Z25" s="106"/>
      <c r="AA25" s="450"/>
    </row>
    <row r="26" spans="1:27" ht="62.4" customHeight="1" x14ac:dyDescent="0.25">
      <c r="A26" s="374">
        <v>7</v>
      </c>
      <c r="B26" s="342" t="str">
        <f>'01-Mapa de riesgo-UO'!B29</f>
        <v>ADMISIONES, REGISTRO Y CONTROL ACADÉMICO</v>
      </c>
      <c r="C26" s="448" t="str">
        <f>'01-Mapa de riesgo-UO'!G29</f>
        <v>Cumplimiento</v>
      </c>
      <c r="D26" s="448" t="str">
        <f>'01-Mapa de riesgo-UO'!H29</f>
        <v>Alteración del Calendario Académico</v>
      </c>
      <c r="E26" s="448" t="str">
        <f>'01-Mapa de riesgo-UO'!I29</f>
        <v>Modificación de la programación de las actividades definidas en el calendario académico</v>
      </c>
      <c r="F26" s="80" t="str">
        <f>'01-Mapa de riesgo-UO'!F29</f>
        <v>Decisiones del Consejo Académico</v>
      </c>
      <c r="G26" s="448" t="str">
        <f>'01-Mapa de riesgo-UO'!J29</f>
        <v>Cruce de procedimientos académicos y administrativos
Extensión de contratos de trabajo
Insatisfacción de estudiantes y padres de familia, reflejado en el aumento de PQRS</v>
      </c>
      <c r="H26" s="411" t="str">
        <f>'01-Mapa de riesgo-UO'!AQ29</f>
        <v>MODERADO</v>
      </c>
      <c r="I26" s="456" t="str">
        <f>'01-Mapa de riesgo-UO'!AR29</f>
        <v>No. De veces que se modifica el calendario académico en el semestre</v>
      </c>
      <c r="J26" s="476">
        <v>0.67</v>
      </c>
      <c r="K26" s="454" t="s">
        <v>621</v>
      </c>
      <c r="L26" s="81" t="str">
        <f>IF('01-Mapa de riesgo-UO'!P29="No existen", "No existe control para el riesgo",'01-Mapa de riesgo-UO'!T29)</f>
        <v>Procedimiento Calendario Académico</v>
      </c>
      <c r="M26" s="81">
        <f>'01-Mapa de riesgo-UO'!Y29</f>
        <v>0</v>
      </c>
      <c r="N26" s="81" t="str">
        <f>'01-Mapa de riesgo-UO'!AD29</f>
        <v>Ejecutivo 26
Técnico 18</v>
      </c>
      <c r="O26" s="82" t="str">
        <f>'01-Mapa de riesgo-UO'!AI29</f>
        <v>Anual</v>
      </c>
      <c r="P26" s="82" t="str">
        <f>'01-Mapa de riesgo-UO'!AM29</f>
        <v>Preventivo</v>
      </c>
      <c r="Q26" s="467" t="str">
        <f>'01-Mapa de riesgo-UO'!AO29</f>
        <v>FUERTE</v>
      </c>
      <c r="R26" s="452" t="s">
        <v>622</v>
      </c>
      <c r="S26" s="452"/>
      <c r="T26" s="109" t="str">
        <f>'01-Mapa de riesgo-UO'!AT29</f>
        <v>COMPARTIR</v>
      </c>
      <c r="U26" s="109" t="str">
        <f>'01-Mapa de riesgo-UO'!AU29</f>
        <v>Reportar al Vicerrector Académico los calendarios académicos general, inscripción y graduaciones, así como sus modificaciones.</v>
      </c>
      <c r="V26" s="109" t="str">
        <f>IF(T26="COMPARTIR",'01-Mapa de riesgo-UO'!AX29, IF(T26=0, 0,$AW$29))</f>
        <v>Vicerrectoría Académica</v>
      </c>
      <c r="W26" s="328" t="s">
        <v>273</v>
      </c>
      <c r="X26" s="328" t="s">
        <v>624</v>
      </c>
      <c r="Y26" s="328" t="s">
        <v>279</v>
      </c>
      <c r="Z26" s="106"/>
      <c r="AA26" s="449" t="s">
        <v>582</v>
      </c>
    </row>
    <row r="27" spans="1:27" ht="62.4" customHeight="1" x14ac:dyDescent="0.25">
      <c r="A27" s="374"/>
      <c r="B27" s="342"/>
      <c r="C27" s="448"/>
      <c r="D27" s="448"/>
      <c r="E27" s="448"/>
      <c r="F27" s="80" t="str">
        <f>'01-Mapa de riesgo-UO'!F30</f>
        <v>Solicitudes de entidades gubernamentales</v>
      </c>
      <c r="G27" s="448"/>
      <c r="H27" s="411"/>
      <c r="I27" s="448"/>
      <c r="J27" s="475"/>
      <c r="K27" s="454"/>
      <c r="L27" s="81" t="str">
        <f>IF('01-Mapa de riesgo-UO'!P30="No existen", "No existe control para el riesgo",'01-Mapa de riesgo-UO'!T30)</f>
        <v>Comunicación con Direcciones de Programa y Facultades sobre las actividades del calendario académico</v>
      </c>
      <c r="M27" s="81">
        <f>'01-Mapa de riesgo-UO'!Y30</f>
        <v>0</v>
      </c>
      <c r="N27" s="81" t="str">
        <f>'01-Mapa de riesgo-UO'!AD30</f>
        <v>Ejecutivo 26
Asistencial 23
Asistencial III - Pregrado y Posgrado
Técnico 18</v>
      </c>
      <c r="O27" s="82" t="str">
        <f>'01-Mapa de riesgo-UO'!AI30</f>
        <v>Semestral</v>
      </c>
      <c r="P27" s="82" t="str">
        <f>'01-Mapa de riesgo-UO'!AM30</f>
        <v>Preventivo</v>
      </c>
      <c r="Q27" s="465"/>
      <c r="R27" s="452" t="s">
        <v>623</v>
      </c>
      <c r="S27" s="452"/>
      <c r="T27" s="109">
        <f>'01-Mapa de riesgo-UO'!AT30</f>
        <v>0</v>
      </c>
      <c r="U27" s="109">
        <f>'01-Mapa de riesgo-UO'!AU30</f>
        <v>0</v>
      </c>
      <c r="V27" s="109">
        <f>IF(T27="COMPARTIR",'01-Mapa de riesgo-UO'!AX30, IF(T27=0, 0,$AW$30))</f>
        <v>0</v>
      </c>
      <c r="W27" s="328" t="s">
        <v>273</v>
      </c>
      <c r="X27" s="328" t="s">
        <v>625</v>
      </c>
      <c r="Y27" s="328" t="s">
        <v>279</v>
      </c>
      <c r="Z27" s="106"/>
      <c r="AA27" s="450"/>
    </row>
    <row r="28" spans="1:27" ht="62.4" customHeight="1" thickBot="1" x14ac:dyDescent="0.3">
      <c r="A28" s="374"/>
      <c r="B28" s="342"/>
      <c r="C28" s="448"/>
      <c r="D28" s="448"/>
      <c r="E28" s="448"/>
      <c r="F28" s="80">
        <f>'01-Mapa de riesgo-UO'!F31</f>
        <v>0</v>
      </c>
      <c r="G28" s="448"/>
      <c r="H28" s="411"/>
      <c r="I28" s="448"/>
      <c r="J28" s="475"/>
      <c r="K28" s="454"/>
      <c r="L28" s="81">
        <f>IF('01-Mapa de riesgo-UO'!P31="No existen", "No existe control para el riesgo",'01-Mapa de riesgo-UO'!T31)</f>
        <v>0</v>
      </c>
      <c r="M28" s="81">
        <f>'01-Mapa de riesgo-UO'!Y31</f>
        <v>0</v>
      </c>
      <c r="N28" s="81">
        <f>'01-Mapa de riesgo-UO'!AD31</f>
        <v>0</v>
      </c>
      <c r="O28" s="82">
        <f>'01-Mapa de riesgo-UO'!AI31</f>
        <v>0</v>
      </c>
      <c r="P28" s="82">
        <f>'01-Mapa de riesgo-UO'!AM31</f>
        <v>0</v>
      </c>
      <c r="Q28" s="466"/>
      <c r="R28" s="452"/>
      <c r="S28" s="452"/>
      <c r="T28" s="109">
        <f>'01-Mapa de riesgo-UO'!AT31</f>
        <v>0</v>
      </c>
      <c r="U28" s="109">
        <f>'01-Mapa de riesgo-UO'!AU31</f>
        <v>0</v>
      </c>
      <c r="V28" s="109">
        <f>IF(T28="COMPARTIR",'01-Mapa de riesgo-UO'!AX31, IF(T28=0, 0,$AW$31))</f>
        <v>0</v>
      </c>
      <c r="W28" s="328"/>
      <c r="X28" s="328"/>
      <c r="Y28" s="328"/>
      <c r="Z28" s="106"/>
      <c r="AA28" s="450"/>
    </row>
    <row r="29" spans="1:27" ht="62.4" customHeight="1" x14ac:dyDescent="0.25">
      <c r="A29" s="374">
        <v>8</v>
      </c>
      <c r="B29" s="342" t="str">
        <f>'01-Mapa de riesgo-UO'!B32</f>
        <v>ADMISIONES, REGISTRO Y CONTROL ACADÉMICO</v>
      </c>
      <c r="C29" s="448" t="str">
        <f>'01-Mapa de riesgo-UO'!G32</f>
        <v>Cumplimiento</v>
      </c>
      <c r="D29" s="448" t="str">
        <f>'01-Mapa de riesgo-UO'!H32</f>
        <v>Congestión de los trámites académicos</v>
      </c>
      <c r="E29" s="448" t="str">
        <f>'01-Mapa de riesgo-UO'!I32</f>
        <v>Reprocesos y cuellos de botella en los procedimientos académicos que se requieren para las matrículas, inscripciones y registro de notas</v>
      </c>
      <c r="F29" s="80" t="str">
        <f>'01-Mapa de riesgo-UO'!F32</f>
        <v>Parametrización de los sistemas de información académica</v>
      </c>
      <c r="G29" s="448" t="str">
        <f>'01-Mapa de riesgo-UO'!J32</f>
        <v>Insatisfacción del estudiante y padres de familia, reflejado en el aumento de PQRS
Incumpliento de los objetivos de mejora en los procesos académicos
Dificultad en la generación de los reportes requeridos</v>
      </c>
      <c r="H29" s="411" t="str">
        <f>'01-Mapa de riesgo-UO'!AQ32</f>
        <v>MODERADO</v>
      </c>
      <c r="I29" s="456" t="str">
        <f>'01-Mapa de riesgo-UO'!AR32</f>
        <v>No. De requerimientos enviados a  Gestión Tecnologías de la Información (sobre matrículas, inscripciones, graduaciones, registro de notas y certificados de estudio)</v>
      </c>
      <c r="J29" s="476">
        <v>0.67</v>
      </c>
      <c r="K29" s="454" t="s">
        <v>626</v>
      </c>
      <c r="L29" s="81" t="str">
        <f>IF('01-Mapa de riesgo-UO'!P32="No existen", "No existe control para el riesgo",'01-Mapa de riesgo-UO'!T32)</f>
        <v>Reunión con los involucrados para verificar la aplicación de la normatividad</v>
      </c>
      <c r="M29" s="81">
        <f>'01-Mapa de riesgo-UO'!Y32</f>
        <v>0</v>
      </c>
      <c r="N29" s="81" t="str">
        <f>'01-Mapa de riesgo-UO'!AD32</f>
        <v>Ejecutivo 26
Asistencial 23
Asistencial III - Pregrado y Posgrado
Técnico 18
Asistencial III - Certificados</v>
      </c>
      <c r="O29" s="82" t="str">
        <f>'01-Mapa de riesgo-UO'!AI32</f>
        <v>Bimestral</v>
      </c>
      <c r="P29" s="82" t="str">
        <f>'01-Mapa de riesgo-UO'!AM32</f>
        <v>Preventivo</v>
      </c>
      <c r="Q29" s="467" t="str">
        <f>'01-Mapa de riesgo-UO'!AO32</f>
        <v>ACEPTABLE</v>
      </c>
      <c r="R29" s="452" t="s">
        <v>627</v>
      </c>
      <c r="S29" s="452"/>
      <c r="T29" s="109" t="str">
        <f>'01-Mapa de riesgo-UO'!AT32</f>
        <v>COMPARTIR</v>
      </c>
      <c r="U29" s="109" t="str">
        <f>'01-Mapa de riesgo-UO'!AU32</f>
        <v>Revisión de los procedimientos de matrícula, inscripciones, graduaciones y registro de notas</v>
      </c>
      <c r="V29" s="109" t="str">
        <f>IF(T29="COMPARTIR",'01-Mapa de riesgo-UO'!AX32, IF(T29=0, 0,$AW$32))</f>
        <v>Gestión Tecnologías de la Información</v>
      </c>
      <c r="W29" s="328" t="s">
        <v>273</v>
      </c>
      <c r="X29" s="328" t="s">
        <v>629</v>
      </c>
      <c r="Y29" s="328" t="s">
        <v>279</v>
      </c>
      <c r="Z29" s="106"/>
      <c r="AA29" s="449" t="s">
        <v>582</v>
      </c>
    </row>
    <row r="30" spans="1:27" ht="62.4" customHeight="1" x14ac:dyDescent="0.25">
      <c r="A30" s="374"/>
      <c r="B30" s="342"/>
      <c r="C30" s="448"/>
      <c r="D30" s="448"/>
      <c r="E30" s="448"/>
      <c r="F30" s="80" t="str">
        <f>'01-Mapa de riesgo-UO'!F33</f>
        <v>Cambios en la normatividad interna relacionada con el Reglamento Estudiantil</v>
      </c>
      <c r="G30" s="448"/>
      <c r="H30" s="411"/>
      <c r="I30" s="448"/>
      <c r="J30" s="475"/>
      <c r="K30" s="454"/>
      <c r="L30" s="81">
        <f>IF('01-Mapa de riesgo-UO'!P33="No existen", "No existe control para el riesgo",'01-Mapa de riesgo-UO'!T33)</f>
        <v>0</v>
      </c>
      <c r="M30" s="81">
        <f>'01-Mapa de riesgo-UO'!Y33</f>
        <v>0</v>
      </c>
      <c r="N30" s="81">
        <f>'01-Mapa de riesgo-UO'!AD33</f>
        <v>0</v>
      </c>
      <c r="O30" s="82">
        <f>'01-Mapa de riesgo-UO'!AI33</f>
        <v>0</v>
      </c>
      <c r="P30" s="82">
        <f>'01-Mapa de riesgo-UO'!AM33</f>
        <v>0</v>
      </c>
      <c r="Q30" s="465"/>
      <c r="R30" s="452" t="s">
        <v>628</v>
      </c>
      <c r="S30" s="452"/>
      <c r="T30" s="109">
        <f>'01-Mapa de riesgo-UO'!AT33</f>
        <v>0</v>
      </c>
      <c r="U30" s="109">
        <f>'01-Mapa de riesgo-UO'!AU33</f>
        <v>0</v>
      </c>
      <c r="V30" s="109">
        <f>IF(T30="COMPARTIR",'01-Mapa de riesgo-UO'!AX33, IF(T30=0, 0,$AW$33))</f>
        <v>0</v>
      </c>
      <c r="W30" s="328" t="s">
        <v>274</v>
      </c>
      <c r="X30" s="328" t="s">
        <v>630</v>
      </c>
      <c r="Y30" s="328" t="s">
        <v>284</v>
      </c>
      <c r="Z30" s="106"/>
      <c r="AA30" s="450"/>
    </row>
    <row r="31" spans="1:27" ht="62.4" customHeight="1" thickBot="1" x14ac:dyDescent="0.3">
      <c r="A31" s="374"/>
      <c r="B31" s="342"/>
      <c r="C31" s="448"/>
      <c r="D31" s="448"/>
      <c r="E31" s="448"/>
      <c r="F31" s="80">
        <f>'01-Mapa de riesgo-UO'!F34</f>
        <v>0</v>
      </c>
      <c r="G31" s="448"/>
      <c r="H31" s="411"/>
      <c r="I31" s="448"/>
      <c r="J31" s="475"/>
      <c r="K31" s="454"/>
      <c r="L31" s="81">
        <f>IF('01-Mapa de riesgo-UO'!P34="No existen", "No existe control para el riesgo",'01-Mapa de riesgo-UO'!T34)</f>
        <v>0</v>
      </c>
      <c r="M31" s="81">
        <f>'01-Mapa de riesgo-UO'!Y34</f>
        <v>0</v>
      </c>
      <c r="N31" s="81">
        <f>'01-Mapa de riesgo-UO'!AD34</f>
        <v>0</v>
      </c>
      <c r="O31" s="82">
        <f>'01-Mapa de riesgo-UO'!AI34</f>
        <v>0</v>
      </c>
      <c r="P31" s="82">
        <f>'01-Mapa de riesgo-UO'!AM34</f>
        <v>0</v>
      </c>
      <c r="Q31" s="466"/>
      <c r="R31" s="452"/>
      <c r="S31" s="452"/>
      <c r="T31" s="109">
        <f>'01-Mapa de riesgo-UO'!AT34</f>
        <v>0</v>
      </c>
      <c r="U31" s="109">
        <f>'01-Mapa de riesgo-UO'!AU34</f>
        <v>0</v>
      </c>
      <c r="V31" s="109">
        <f>IF(T31="COMPARTIR",'01-Mapa de riesgo-UO'!AX34, IF(T31=0, 0,$AW$34))</f>
        <v>0</v>
      </c>
      <c r="W31" s="328"/>
      <c r="X31" s="328"/>
      <c r="Y31" s="328"/>
      <c r="Z31" s="106"/>
      <c r="AA31" s="450"/>
    </row>
    <row r="32" spans="1:27" ht="62.4" customHeight="1" x14ac:dyDescent="0.25">
      <c r="A32" s="374">
        <v>9</v>
      </c>
      <c r="B32" s="342" t="str">
        <f>'01-Mapa de riesgo-UO'!B35</f>
        <v>BIBLIOTECA_E_INFORMACIÓN_CIENTÍFICA</v>
      </c>
      <c r="C32" s="448" t="str">
        <f>'01-Mapa de riesgo-UO'!G35</f>
        <v>Información</v>
      </c>
      <c r="D32" s="448" t="str">
        <f>'01-Mapa de riesgo-UO'!H35</f>
        <v>Pérdida del material bibliográfico</v>
      </c>
      <c r="E32" s="448" t="str">
        <f>'01-Mapa de riesgo-UO'!I35</f>
        <v>Debido al alto nivel de contagio que tiene el virus COVID-19, la Universidad prioriza el trabajo en casa. Teniendo en cuenta el cierre de la Biblioteca, de sus instalaciones físicas y de sus colecciones bibliográficas físicas en medio del primer semestre de 2020, se corre el riesgo de no recuperar todo el material bibliográfico prestado durante el mismo semestre.</v>
      </c>
      <c r="F32" s="80" t="str">
        <f>'01-Mapa de riesgo-UO'!F35</f>
        <v>Trabajo en casa para evitar la propagación del virus COVID-19 en la Universidad y específicamente en la Biblioteca</v>
      </c>
      <c r="G32" s="448" t="str">
        <f>'01-Mapa de riesgo-UO'!J35</f>
        <v>Faltantes en el inventario de la Biblioteca</v>
      </c>
      <c r="H32" s="411" t="str">
        <f>'01-Mapa de riesgo-UO'!AQ35</f>
        <v>LEVE</v>
      </c>
      <c r="I32" s="456" t="str">
        <f>'01-Mapa de riesgo-UO'!AR35</f>
        <v>No. Libros retornados/No. Libros prestados</v>
      </c>
      <c r="J32" s="474">
        <v>0.64</v>
      </c>
      <c r="K32" s="473" t="s">
        <v>593</v>
      </c>
      <c r="L32" s="81" t="str">
        <f>IF('01-Mapa de riesgo-UO'!P35="No existen", "No existe control para el riesgo",'01-Mapa de riesgo-UO'!T35)</f>
        <v>Comunicación permanente con usuarios para verificación de devolución</v>
      </c>
      <c r="M32" s="81" t="str">
        <f>'01-Mapa de riesgo-UO'!Y35</f>
        <v>OLIB</v>
      </c>
      <c r="N32" s="81" t="str">
        <f>'01-Mapa de riesgo-UO'!AD35</f>
        <v>Transitorio</v>
      </c>
      <c r="O32" s="323" t="str">
        <f>'01-Mapa de riesgo-UO'!AI35</f>
        <v>Diaria</v>
      </c>
      <c r="P32" s="323" t="str">
        <f>'01-Mapa de riesgo-UO'!AM35</f>
        <v>Preventivo</v>
      </c>
      <c r="Q32" s="467" t="str">
        <f>'01-Mapa de riesgo-UO'!AO35</f>
        <v>FUERTE</v>
      </c>
      <c r="R32" s="452" t="s">
        <v>592</v>
      </c>
      <c r="S32" s="452"/>
      <c r="T32" s="109" t="str">
        <f>'01-Mapa de riesgo-UO'!AT35</f>
        <v>ASUMIR</v>
      </c>
      <c r="U32" s="109">
        <f>'01-Mapa de riesgo-UO'!AU35</f>
        <v>0</v>
      </c>
      <c r="V32" s="109">
        <f>IF(T32="COMPARTIR",'01-Mapa de riesgo-UO'!AX35, IF(T32=0, 0,$AW$34))</f>
        <v>0</v>
      </c>
      <c r="W32" s="106"/>
      <c r="X32" s="106"/>
      <c r="Y32" s="106"/>
      <c r="Z32" s="106"/>
      <c r="AA32" s="449" t="s">
        <v>582</v>
      </c>
    </row>
    <row r="33" spans="1:27" ht="62.4" customHeight="1" x14ac:dyDescent="0.25">
      <c r="A33" s="374"/>
      <c r="B33" s="342"/>
      <c r="C33" s="448"/>
      <c r="D33" s="448"/>
      <c r="E33" s="448"/>
      <c r="F33" s="80">
        <f>'01-Mapa de riesgo-UO'!F36</f>
        <v>0</v>
      </c>
      <c r="G33" s="448"/>
      <c r="H33" s="411"/>
      <c r="I33" s="448"/>
      <c r="J33" s="475"/>
      <c r="K33" s="454"/>
      <c r="L33" s="81">
        <f>IF('01-Mapa de riesgo-UO'!P36="No existen", "No existe control para el riesgo",'01-Mapa de riesgo-UO'!T36)</f>
        <v>0</v>
      </c>
      <c r="M33" s="81">
        <f>'01-Mapa de riesgo-UO'!Y36</f>
        <v>0</v>
      </c>
      <c r="N33" s="81">
        <f>'01-Mapa de riesgo-UO'!AD36</f>
        <v>0</v>
      </c>
      <c r="O33" s="323">
        <f>'01-Mapa de riesgo-UO'!AI36</f>
        <v>0</v>
      </c>
      <c r="P33" s="323">
        <f>'01-Mapa de riesgo-UO'!AM36</f>
        <v>0</v>
      </c>
      <c r="Q33" s="465"/>
      <c r="R33" s="452"/>
      <c r="S33" s="452"/>
      <c r="T33" s="109">
        <f>'01-Mapa de riesgo-UO'!AT36</f>
        <v>0</v>
      </c>
      <c r="U33" s="109">
        <f>'01-Mapa de riesgo-UO'!AU36</f>
        <v>0</v>
      </c>
      <c r="V33" s="109">
        <f>IF(T33="COMPARTIR",'01-Mapa de riesgo-UO'!AX36, IF(T33=0, 0,$AW$34))</f>
        <v>0</v>
      </c>
      <c r="W33" s="106"/>
      <c r="X33" s="106"/>
      <c r="Y33" s="106"/>
      <c r="Z33" s="106"/>
      <c r="AA33" s="450"/>
    </row>
    <row r="34" spans="1:27" ht="62.4" customHeight="1" thickBot="1" x14ac:dyDescent="0.3">
      <c r="A34" s="374"/>
      <c r="B34" s="342"/>
      <c r="C34" s="448"/>
      <c r="D34" s="448"/>
      <c r="E34" s="448"/>
      <c r="F34" s="80">
        <f>'01-Mapa de riesgo-UO'!F37</f>
        <v>0</v>
      </c>
      <c r="G34" s="448"/>
      <c r="H34" s="411"/>
      <c r="I34" s="448"/>
      <c r="J34" s="475"/>
      <c r="K34" s="454"/>
      <c r="L34" s="81">
        <f>IF('01-Mapa de riesgo-UO'!P37="No existen", "No existe control para el riesgo",'01-Mapa de riesgo-UO'!T37)</f>
        <v>0</v>
      </c>
      <c r="M34" s="81">
        <f>'01-Mapa de riesgo-UO'!Y37</f>
        <v>0</v>
      </c>
      <c r="N34" s="81">
        <f>'01-Mapa de riesgo-UO'!AD37</f>
        <v>0</v>
      </c>
      <c r="O34" s="323">
        <f>'01-Mapa de riesgo-UO'!AI37</f>
        <v>0</v>
      </c>
      <c r="P34" s="323">
        <f>'01-Mapa de riesgo-UO'!AM37</f>
        <v>0</v>
      </c>
      <c r="Q34" s="466"/>
      <c r="R34" s="452"/>
      <c r="S34" s="452"/>
      <c r="T34" s="109">
        <f>'01-Mapa de riesgo-UO'!AT37</f>
        <v>0</v>
      </c>
      <c r="U34" s="109">
        <f>'01-Mapa de riesgo-UO'!AU37</f>
        <v>0</v>
      </c>
      <c r="V34" s="109">
        <f>IF(T34="COMPARTIR",'01-Mapa de riesgo-UO'!AX37, IF(T34=0, 0,$AW$34))</f>
        <v>0</v>
      </c>
      <c r="W34" s="106"/>
      <c r="X34" s="106"/>
      <c r="Y34" s="106"/>
      <c r="Z34" s="106"/>
      <c r="AA34" s="450"/>
    </row>
    <row r="35" spans="1:27" ht="62.4" customHeight="1" x14ac:dyDescent="0.25">
      <c r="A35" s="374">
        <v>10</v>
      </c>
      <c r="B35" s="342" t="e">
        <f>'01-Mapa de riesgo-UO'!#REF!</f>
        <v>#REF!</v>
      </c>
      <c r="C35" s="448" t="e">
        <f>'01-Mapa de riesgo-UO'!#REF!</f>
        <v>#REF!</v>
      </c>
      <c r="D35" s="448" t="e">
        <f>'01-Mapa de riesgo-UO'!#REF!</f>
        <v>#REF!</v>
      </c>
      <c r="E35" s="448">
        <f>'01-Mapa de riesgo-UO'!I38</f>
        <v>0</v>
      </c>
      <c r="F35" s="80" t="e">
        <f>'01-Mapa de riesgo-UO'!#REF!</f>
        <v>#REF!</v>
      </c>
      <c r="G35" s="448" t="e">
        <f>'01-Mapa de riesgo-UO'!#REF!</f>
        <v>#REF!</v>
      </c>
      <c r="H35" s="411" t="e">
        <f>'01-Mapa de riesgo-UO'!#REF!</f>
        <v>#REF!</v>
      </c>
      <c r="I35" s="456" t="e">
        <f>'01-Mapa de riesgo-UO'!#REF!</f>
        <v>#REF!</v>
      </c>
      <c r="J35" s="457"/>
      <c r="K35" s="454"/>
      <c r="L35" s="81" t="e">
        <f>IF('01-Mapa de riesgo-UO'!#REF!="No existen", "No existe control para el riesgo",'01-Mapa de riesgo-UO'!#REF!)</f>
        <v>#REF!</v>
      </c>
      <c r="M35" s="81" t="e">
        <f>'01-Mapa de riesgo-UO'!#REF!</f>
        <v>#REF!</v>
      </c>
      <c r="N35" s="81" t="e">
        <f>'01-Mapa de riesgo-UO'!#REF!</f>
        <v>#REF!</v>
      </c>
      <c r="O35" s="82" t="e">
        <f>'01-Mapa de riesgo-UO'!#REF!</f>
        <v>#REF!</v>
      </c>
      <c r="P35" s="82" t="e">
        <f>'01-Mapa de riesgo-UO'!#REF!</f>
        <v>#REF!</v>
      </c>
      <c r="Q35" s="467" t="e">
        <f>'01-Mapa de riesgo-UO'!#REF!</f>
        <v>#REF!</v>
      </c>
      <c r="R35" s="452"/>
      <c r="S35" s="452"/>
      <c r="T35" s="109" t="e">
        <f>'01-Mapa de riesgo-UO'!#REF!</f>
        <v>#REF!</v>
      </c>
      <c r="U35" s="109" t="e">
        <f>'01-Mapa de riesgo-UO'!#REF!</f>
        <v>#REF!</v>
      </c>
      <c r="V35" s="109" t="e">
        <f>IF(T35="COMPARTIR",'01-Mapa de riesgo-UO'!#REF!, IF(T35=0, 0,$AW$38))</f>
        <v>#REF!</v>
      </c>
      <c r="W35" s="106"/>
      <c r="X35" s="106"/>
      <c r="Y35" s="106"/>
      <c r="Z35" s="106"/>
      <c r="AA35" s="449"/>
    </row>
    <row r="36" spans="1:27" ht="62.4" customHeight="1" x14ac:dyDescent="0.25">
      <c r="A36" s="374"/>
      <c r="B36" s="342"/>
      <c r="C36" s="448"/>
      <c r="D36" s="448"/>
      <c r="E36" s="448"/>
      <c r="F36" s="80" t="e">
        <f>'01-Mapa de riesgo-UO'!#REF!</f>
        <v>#REF!</v>
      </c>
      <c r="G36" s="448"/>
      <c r="H36" s="411"/>
      <c r="I36" s="448"/>
      <c r="J36" s="447"/>
      <c r="K36" s="454"/>
      <c r="L36" s="81" t="e">
        <f>IF('01-Mapa de riesgo-UO'!#REF!="No existen", "No existe control para el riesgo",'01-Mapa de riesgo-UO'!#REF!)</f>
        <v>#REF!</v>
      </c>
      <c r="M36" s="81" t="e">
        <f>'01-Mapa de riesgo-UO'!#REF!</f>
        <v>#REF!</v>
      </c>
      <c r="N36" s="81" t="e">
        <f>'01-Mapa de riesgo-UO'!#REF!</f>
        <v>#REF!</v>
      </c>
      <c r="O36" s="82" t="e">
        <f>'01-Mapa de riesgo-UO'!#REF!</f>
        <v>#REF!</v>
      </c>
      <c r="P36" s="82" t="e">
        <f>'01-Mapa de riesgo-UO'!#REF!</f>
        <v>#REF!</v>
      </c>
      <c r="Q36" s="465"/>
      <c r="R36" s="452"/>
      <c r="S36" s="452"/>
      <c r="T36" s="109" t="e">
        <f>'01-Mapa de riesgo-UO'!#REF!</f>
        <v>#REF!</v>
      </c>
      <c r="U36" s="109" t="e">
        <f>'01-Mapa de riesgo-UO'!#REF!</f>
        <v>#REF!</v>
      </c>
      <c r="V36" s="109" t="e">
        <f>IF(T36="COMPARTIR",'01-Mapa de riesgo-UO'!#REF!, IF(T36=0, 0,$AW$39))</f>
        <v>#REF!</v>
      </c>
      <c r="W36" s="106"/>
      <c r="X36" s="106"/>
      <c r="Y36" s="106"/>
      <c r="Z36" s="106"/>
      <c r="AA36" s="450"/>
    </row>
    <row r="37" spans="1:27" ht="62.4" customHeight="1" thickBot="1" x14ac:dyDescent="0.3">
      <c r="A37" s="374"/>
      <c r="B37" s="342"/>
      <c r="C37" s="448"/>
      <c r="D37" s="448"/>
      <c r="E37" s="448"/>
      <c r="F37" s="80" t="e">
        <f>'01-Mapa de riesgo-UO'!#REF!</f>
        <v>#REF!</v>
      </c>
      <c r="G37" s="448"/>
      <c r="H37" s="411"/>
      <c r="I37" s="448"/>
      <c r="J37" s="447"/>
      <c r="K37" s="454"/>
      <c r="L37" s="81" t="e">
        <f>IF('01-Mapa de riesgo-UO'!#REF!="No existen", "No existe control para el riesgo",'01-Mapa de riesgo-UO'!#REF!)</f>
        <v>#REF!</v>
      </c>
      <c r="M37" s="81" t="e">
        <f>'01-Mapa de riesgo-UO'!#REF!</f>
        <v>#REF!</v>
      </c>
      <c r="N37" s="81" t="e">
        <f>'01-Mapa de riesgo-UO'!#REF!</f>
        <v>#REF!</v>
      </c>
      <c r="O37" s="82" t="e">
        <f>'01-Mapa de riesgo-UO'!#REF!</f>
        <v>#REF!</v>
      </c>
      <c r="P37" s="82" t="e">
        <f>'01-Mapa de riesgo-UO'!#REF!</f>
        <v>#REF!</v>
      </c>
      <c r="Q37" s="466"/>
      <c r="R37" s="452"/>
      <c r="S37" s="452"/>
      <c r="T37" s="109" t="e">
        <f>'01-Mapa de riesgo-UO'!#REF!</f>
        <v>#REF!</v>
      </c>
      <c r="U37" s="109" t="e">
        <f>'01-Mapa de riesgo-UO'!#REF!</f>
        <v>#REF!</v>
      </c>
      <c r="V37" s="109" t="e">
        <f>IF(T37="COMPARTIR",'01-Mapa de riesgo-UO'!#REF!, IF(T37=0, 0,$AW$40))</f>
        <v>#REF!</v>
      </c>
      <c r="W37" s="106"/>
      <c r="X37" s="106"/>
      <c r="Y37" s="106"/>
      <c r="Z37" s="106"/>
      <c r="AA37" s="450"/>
    </row>
    <row r="38" spans="1:27" ht="62.4" customHeight="1" x14ac:dyDescent="0.25">
      <c r="A38" s="374">
        <v>11</v>
      </c>
      <c r="B38" s="342" t="e">
        <f>'01-Mapa de riesgo-UO'!#REF!</f>
        <v>#REF!</v>
      </c>
      <c r="C38" s="448" t="e">
        <f>'01-Mapa de riesgo-UO'!#REF!</f>
        <v>#REF!</v>
      </c>
      <c r="D38" s="448" t="e">
        <f>'01-Mapa de riesgo-UO'!#REF!</f>
        <v>#REF!</v>
      </c>
      <c r="E38" s="448" t="e">
        <f>'01-Mapa de riesgo-UO'!#REF!</f>
        <v>#REF!</v>
      </c>
      <c r="F38" s="80" t="e">
        <f>'01-Mapa de riesgo-UO'!#REF!</f>
        <v>#REF!</v>
      </c>
      <c r="G38" s="448" t="e">
        <f>'01-Mapa de riesgo-UO'!#REF!</f>
        <v>#REF!</v>
      </c>
      <c r="H38" s="411" t="e">
        <f>'01-Mapa de riesgo-UO'!#REF!</f>
        <v>#REF!</v>
      </c>
      <c r="I38" s="456" t="e">
        <f>'01-Mapa de riesgo-UO'!#REF!</f>
        <v>#REF!</v>
      </c>
      <c r="J38" s="457"/>
      <c r="K38" s="454"/>
      <c r="L38" s="81" t="e">
        <f>IF('01-Mapa de riesgo-UO'!#REF!="No existen", "No existe control para el riesgo",'01-Mapa de riesgo-UO'!#REF!)</f>
        <v>#REF!</v>
      </c>
      <c r="M38" s="81" t="e">
        <f>'01-Mapa de riesgo-UO'!#REF!</f>
        <v>#REF!</v>
      </c>
      <c r="N38" s="81" t="e">
        <f>'01-Mapa de riesgo-UO'!#REF!</f>
        <v>#REF!</v>
      </c>
      <c r="O38" s="82" t="e">
        <f>'01-Mapa de riesgo-UO'!#REF!</f>
        <v>#REF!</v>
      </c>
      <c r="P38" s="82" t="e">
        <f>'01-Mapa de riesgo-UO'!#REF!</f>
        <v>#REF!</v>
      </c>
      <c r="Q38" s="467" t="e">
        <f>'01-Mapa de riesgo-UO'!#REF!</f>
        <v>#REF!</v>
      </c>
      <c r="R38" s="452"/>
      <c r="S38" s="452"/>
      <c r="T38" s="109" t="e">
        <f>'01-Mapa de riesgo-UO'!#REF!</f>
        <v>#REF!</v>
      </c>
      <c r="U38" s="109" t="e">
        <f>'01-Mapa de riesgo-UO'!#REF!</f>
        <v>#REF!</v>
      </c>
      <c r="V38" s="109" t="e">
        <f>IF(T38="COMPARTIR",'01-Mapa de riesgo-UO'!#REF!, IF(T38=0, 0,$AW$41))</f>
        <v>#REF!</v>
      </c>
      <c r="W38" s="106"/>
      <c r="X38" s="106"/>
      <c r="Y38" s="106"/>
      <c r="Z38" s="106"/>
      <c r="AA38" s="449"/>
    </row>
    <row r="39" spans="1:27" ht="62.4" customHeight="1" x14ac:dyDescent="0.25">
      <c r="A39" s="374"/>
      <c r="B39" s="342"/>
      <c r="C39" s="448"/>
      <c r="D39" s="448"/>
      <c r="E39" s="448"/>
      <c r="F39" s="80" t="e">
        <f>'01-Mapa de riesgo-UO'!#REF!</f>
        <v>#REF!</v>
      </c>
      <c r="G39" s="448"/>
      <c r="H39" s="411"/>
      <c r="I39" s="448"/>
      <c r="J39" s="447"/>
      <c r="K39" s="454"/>
      <c r="L39" s="81" t="e">
        <f>IF('01-Mapa de riesgo-UO'!#REF!="No existen", "No existe control para el riesgo",'01-Mapa de riesgo-UO'!#REF!)</f>
        <v>#REF!</v>
      </c>
      <c r="M39" s="81" t="e">
        <f>'01-Mapa de riesgo-UO'!#REF!</f>
        <v>#REF!</v>
      </c>
      <c r="N39" s="81" t="e">
        <f>'01-Mapa de riesgo-UO'!#REF!</f>
        <v>#REF!</v>
      </c>
      <c r="O39" s="82" t="e">
        <f>'01-Mapa de riesgo-UO'!#REF!</f>
        <v>#REF!</v>
      </c>
      <c r="P39" s="82" t="e">
        <f>'01-Mapa de riesgo-UO'!#REF!</f>
        <v>#REF!</v>
      </c>
      <c r="Q39" s="465"/>
      <c r="R39" s="452"/>
      <c r="S39" s="452"/>
      <c r="T39" s="109" t="e">
        <f>'01-Mapa de riesgo-UO'!#REF!</f>
        <v>#REF!</v>
      </c>
      <c r="U39" s="109" t="e">
        <f>'01-Mapa de riesgo-UO'!#REF!</f>
        <v>#REF!</v>
      </c>
      <c r="V39" s="109" t="e">
        <f>IF(T39="COMPARTIR",'01-Mapa de riesgo-UO'!#REF!, IF(T39=0, 0,$AW$42))</f>
        <v>#REF!</v>
      </c>
      <c r="W39" s="106"/>
      <c r="X39" s="106"/>
      <c r="Y39" s="106"/>
      <c r="Z39" s="106"/>
      <c r="AA39" s="450"/>
    </row>
    <row r="40" spans="1:27" ht="62.4" customHeight="1" thickBot="1" x14ac:dyDescent="0.3">
      <c r="A40" s="374"/>
      <c r="B40" s="342"/>
      <c r="C40" s="448"/>
      <c r="D40" s="448"/>
      <c r="E40" s="448"/>
      <c r="F40" s="80" t="e">
        <f>'01-Mapa de riesgo-UO'!#REF!</f>
        <v>#REF!</v>
      </c>
      <c r="G40" s="448"/>
      <c r="H40" s="411"/>
      <c r="I40" s="448"/>
      <c r="J40" s="447"/>
      <c r="K40" s="454"/>
      <c r="L40" s="81" t="e">
        <f>IF('01-Mapa de riesgo-UO'!#REF!="No existen", "No existe control para el riesgo",'01-Mapa de riesgo-UO'!#REF!)</f>
        <v>#REF!</v>
      </c>
      <c r="M40" s="81" t="e">
        <f>'01-Mapa de riesgo-UO'!#REF!</f>
        <v>#REF!</v>
      </c>
      <c r="N40" s="81" t="e">
        <f>'01-Mapa de riesgo-UO'!#REF!</f>
        <v>#REF!</v>
      </c>
      <c r="O40" s="82" t="e">
        <f>'01-Mapa de riesgo-UO'!#REF!</f>
        <v>#REF!</v>
      </c>
      <c r="P40" s="82" t="e">
        <f>'01-Mapa de riesgo-UO'!#REF!</f>
        <v>#REF!</v>
      </c>
      <c r="Q40" s="466"/>
      <c r="R40" s="452"/>
      <c r="S40" s="452"/>
      <c r="T40" s="109" t="e">
        <f>'01-Mapa de riesgo-UO'!#REF!</f>
        <v>#REF!</v>
      </c>
      <c r="U40" s="109" t="e">
        <f>'01-Mapa de riesgo-UO'!#REF!</f>
        <v>#REF!</v>
      </c>
      <c r="V40" s="109" t="e">
        <f>IF(T40="COMPARTIR",'01-Mapa de riesgo-UO'!#REF!, IF(T40=0, 0,$AW$43))</f>
        <v>#REF!</v>
      </c>
      <c r="W40" s="106"/>
      <c r="X40" s="106"/>
      <c r="Y40" s="106"/>
      <c r="Z40" s="106"/>
      <c r="AA40" s="450"/>
    </row>
    <row r="41" spans="1:27" ht="62.4" customHeight="1" x14ac:dyDescent="0.25">
      <c r="A41" s="374">
        <v>12</v>
      </c>
      <c r="B41" s="342" t="e">
        <f>'01-Mapa de riesgo-UO'!#REF!</f>
        <v>#REF!</v>
      </c>
      <c r="C41" s="448" t="e">
        <f>'01-Mapa de riesgo-UO'!#REF!</f>
        <v>#REF!</v>
      </c>
      <c r="D41" s="448" t="e">
        <f>'01-Mapa de riesgo-UO'!#REF!</f>
        <v>#REF!</v>
      </c>
      <c r="E41" s="448" t="e">
        <f>'01-Mapa de riesgo-UO'!#REF!</f>
        <v>#REF!</v>
      </c>
      <c r="F41" s="80" t="e">
        <f>'01-Mapa de riesgo-UO'!#REF!</f>
        <v>#REF!</v>
      </c>
      <c r="G41" s="448" t="e">
        <f>'01-Mapa de riesgo-UO'!#REF!</f>
        <v>#REF!</v>
      </c>
      <c r="H41" s="411" t="e">
        <f>'01-Mapa de riesgo-UO'!#REF!</f>
        <v>#REF!</v>
      </c>
      <c r="I41" s="456" t="e">
        <f>'01-Mapa de riesgo-UO'!#REF!</f>
        <v>#REF!</v>
      </c>
      <c r="J41" s="446"/>
      <c r="K41" s="454"/>
      <c r="L41" s="81" t="e">
        <f>IF('01-Mapa de riesgo-UO'!#REF!="No existen", "No existe control para el riesgo",'01-Mapa de riesgo-UO'!#REF!)</f>
        <v>#REF!</v>
      </c>
      <c r="M41" s="81" t="e">
        <f>'01-Mapa de riesgo-UO'!#REF!</f>
        <v>#REF!</v>
      </c>
      <c r="N41" s="81" t="e">
        <f>'01-Mapa de riesgo-UO'!#REF!</f>
        <v>#REF!</v>
      </c>
      <c r="O41" s="82" t="e">
        <f>'01-Mapa de riesgo-UO'!#REF!</f>
        <v>#REF!</v>
      </c>
      <c r="P41" s="82" t="e">
        <f>'01-Mapa de riesgo-UO'!#REF!</f>
        <v>#REF!</v>
      </c>
      <c r="Q41" s="467" t="e">
        <f>'01-Mapa de riesgo-UO'!#REF!</f>
        <v>#REF!</v>
      </c>
      <c r="R41" s="452"/>
      <c r="S41" s="452"/>
      <c r="T41" s="109" t="e">
        <f>'01-Mapa de riesgo-UO'!#REF!</f>
        <v>#REF!</v>
      </c>
      <c r="U41" s="109" t="e">
        <f>'01-Mapa de riesgo-UO'!#REF!</f>
        <v>#REF!</v>
      </c>
      <c r="V41" s="109" t="e">
        <f>IF(T41="COMPARTIR",'01-Mapa de riesgo-UO'!#REF!, IF(T41=0, 0,$AW$44))</f>
        <v>#REF!</v>
      </c>
      <c r="W41" s="106"/>
      <c r="X41" s="106"/>
      <c r="Y41" s="106"/>
      <c r="Z41" s="106"/>
      <c r="AA41" s="449"/>
    </row>
    <row r="42" spans="1:27" ht="62.4" customHeight="1" x14ac:dyDescent="0.25">
      <c r="A42" s="374"/>
      <c r="B42" s="342"/>
      <c r="C42" s="448"/>
      <c r="D42" s="448"/>
      <c r="E42" s="448"/>
      <c r="F42" s="80" t="e">
        <f>'01-Mapa de riesgo-UO'!#REF!</f>
        <v>#REF!</v>
      </c>
      <c r="G42" s="448"/>
      <c r="H42" s="411"/>
      <c r="I42" s="448"/>
      <c r="J42" s="447"/>
      <c r="K42" s="454"/>
      <c r="L42" s="81" t="e">
        <f>IF('01-Mapa de riesgo-UO'!#REF!="No existen", "No existe control para el riesgo",'01-Mapa de riesgo-UO'!#REF!)</f>
        <v>#REF!</v>
      </c>
      <c r="M42" s="81" t="e">
        <f>'01-Mapa de riesgo-UO'!#REF!</f>
        <v>#REF!</v>
      </c>
      <c r="N42" s="81" t="e">
        <f>'01-Mapa de riesgo-UO'!#REF!</f>
        <v>#REF!</v>
      </c>
      <c r="O42" s="82" t="e">
        <f>'01-Mapa de riesgo-UO'!#REF!</f>
        <v>#REF!</v>
      </c>
      <c r="P42" s="82" t="e">
        <f>'01-Mapa de riesgo-UO'!#REF!</f>
        <v>#REF!</v>
      </c>
      <c r="Q42" s="465"/>
      <c r="R42" s="452"/>
      <c r="S42" s="452"/>
      <c r="T42" s="109" t="e">
        <f>'01-Mapa de riesgo-UO'!#REF!</f>
        <v>#REF!</v>
      </c>
      <c r="U42" s="109" t="e">
        <f>'01-Mapa de riesgo-UO'!#REF!</f>
        <v>#REF!</v>
      </c>
      <c r="V42" s="109" t="e">
        <f>IF(T42="COMPARTIR",'01-Mapa de riesgo-UO'!#REF!, IF(T42=0, 0,$AW$45))</f>
        <v>#REF!</v>
      </c>
      <c r="W42" s="106"/>
      <c r="X42" s="106"/>
      <c r="Y42" s="106"/>
      <c r="Z42" s="106"/>
      <c r="AA42" s="450"/>
    </row>
    <row r="43" spans="1:27" ht="62.4" customHeight="1" thickBot="1" x14ac:dyDescent="0.3">
      <c r="A43" s="374"/>
      <c r="B43" s="342"/>
      <c r="C43" s="448"/>
      <c r="D43" s="448"/>
      <c r="E43" s="448"/>
      <c r="F43" s="80" t="e">
        <f>'01-Mapa de riesgo-UO'!#REF!</f>
        <v>#REF!</v>
      </c>
      <c r="G43" s="448"/>
      <c r="H43" s="411"/>
      <c r="I43" s="448"/>
      <c r="J43" s="447"/>
      <c r="K43" s="454"/>
      <c r="L43" s="81" t="e">
        <f>IF('01-Mapa de riesgo-UO'!#REF!="No existen", "No existe control para el riesgo",'01-Mapa de riesgo-UO'!#REF!)</f>
        <v>#REF!</v>
      </c>
      <c r="M43" s="81" t="e">
        <f>'01-Mapa de riesgo-UO'!#REF!</f>
        <v>#REF!</v>
      </c>
      <c r="N43" s="81" t="e">
        <f>'01-Mapa de riesgo-UO'!#REF!</f>
        <v>#REF!</v>
      </c>
      <c r="O43" s="82" t="e">
        <f>'01-Mapa de riesgo-UO'!#REF!</f>
        <v>#REF!</v>
      </c>
      <c r="P43" s="82" t="e">
        <f>'01-Mapa de riesgo-UO'!#REF!</f>
        <v>#REF!</v>
      </c>
      <c r="Q43" s="466"/>
      <c r="R43" s="452"/>
      <c r="S43" s="452"/>
      <c r="T43" s="109" t="e">
        <f>'01-Mapa de riesgo-UO'!#REF!</f>
        <v>#REF!</v>
      </c>
      <c r="U43" s="109" t="e">
        <f>'01-Mapa de riesgo-UO'!#REF!</f>
        <v>#REF!</v>
      </c>
      <c r="V43" s="109" t="e">
        <f>IF(T43="COMPARTIR",'01-Mapa de riesgo-UO'!#REF!, IF(T43=0, 0,$AW$46))</f>
        <v>#REF!</v>
      </c>
      <c r="W43" s="106"/>
      <c r="X43" s="106"/>
      <c r="Y43" s="106"/>
      <c r="Z43" s="106"/>
      <c r="AA43" s="450"/>
    </row>
    <row r="44" spans="1:27" ht="62.4" customHeight="1" x14ac:dyDescent="0.25">
      <c r="A44" s="374">
        <v>13</v>
      </c>
      <c r="B44" s="342" t="e">
        <f>'01-Mapa de riesgo-UO'!#REF!</f>
        <v>#REF!</v>
      </c>
      <c r="C44" s="448" t="e">
        <f>'01-Mapa de riesgo-UO'!#REF!</f>
        <v>#REF!</v>
      </c>
      <c r="D44" s="448" t="e">
        <f>'01-Mapa de riesgo-UO'!#REF!</f>
        <v>#REF!</v>
      </c>
      <c r="E44" s="448" t="e">
        <f>'01-Mapa de riesgo-UO'!#REF!</f>
        <v>#REF!</v>
      </c>
      <c r="F44" s="80" t="e">
        <f>'01-Mapa de riesgo-UO'!#REF!</f>
        <v>#REF!</v>
      </c>
      <c r="G44" s="448" t="e">
        <f>'01-Mapa de riesgo-UO'!#REF!</f>
        <v>#REF!</v>
      </c>
      <c r="H44" s="411" t="e">
        <f>'01-Mapa de riesgo-UO'!#REF!</f>
        <v>#REF!</v>
      </c>
      <c r="I44" s="456" t="e">
        <f>'01-Mapa de riesgo-UO'!#REF!</f>
        <v>#REF!</v>
      </c>
      <c r="J44" s="446"/>
      <c r="K44" s="454"/>
      <c r="L44" s="81" t="e">
        <f>IF('01-Mapa de riesgo-UO'!#REF!="No existen", "No existe control para el riesgo",'01-Mapa de riesgo-UO'!#REF!)</f>
        <v>#REF!</v>
      </c>
      <c r="M44" s="81" t="e">
        <f>'01-Mapa de riesgo-UO'!#REF!</f>
        <v>#REF!</v>
      </c>
      <c r="N44" s="81" t="e">
        <f>'01-Mapa de riesgo-UO'!#REF!</f>
        <v>#REF!</v>
      </c>
      <c r="O44" s="82" t="e">
        <f>'01-Mapa de riesgo-UO'!#REF!</f>
        <v>#REF!</v>
      </c>
      <c r="P44" s="82" t="e">
        <f>'01-Mapa de riesgo-UO'!#REF!</f>
        <v>#REF!</v>
      </c>
      <c r="Q44" s="467" t="e">
        <f>'01-Mapa de riesgo-UO'!#REF!</f>
        <v>#REF!</v>
      </c>
      <c r="R44" s="452"/>
      <c r="S44" s="452"/>
      <c r="T44" s="109" t="e">
        <f>'01-Mapa de riesgo-UO'!#REF!</f>
        <v>#REF!</v>
      </c>
      <c r="U44" s="109" t="e">
        <f>'01-Mapa de riesgo-UO'!#REF!</f>
        <v>#REF!</v>
      </c>
      <c r="V44" s="109" t="e">
        <f>IF(T44="COMPARTIR",'01-Mapa de riesgo-UO'!#REF!, IF(T44=0, 0,$AW$47))</f>
        <v>#REF!</v>
      </c>
      <c r="W44" s="106"/>
      <c r="X44" s="106"/>
      <c r="Y44" s="106"/>
      <c r="Z44" s="106"/>
      <c r="AA44" s="449"/>
    </row>
    <row r="45" spans="1:27" ht="62.4" customHeight="1" x14ac:dyDescent="0.25">
      <c r="A45" s="374"/>
      <c r="B45" s="342"/>
      <c r="C45" s="448"/>
      <c r="D45" s="448"/>
      <c r="E45" s="448"/>
      <c r="F45" s="80" t="e">
        <f>'01-Mapa de riesgo-UO'!#REF!</f>
        <v>#REF!</v>
      </c>
      <c r="G45" s="448"/>
      <c r="H45" s="411"/>
      <c r="I45" s="448"/>
      <c r="J45" s="447"/>
      <c r="K45" s="454"/>
      <c r="L45" s="81" t="e">
        <f>IF('01-Mapa de riesgo-UO'!#REF!="No existen", "No existe control para el riesgo",'01-Mapa de riesgo-UO'!#REF!)</f>
        <v>#REF!</v>
      </c>
      <c r="M45" s="81" t="e">
        <f>'01-Mapa de riesgo-UO'!#REF!</f>
        <v>#REF!</v>
      </c>
      <c r="N45" s="81" t="e">
        <f>'01-Mapa de riesgo-UO'!#REF!</f>
        <v>#REF!</v>
      </c>
      <c r="O45" s="82" t="e">
        <f>'01-Mapa de riesgo-UO'!#REF!</f>
        <v>#REF!</v>
      </c>
      <c r="P45" s="82" t="e">
        <f>'01-Mapa de riesgo-UO'!#REF!</f>
        <v>#REF!</v>
      </c>
      <c r="Q45" s="465"/>
      <c r="R45" s="452"/>
      <c r="S45" s="452"/>
      <c r="T45" s="109" t="e">
        <f>'01-Mapa de riesgo-UO'!#REF!</f>
        <v>#REF!</v>
      </c>
      <c r="U45" s="109" t="e">
        <f>'01-Mapa de riesgo-UO'!#REF!</f>
        <v>#REF!</v>
      </c>
      <c r="V45" s="109" t="e">
        <f>IF(T45="COMPARTIR",'01-Mapa de riesgo-UO'!#REF!, IF(T45=0, 0,$AW$48))</f>
        <v>#REF!</v>
      </c>
      <c r="W45" s="106"/>
      <c r="X45" s="106"/>
      <c r="Y45" s="106"/>
      <c r="Z45" s="106"/>
      <c r="AA45" s="450"/>
    </row>
    <row r="46" spans="1:27" ht="62.4" customHeight="1" thickBot="1" x14ac:dyDescent="0.3">
      <c r="A46" s="374"/>
      <c r="B46" s="342"/>
      <c r="C46" s="448"/>
      <c r="D46" s="448"/>
      <c r="E46" s="448"/>
      <c r="F46" s="80" t="e">
        <f>'01-Mapa de riesgo-UO'!#REF!</f>
        <v>#REF!</v>
      </c>
      <c r="G46" s="448"/>
      <c r="H46" s="411"/>
      <c r="I46" s="448"/>
      <c r="J46" s="447"/>
      <c r="K46" s="454"/>
      <c r="L46" s="81" t="e">
        <f>IF('01-Mapa de riesgo-UO'!#REF!="No existen", "No existe control para el riesgo",'01-Mapa de riesgo-UO'!#REF!)</f>
        <v>#REF!</v>
      </c>
      <c r="M46" s="81" t="e">
        <f>'01-Mapa de riesgo-UO'!#REF!</f>
        <v>#REF!</v>
      </c>
      <c r="N46" s="81" t="e">
        <f>'01-Mapa de riesgo-UO'!#REF!</f>
        <v>#REF!</v>
      </c>
      <c r="O46" s="82" t="e">
        <f>'01-Mapa de riesgo-UO'!#REF!</f>
        <v>#REF!</v>
      </c>
      <c r="P46" s="82" t="e">
        <f>'01-Mapa de riesgo-UO'!#REF!</f>
        <v>#REF!</v>
      </c>
      <c r="Q46" s="466"/>
      <c r="R46" s="452"/>
      <c r="S46" s="452"/>
      <c r="T46" s="109" t="e">
        <f>'01-Mapa de riesgo-UO'!#REF!</f>
        <v>#REF!</v>
      </c>
      <c r="U46" s="109" t="e">
        <f>'01-Mapa de riesgo-UO'!#REF!</f>
        <v>#REF!</v>
      </c>
      <c r="V46" s="109" t="e">
        <f>IF(T46="COMPARTIR",'01-Mapa de riesgo-UO'!#REF!, IF(T46=0, 0,$AW$49))</f>
        <v>#REF!</v>
      </c>
      <c r="W46" s="106"/>
      <c r="X46" s="106"/>
      <c r="Y46" s="106"/>
      <c r="Z46" s="106"/>
      <c r="AA46" s="450"/>
    </row>
    <row r="47" spans="1:27" ht="62.4" customHeight="1" x14ac:dyDescent="0.25">
      <c r="A47" s="374">
        <v>14</v>
      </c>
      <c r="B47" s="342" t="e">
        <f>'01-Mapa de riesgo-UO'!#REF!</f>
        <v>#REF!</v>
      </c>
      <c r="C47" s="448" t="e">
        <f>'01-Mapa de riesgo-UO'!#REF!</f>
        <v>#REF!</v>
      </c>
      <c r="D47" s="448" t="e">
        <f>'01-Mapa de riesgo-UO'!#REF!</f>
        <v>#REF!</v>
      </c>
      <c r="E47" s="448" t="e">
        <f>'01-Mapa de riesgo-UO'!#REF!</f>
        <v>#REF!</v>
      </c>
      <c r="F47" s="80" t="e">
        <f>'01-Mapa de riesgo-UO'!#REF!</f>
        <v>#REF!</v>
      </c>
      <c r="G47" s="448" t="e">
        <f>'01-Mapa de riesgo-UO'!#REF!</f>
        <v>#REF!</v>
      </c>
      <c r="H47" s="411" t="e">
        <f>'01-Mapa de riesgo-UO'!#REF!</f>
        <v>#REF!</v>
      </c>
      <c r="I47" s="456" t="e">
        <f>'01-Mapa de riesgo-UO'!#REF!</f>
        <v>#REF!</v>
      </c>
      <c r="J47" s="457"/>
      <c r="K47" s="454"/>
      <c r="L47" s="81" t="e">
        <f>IF('01-Mapa de riesgo-UO'!#REF!="No existen", "No existe control para el riesgo",'01-Mapa de riesgo-UO'!#REF!)</f>
        <v>#REF!</v>
      </c>
      <c r="M47" s="81" t="e">
        <f>'01-Mapa de riesgo-UO'!#REF!</f>
        <v>#REF!</v>
      </c>
      <c r="N47" s="81" t="e">
        <f>'01-Mapa de riesgo-UO'!#REF!</f>
        <v>#REF!</v>
      </c>
      <c r="O47" s="82" t="e">
        <f>'01-Mapa de riesgo-UO'!#REF!</f>
        <v>#REF!</v>
      </c>
      <c r="P47" s="82" t="e">
        <f>'01-Mapa de riesgo-UO'!#REF!</f>
        <v>#REF!</v>
      </c>
      <c r="Q47" s="467" t="e">
        <f>'01-Mapa de riesgo-UO'!#REF!</f>
        <v>#REF!</v>
      </c>
      <c r="R47" s="452"/>
      <c r="S47" s="452"/>
      <c r="T47" s="109" t="e">
        <f>'01-Mapa de riesgo-UO'!#REF!</f>
        <v>#REF!</v>
      </c>
      <c r="U47" s="109" t="e">
        <f>'01-Mapa de riesgo-UO'!#REF!</f>
        <v>#REF!</v>
      </c>
      <c r="V47" s="109" t="e">
        <f>IF(T47="COMPARTIR",'01-Mapa de riesgo-UO'!#REF!, IF(T47=0, 0,$AW$50))</f>
        <v>#REF!</v>
      </c>
      <c r="W47" s="106"/>
      <c r="X47" s="106"/>
      <c r="Y47" s="106"/>
      <c r="Z47" s="106"/>
      <c r="AA47" s="449"/>
    </row>
    <row r="48" spans="1:27" ht="62.4" customHeight="1" x14ac:dyDescent="0.25">
      <c r="A48" s="374"/>
      <c r="B48" s="342"/>
      <c r="C48" s="448"/>
      <c r="D48" s="448"/>
      <c r="E48" s="448"/>
      <c r="F48" s="80" t="e">
        <f>'01-Mapa de riesgo-UO'!#REF!</f>
        <v>#REF!</v>
      </c>
      <c r="G48" s="448"/>
      <c r="H48" s="411"/>
      <c r="I48" s="448"/>
      <c r="J48" s="447"/>
      <c r="K48" s="454"/>
      <c r="L48" s="81" t="e">
        <f>IF('01-Mapa de riesgo-UO'!#REF!="No existen", "No existe control para el riesgo",'01-Mapa de riesgo-UO'!#REF!)</f>
        <v>#REF!</v>
      </c>
      <c r="M48" s="81" t="e">
        <f>'01-Mapa de riesgo-UO'!#REF!</f>
        <v>#REF!</v>
      </c>
      <c r="N48" s="81" t="e">
        <f>'01-Mapa de riesgo-UO'!#REF!</f>
        <v>#REF!</v>
      </c>
      <c r="O48" s="82" t="e">
        <f>'01-Mapa de riesgo-UO'!#REF!</f>
        <v>#REF!</v>
      </c>
      <c r="P48" s="82" t="e">
        <f>'01-Mapa de riesgo-UO'!#REF!</f>
        <v>#REF!</v>
      </c>
      <c r="Q48" s="465"/>
      <c r="R48" s="452"/>
      <c r="S48" s="452"/>
      <c r="T48" s="109" t="e">
        <f>'01-Mapa de riesgo-UO'!#REF!</f>
        <v>#REF!</v>
      </c>
      <c r="U48" s="109" t="e">
        <f>'01-Mapa de riesgo-UO'!#REF!</f>
        <v>#REF!</v>
      </c>
      <c r="V48" s="109" t="e">
        <f>IF(T48="COMPARTIR",'01-Mapa de riesgo-UO'!#REF!, IF(T48=0, 0,$AW$51))</f>
        <v>#REF!</v>
      </c>
      <c r="W48" s="106"/>
      <c r="X48" s="106"/>
      <c r="Y48" s="106"/>
      <c r="Z48" s="106"/>
      <c r="AA48" s="450"/>
    </row>
    <row r="49" spans="1:27" ht="62.4" customHeight="1" thickBot="1" x14ac:dyDescent="0.3">
      <c r="A49" s="374"/>
      <c r="B49" s="342"/>
      <c r="C49" s="448"/>
      <c r="D49" s="448"/>
      <c r="E49" s="448"/>
      <c r="F49" s="80" t="e">
        <f>'01-Mapa de riesgo-UO'!#REF!</f>
        <v>#REF!</v>
      </c>
      <c r="G49" s="448"/>
      <c r="H49" s="411"/>
      <c r="I49" s="448"/>
      <c r="J49" s="447"/>
      <c r="K49" s="454"/>
      <c r="L49" s="81" t="e">
        <f>IF('01-Mapa de riesgo-UO'!#REF!="No existen", "No existe control para el riesgo",'01-Mapa de riesgo-UO'!#REF!)</f>
        <v>#REF!</v>
      </c>
      <c r="M49" s="81" t="e">
        <f>'01-Mapa de riesgo-UO'!#REF!</f>
        <v>#REF!</v>
      </c>
      <c r="N49" s="81" t="e">
        <f>'01-Mapa de riesgo-UO'!#REF!</f>
        <v>#REF!</v>
      </c>
      <c r="O49" s="82" t="e">
        <f>'01-Mapa de riesgo-UO'!#REF!</f>
        <v>#REF!</v>
      </c>
      <c r="P49" s="82" t="e">
        <f>'01-Mapa de riesgo-UO'!#REF!</f>
        <v>#REF!</v>
      </c>
      <c r="Q49" s="466"/>
      <c r="R49" s="452"/>
      <c r="S49" s="452"/>
      <c r="T49" s="109" t="e">
        <f>'01-Mapa de riesgo-UO'!#REF!</f>
        <v>#REF!</v>
      </c>
      <c r="U49" s="109" t="e">
        <f>'01-Mapa de riesgo-UO'!#REF!</f>
        <v>#REF!</v>
      </c>
      <c r="V49" s="109" t="e">
        <f>IF(T49="COMPARTIR",'01-Mapa de riesgo-UO'!#REF!, IF(T49=0, 0,$AW$52))</f>
        <v>#REF!</v>
      </c>
      <c r="W49" s="106"/>
      <c r="X49" s="106"/>
      <c r="Y49" s="106"/>
      <c r="Z49" s="106"/>
      <c r="AA49" s="450"/>
    </row>
    <row r="50" spans="1:27" ht="62.4" customHeight="1" x14ac:dyDescent="0.25">
      <c r="A50" s="374">
        <v>15</v>
      </c>
      <c r="B50" s="342" t="e">
        <f>'01-Mapa de riesgo-UO'!#REF!</f>
        <v>#REF!</v>
      </c>
      <c r="C50" s="448" t="e">
        <f>'01-Mapa de riesgo-UO'!#REF!</f>
        <v>#REF!</v>
      </c>
      <c r="D50" s="448" t="e">
        <f>'01-Mapa de riesgo-UO'!#REF!</f>
        <v>#REF!</v>
      </c>
      <c r="E50" s="448" t="e">
        <f>'01-Mapa de riesgo-UO'!#REF!</f>
        <v>#REF!</v>
      </c>
      <c r="F50" s="80" t="e">
        <f>'01-Mapa de riesgo-UO'!#REF!</f>
        <v>#REF!</v>
      </c>
      <c r="G50" s="448" t="e">
        <f>'01-Mapa de riesgo-UO'!#REF!</f>
        <v>#REF!</v>
      </c>
      <c r="H50" s="411" t="e">
        <f>'01-Mapa de riesgo-UO'!#REF!</f>
        <v>#REF!</v>
      </c>
      <c r="I50" s="456" t="e">
        <f>'01-Mapa de riesgo-UO'!#REF!</f>
        <v>#REF!</v>
      </c>
      <c r="J50" s="446"/>
      <c r="K50" s="454"/>
      <c r="L50" s="81" t="e">
        <f>IF('01-Mapa de riesgo-UO'!#REF!="No existen", "No existe control para el riesgo",'01-Mapa de riesgo-UO'!#REF!)</f>
        <v>#REF!</v>
      </c>
      <c r="M50" s="81" t="e">
        <f>'01-Mapa de riesgo-UO'!#REF!</f>
        <v>#REF!</v>
      </c>
      <c r="N50" s="81" t="e">
        <f>'01-Mapa de riesgo-UO'!#REF!</f>
        <v>#REF!</v>
      </c>
      <c r="O50" s="82" t="e">
        <f>'01-Mapa de riesgo-UO'!#REF!</f>
        <v>#REF!</v>
      </c>
      <c r="P50" s="82" t="e">
        <f>'01-Mapa de riesgo-UO'!#REF!</f>
        <v>#REF!</v>
      </c>
      <c r="Q50" s="467" t="e">
        <f>'01-Mapa de riesgo-UO'!#REF!</f>
        <v>#REF!</v>
      </c>
      <c r="R50" s="452"/>
      <c r="S50" s="452"/>
      <c r="T50" s="109" t="e">
        <f>'01-Mapa de riesgo-UO'!#REF!</f>
        <v>#REF!</v>
      </c>
      <c r="U50" s="109" t="e">
        <f>'01-Mapa de riesgo-UO'!#REF!</f>
        <v>#REF!</v>
      </c>
      <c r="V50" s="109" t="e">
        <f>IF(T50="COMPARTIR",'01-Mapa de riesgo-UO'!#REF!, IF(T50=0, 0,$AW$53))</f>
        <v>#REF!</v>
      </c>
      <c r="W50" s="106"/>
      <c r="X50" s="106"/>
      <c r="Y50" s="106"/>
      <c r="Z50" s="106"/>
      <c r="AA50" s="449"/>
    </row>
    <row r="51" spans="1:27" ht="62.4" customHeight="1" x14ac:dyDescent="0.25">
      <c r="A51" s="374"/>
      <c r="B51" s="342"/>
      <c r="C51" s="448"/>
      <c r="D51" s="448"/>
      <c r="E51" s="448"/>
      <c r="F51" s="80" t="e">
        <f>'01-Mapa de riesgo-UO'!#REF!</f>
        <v>#REF!</v>
      </c>
      <c r="G51" s="448"/>
      <c r="H51" s="411"/>
      <c r="I51" s="448"/>
      <c r="J51" s="447"/>
      <c r="K51" s="454"/>
      <c r="L51" s="81" t="e">
        <f>IF('01-Mapa de riesgo-UO'!#REF!="No existen", "No existe control para el riesgo",'01-Mapa de riesgo-UO'!#REF!)</f>
        <v>#REF!</v>
      </c>
      <c r="M51" s="81" t="e">
        <f>'01-Mapa de riesgo-UO'!#REF!</f>
        <v>#REF!</v>
      </c>
      <c r="N51" s="81" t="e">
        <f>'01-Mapa de riesgo-UO'!#REF!</f>
        <v>#REF!</v>
      </c>
      <c r="O51" s="82" t="e">
        <f>'01-Mapa de riesgo-UO'!#REF!</f>
        <v>#REF!</v>
      </c>
      <c r="P51" s="82" t="e">
        <f>'01-Mapa de riesgo-UO'!#REF!</f>
        <v>#REF!</v>
      </c>
      <c r="Q51" s="465"/>
      <c r="R51" s="452"/>
      <c r="S51" s="452"/>
      <c r="T51" s="109" t="e">
        <f>'01-Mapa de riesgo-UO'!#REF!</f>
        <v>#REF!</v>
      </c>
      <c r="U51" s="109" t="e">
        <f>'01-Mapa de riesgo-UO'!#REF!</f>
        <v>#REF!</v>
      </c>
      <c r="V51" s="109" t="e">
        <f>IF(T51="COMPARTIR",'01-Mapa de riesgo-UO'!#REF!, IF(T51=0, 0,$AW$54))</f>
        <v>#REF!</v>
      </c>
      <c r="W51" s="106"/>
      <c r="X51" s="106"/>
      <c r="Y51" s="106"/>
      <c r="Z51" s="106"/>
      <c r="AA51" s="450"/>
    </row>
    <row r="52" spans="1:27" ht="62.4" customHeight="1" thickBot="1" x14ac:dyDescent="0.3">
      <c r="A52" s="374"/>
      <c r="B52" s="342"/>
      <c r="C52" s="448"/>
      <c r="D52" s="448"/>
      <c r="E52" s="448"/>
      <c r="F52" s="80" t="e">
        <f>'01-Mapa de riesgo-UO'!#REF!</f>
        <v>#REF!</v>
      </c>
      <c r="G52" s="448"/>
      <c r="H52" s="411"/>
      <c r="I52" s="448"/>
      <c r="J52" s="447"/>
      <c r="K52" s="454"/>
      <c r="L52" s="81" t="e">
        <f>IF('01-Mapa de riesgo-UO'!#REF!="No existen", "No existe control para el riesgo",'01-Mapa de riesgo-UO'!#REF!)</f>
        <v>#REF!</v>
      </c>
      <c r="M52" s="81" t="e">
        <f>'01-Mapa de riesgo-UO'!#REF!</f>
        <v>#REF!</v>
      </c>
      <c r="N52" s="81" t="e">
        <f>'01-Mapa de riesgo-UO'!#REF!</f>
        <v>#REF!</v>
      </c>
      <c r="O52" s="82" t="e">
        <f>'01-Mapa de riesgo-UO'!#REF!</f>
        <v>#REF!</v>
      </c>
      <c r="P52" s="82" t="e">
        <f>'01-Mapa de riesgo-UO'!#REF!</f>
        <v>#REF!</v>
      </c>
      <c r="Q52" s="466"/>
      <c r="R52" s="452"/>
      <c r="S52" s="452"/>
      <c r="T52" s="109" t="e">
        <f>'01-Mapa de riesgo-UO'!#REF!</f>
        <v>#REF!</v>
      </c>
      <c r="U52" s="109" t="e">
        <f>'01-Mapa de riesgo-UO'!#REF!</f>
        <v>#REF!</v>
      </c>
      <c r="V52" s="109" t="e">
        <f>IF(T52="COMPARTIR",'01-Mapa de riesgo-UO'!#REF!, IF(T52=0, 0,$AW$55))</f>
        <v>#REF!</v>
      </c>
      <c r="W52" s="106"/>
      <c r="X52" s="106"/>
      <c r="Y52" s="106"/>
      <c r="Z52" s="106"/>
      <c r="AA52" s="450"/>
    </row>
    <row r="53" spans="1:27" ht="62.4" customHeight="1" x14ac:dyDescent="0.25">
      <c r="A53" s="374">
        <v>16</v>
      </c>
      <c r="B53" s="342" t="e">
        <f>'01-Mapa de riesgo-UO'!#REF!</f>
        <v>#REF!</v>
      </c>
      <c r="C53" s="448" t="e">
        <f>'01-Mapa de riesgo-UO'!#REF!</f>
        <v>#REF!</v>
      </c>
      <c r="D53" s="448" t="e">
        <f>'01-Mapa de riesgo-UO'!#REF!</f>
        <v>#REF!</v>
      </c>
      <c r="E53" s="448" t="e">
        <f>'01-Mapa de riesgo-UO'!#REF!</f>
        <v>#REF!</v>
      </c>
      <c r="F53" s="80" t="e">
        <f>'01-Mapa de riesgo-UO'!#REF!</f>
        <v>#REF!</v>
      </c>
      <c r="G53" s="448" t="e">
        <f>'01-Mapa de riesgo-UO'!#REF!</f>
        <v>#REF!</v>
      </c>
      <c r="H53" s="411" t="e">
        <f>'01-Mapa de riesgo-UO'!#REF!</f>
        <v>#REF!</v>
      </c>
      <c r="I53" s="456" t="e">
        <f>'01-Mapa de riesgo-UO'!#REF!</f>
        <v>#REF!</v>
      </c>
      <c r="J53" s="457"/>
      <c r="K53" s="454"/>
      <c r="L53" s="81" t="e">
        <f>IF('01-Mapa de riesgo-UO'!#REF!="No existen", "No existe control para el riesgo",'01-Mapa de riesgo-UO'!#REF!)</f>
        <v>#REF!</v>
      </c>
      <c r="M53" s="81" t="e">
        <f>'01-Mapa de riesgo-UO'!#REF!</f>
        <v>#REF!</v>
      </c>
      <c r="N53" s="81" t="e">
        <f>'01-Mapa de riesgo-UO'!#REF!</f>
        <v>#REF!</v>
      </c>
      <c r="O53" s="82" t="e">
        <f>'01-Mapa de riesgo-UO'!#REF!</f>
        <v>#REF!</v>
      </c>
      <c r="P53" s="82" t="e">
        <f>'01-Mapa de riesgo-UO'!#REF!</f>
        <v>#REF!</v>
      </c>
      <c r="Q53" s="467" t="e">
        <f>'01-Mapa de riesgo-UO'!#REF!</f>
        <v>#REF!</v>
      </c>
      <c r="R53" s="452"/>
      <c r="S53" s="452"/>
      <c r="T53" s="109" t="e">
        <f>'01-Mapa de riesgo-UO'!#REF!</f>
        <v>#REF!</v>
      </c>
      <c r="U53" s="109" t="e">
        <f>'01-Mapa de riesgo-UO'!#REF!</f>
        <v>#REF!</v>
      </c>
      <c r="V53" s="109" t="e">
        <f>IF(T53="COMPARTIR",'01-Mapa de riesgo-UO'!#REF!, IF(T53=0, 0,$AW$56))</f>
        <v>#REF!</v>
      </c>
      <c r="W53" s="106"/>
      <c r="X53" s="106"/>
      <c r="Y53" s="106"/>
      <c r="Z53" s="106"/>
      <c r="AA53" s="449"/>
    </row>
    <row r="54" spans="1:27" ht="62.4" customHeight="1" x14ac:dyDescent="0.25">
      <c r="A54" s="374"/>
      <c r="B54" s="342"/>
      <c r="C54" s="448"/>
      <c r="D54" s="448"/>
      <c r="E54" s="448"/>
      <c r="F54" s="80" t="e">
        <f>'01-Mapa de riesgo-UO'!#REF!</f>
        <v>#REF!</v>
      </c>
      <c r="G54" s="448"/>
      <c r="H54" s="411"/>
      <c r="I54" s="448"/>
      <c r="J54" s="447"/>
      <c r="K54" s="454"/>
      <c r="L54" s="81" t="e">
        <f>IF('01-Mapa de riesgo-UO'!#REF!="No existen", "No existe control para el riesgo",'01-Mapa de riesgo-UO'!#REF!)</f>
        <v>#REF!</v>
      </c>
      <c r="M54" s="81" t="e">
        <f>'01-Mapa de riesgo-UO'!#REF!</f>
        <v>#REF!</v>
      </c>
      <c r="N54" s="81" t="e">
        <f>'01-Mapa de riesgo-UO'!#REF!</f>
        <v>#REF!</v>
      </c>
      <c r="O54" s="82" t="e">
        <f>'01-Mapa de riesgo-UO'!#REF!</f>
        <v>#REF!</v>
      </c>
      <c r="P54" s="82" t="e">
        <f>'01-Mapa de riesgo-UO'!#REF!</f>
        <v>#REF!</v>
      </c>
      <c r="Q54" s="465"/>
      <c r="R54" s="452"/>
      <c r="S54" s="452"/>
      <c r="T54" s="109" t="e">
        <f>'01-Mapa de riesgo-UO'!#REF!</f>
        <v>#REF!</v>
      </c>
      <c r="U54" s="109" t="e">
        <f>'01-Mapa de riesgo-UO'!#REF!</f>
        <v>#REF!</v>
      </c>
      <c r="V54" s="109" t="e">
        <f>IF(T54="COMPARTIR",'01-Mapa de riesgo-UO'!#REF!, IF(T54=0, 0,$AW$57))</f>
        <v>#REF!</v>
      </c>
      <c r="W54" s="106"/>
      <c r="X54" s="106"/>
      <c r="Y54" s="106"/>
      <c r="Z54" s="106"/>
      <c r="AA54" s="450"/>
    </row>
    <row r="55" spans="1:27" ht="62.4" customHeight="1" thickBot="1" x14ac:dyDescent="0.3">
      <c r="A55" s="374"/>
      <c r="B55" s="342"/>
      <c r="C55" s="448"/>
      <c r="D55" s="448"/>
      <c r="E55" s="448"/>
      <c r="F55" s="80" t="e">
        <f>'01-Mapa de riesgo-UO'!#REF!</f>
        <v>#REF!</v>
      </c>
      <c r="G55" s="448"/>
      <c r="H55" s="411"/>
      <c r="I55" s="448"/>
      <c r="J55" s="447"/>
      <c r="K55" s="454"/>
      <c r="L55" s="81" t="e">
        <f>IF('01-Mapa de riesgo-UO'!#REF!="No existen", "No existe control para el riesgo",'01-Mapa de riesgo-UO'!#REF!)</f>
        <v>#REF!</v>
      </c>
      <c r="M55" s="81" t="e">
        <f>'01-Mapa de riesgo-UO'!#REF!</f>
        <v>#REF!</v>
      </c>
      <c r="N55" s="81" t="e">
        <f>'01-Mapa de riesgo-UO'!#REF!</f>
        <v>#REF!</v>
      </c>
      <c r="O55" s="82" t="e">
        <f>'01-Mapa de riesgo-UO'!#REF!</f>
        <v>#REF!</v>
      </c>
      <c r="P55" s="82" t="e">
        <f>'01-Mapa de riesgo-UO'!#REF!</f>
        <v>#REF!</v>
      </c>
      <c r="Q55" s="466"/>
      <c r="R55" s="452"/>
      <c r="S55" s="452"/>
      <c r="T55" s="109" t="e">
        <f>'01-Mapa de riesgo-UO'!#REF!</f>
        <v>#REF!</v>
      </c>
      <c r="U55" s="109" t="e">
        <f>'01-Mapa de riesgo-UO'!#REF!</f>
        <v>#REF!</v>
      </c>
      <c r="V55" s="109" t="e">
        <f>IF(T55="COMPARTIR",'01-Mapa de riesgo-UO'!#REF!, IF(T55=0, 0,$AW$58))</f>
        <v>#REF!</v>
      </c>
      <c r="W55" s="106"/>
      <c r="X55" s="106"/>
      <c r="Y55" s="106"/>
      <c r="Z55" s="106"/>
      <c r="AA55" s="450"/>
    </row>
    <row r="56" spans="1:27" ht="62.4" customHeight="1" x14ac:dyDescent="0.25">
      <c r="A56" s="374">
        <v>17</v>
      </c>
      <c r="B56" s="342" t="e">
        <f>'01-Mapa de riesgo-UO'!#REF!</f>
        <v>#REF!</v>
      </c>
      <c r="C56" s="448" t="e">
        <f>'01-Mapa de riesgo-UO'!#REF!</f>
        <v>#REF!</v>
      </c>
      <c r="D56" s="448" t="e">
        <f>'01-Mapa de riesgo-UO'!#REF!</f>
        <v>#REF!</v>
      </c>
      <c r="E56" s="448" t="e">
        <f>'01-Mapa de riesgo-UO'!#REF!</f>
        <v>#REF!</v>
      </c>
      <c r="F56" s="80" t="e">
        <f>'01-Mapa de riesgo-UO'!#REF!</f>
        <v>#REF!</v>
      </c>
      <c r="G56" s="448" t="e">
        <f>'01-Mapa de riesgo-UO'!#REF!</f>
        <v>#REF!</v>
      </c>
      <c r="H56" s="411" t="e">
        <f>'01-Mapa de riesgo-UO'!#REF!</f>
        <v>#REF!</v>
      </c>
      <c r="I56" s="456" t="e">
        <f>'01-Mapa de riesgo-UO'!#REF!</f>
        <v>#REF!</v>
      </c>
      <c r="J56" s="457"/>
      <c r="K56" s="454"/>
      <c r="L56" s="81" t="e">
        <f>IF('01-Mapa de riesgo-UO'!#REF!="No existen", "No existe control para el riesgo",'01-Mapa de riesgo-UO'!#REF!)</f>
        <v>#REF!</v>
      </c>
      <c r="M56" s="81" t="e">
        <f>'01-Mapa de riesgo-UO'!#REF!</f>
        <v>#REF!</v>
      </c>
      <c r="N56" s="81" t="e">
        <f>'01-Mapa de riesgo-UO'!#REF!</f>
        <v>#REF!</v>
      </c>
      <c r="O56" s="82" t="e">
        <f>'01-Mapa de riesgo-UO'!#REF!</f>
        <v>#REF!</v>
      </c>
      <c r="P56" s="82" t="e">
        <f>'01-Mapa de riesgo-UO'!#REF!</f>
        <v>#REF!</v>
      </c>
      <c r="Q56" s="467" t="e">
        <f>'01-Mapa de riesgo-UO'!#REF!</f>
        <v>#REF!</v>
      </c>
      <c r="R56" s="452"/>
      <c r="S56" s="452"/>
      <c r="T56" s="109" t="e">
        <f>'01-Mapa de riesgo-UO'!#REF!</f>
        <v>#REF!</v>
      </c>
      <c r="U56" s="109" t="e">
        <f>'01-Mapa de riesgo-UO'!#REF!</f>
        <v>#REF!</v>
      </c>
      <c r="V56" s="109" t="e">
        <f>IF(T56="COMPARTIR",'01-Mapa de riesgo-UO'!#REF!, IF(T56=0, 0,$AW$59))</f>
        <v>#REF!</v>
      </c>
      <c r="W56" s="106"/>
      <c r="X56" s="106"/>
      <c r="Y56" s="106"/>
      <c r="Z56" s="106"/>
      <c r="AA56" s="449"/>
    </row>
    <row r="57" spans="1:27" ht="62.4" customHeight="1" x14ac:dyDescent="0.25">
      <c r="A57" s="374"/>
      <c r="B57" s="342"/>
      <c r="C57" s="448"/>
      <c r="D57" s="448"/>
      <c r="E57" s="448"/>
      <c r="F57" s="80" t="e">
        <f>'01-Mapa de riesgo-UO'!#REF!</f>
        <v>#REF!</v>
      </c>
      <c r="G57" s="448"/>
      <c r="H57" s="411"/>
      <c r="I57" s="448"/>
      <c r="J57" s="447"/>
      <c r="K57" s="454"/>
      <c r="L57" s="81" t="e">
        <f>IF('01-Mapa de riesgo-UO'!#REF!="No existen", "No existe control para el riesgo",'01-Mapa de riesgo-UO'!#REF!)</f>
        <v>#REF!</v>
      </c>
      <c r="M57" s="81" t="e">
        <f>'01-Mapa de riesgo-UO'!#REF!</f>
        <v>#REF!</v>
      </c>
      <c r="N57" s="81" t="e">
        <f>'01-Mapa de riesgo-UO'!#REF!</f>
        <v>#REF!</v>
      </c>
      <c r="O57" s="82" t="e">
        <f>'01-Mapa de riesgo-UO'!#REF!</f>
        <v>#REF!</v>
      </c>
      <c r="P57" s="82" t="e">
        <f>'01-Mapa de riesgo-UO'!#REF!</f>
        <v>#REF!</v>
      </c>
      <c r="Q57" s="465"/>
      <c r="R57" s="452"/>
      <c r="S57" s="452"/>
      <c r="T57" s="109" t="e">
        <f>'01-Mapa de riesgo-UO'!#REF!</f>
        <v>#REF!</v>
      </c>
      <c r="U57" s="109" t="e">
        <f>'01-Mapa de riesgo-UO'!#REF!</f>
        <v>#REF!</v>
      </c>
      <c r="V57" s="109" t="e">
        <f>IF(T57="COMPARTIR",'01-Mapa de riesgo-UO'!#REF!, IF(T57=0, 0,$AW$60))</f>
        <v>#REF!</v>
      </c>
      <c r="W57" s="106"/>
      <c r="X57" s="106"/>
      <c r="Y57" s="106"/>
      <c r="Z57" s="106"/>
      <c r="AA57" s="450"/>
    </row>
    <row r="58" spans="1:27" ht="62.4" customHeight="1" thickBot="1" x14ac:dyDescent="0.3">
      <c r="A58" s="374"/>
      <c r="B58" s="342"/>
      <c r="C58" s="448"/>
      <c r="D58" s="448"/>
      <c r="E58" s="448"/>
      <c r="F58" s="80" t="e">
        <f>'01-Mapa de riesgo-UO'!#REF!</f>
        <v>#REF!</v>
      </c>
      <c r="G58" s="448"/>
      <c r="H58" s="411"/>
      <c r="I58" s="448"/>
      <c r="J58" s="447"/>
      <c r="K58" s="454"/>
      <c r="L58" s="81" t="e">
        <f>IF('01-Mapa de riesgo-UO'!#REF!="No existen", "No existe control para el riesgo",'01-Mapa de riesgo-UO'!#REF!)</f>
        <v>#REF!</v>
      </c>
      <c r="M58" s="81" t="e">
        <f>'01-Mapa de riesgo-UO'!#REF!</f>
        <v>#REF!</v>
      </c>
      <c r="N58" s="81" t="e">
        <f>'01-Mapa de riesgo-UO'!#REF!</f>
        <v>#REF!</v>
      </c>
      <c r="O58" s="82" t="e">
        <f>'01-Mapa de riesgo-UO'!#REF!</f>
        <v>#REF!</v>
      </c>
      <c r="P58" s="82" t="e">
        <f>'01-Mapa de riesgo-UO'!#REF!</f>
        <v>#REF!</v>
      </c>
      <c r="Q58" s="466"/>
      <c r="R58" s="452"/>
      <c r="S58" s="452"/>
      <c r="T58" s="109" t="e">
        <f>'01-Mapa de riesgo-UO'!#REF!</f>
        <v>#REF!</v>
      </c>
      <c r="U58" s="109" t="e">
        <f>'01-Mapa de riesgo-UO'!#REF!</f>
        <v>#REF!</v>
      </c>
      <c r="V58" s="109" t="e">
        <f>IF(T58="COMPARTIR",'01-Mapa de riesgo-UO'!#REF!, IF(T58=0, 0,$AW$61))</f>
        <v>#REF!</v>
      </c>
      <c r="W58" s="106"/>
      <c r="X58" s="106"/>
      <c r="Y58" s="106"/>
      <c r="Z58" s="106"/>
      <c r="AA58" s="450"/>
    </row>
    <row r="59" spans="1:27" ht="62.4" customHeight="1" x14ac:dyDescent="0.25">
      <c r="A59" s="374">
        <v>18</v>
      </c>
      <c r="B59" s="342" t="e">
        <f>'01-Mapa de riesgo-UO'!#REF!</f>
        <v>#REF!</v>
      </c>
      <c r="C59" s="448" t="e">
        <f>'01-Mapa de riesgo-UO'!#REF!</f>
        <v>#REF!</v>
      </c>
      <c r="D59" s="448" t="e">
        <f>'01-Mapa de riesgo-UO'!#REF!</f>
        <v>#REF!</v>
      </c>
      <c r="E59" s="448" t="e">
        <f>'01-Mapa de riesgo-UO'!#REF!</f>
        <v>#REF!</v>
      </c>
      <c r="F59" s="80" t="e">
        <f>'01-Mapa de riesgo-UO'!#REF!</f>
        <v>#REF!</v>
      </c>
      <c r="G59" s="448" t="e">
        <f>'01-Mapa de riesgo-UO'!#REF!</f>
        <v>#REF!</v>
      </c>
      <c r="H59" s="411" t="e">
        <f>'01-Mapa de riesgo-UO'!#REF!</f>
        <v>#REF!</v>
      </c>
      <c r="I59" s="456" t="e">
        <f>'01-Mapa de riesgo-UO'!#REF!</f>
        <v>#REF!</v>
      </c>
      <c r="J59" s="457"/>
      <c r="K59" s="454"/>
      <c r="L59" s="81" t="e">
        <f>IF('01-Mapa de riesgo-UO'!#REF!="No existen", "No existe control para el riesgo",'01-Mapa de riesgo-UO'!#REF!)</f>
        <v>#REF!</v>
      </c>
      <c r="M59" s="81" t="e">
        <f>'01-Mapa de riesgo-UO'!#REF!</f>
        <v>#REF!</v>
      </c>
      <c r="N59" s="81" t="e">
        <f>'01-Mapa de riesgo-UO'!#REF!</f>
        <v>#REF!</v>
      </c>
      <c r="O59" s="82" t="e">
        <f>'01-Mapa de riesgo-UO'!#REF!</f>
        <v>#REF!</v>
      </c>
      <c r="P59" s="82" t="e">
        <f>'01-Mapa de riesgo-UO'!#REF!</f>
        <v>#REF!</v>
      </c>
      <c r="Q59" s="467" t="e">
        <f>'01-Mapa de riesgo-UO'!#REF!</f>
        <v>#REF!</v>
      </c>
      <c r="R59" s="452"/>
      <c r="S59" s="452"/>
      <c r="T59" s="109" t="e">
        <f>'01-Mapa de riesgo-UO'!#REF!</f>
        <v>#REF!</v>
      </c>
      <c r="U59" s="109" t="e">
        <f>'01-Mapa de riesgo-UO'!#REF!</f>
        <v>#REF!</v>
      </c>
      <c r="V59" s="109" t="e">
        <f>IF(T59="COMPARTIR",'01-Mapa de riesgo-UO'!#REF!, IF(T59=0, 0,$AW$62))</f>
        <v>#REF!</v>
      </c>
      <c r="W59" s="106"/>
      <c r="X59" s="106"/>
      <c r="Y59" s="106"/>
      <c r="Z59" s="106"/>
      <c r="AA59" s="449"/>
    </row>
    <row r="60" spans="1:27" ht="62.4" customHeight="1" x14ac:dyDescent="0.25">
      <c r="A60" s="374"/>
      <c r="B60" s="342"/>
      <c r="C60" s="448"/>
      <c r="D60" s="448"/>
      <c r="E60" s="448"/>
      <c r="F60" s="80" t="e">
        <f>'01-Mapa de riesgo-UO'!#REF!</f>
        <v>#REF!</v>
      </c>
      <c r="G60" s="448"/>
      <c r="H60" s="411"/>
      <c r="I60" s="448"/>
      <c r="J60" s="447"/>
      <c r="K60" s="454"/>
      <c r="L60" s="81" t="e">
        <f>IF('01-Mapa de riesgo-UO'!#REF!="No existen", "No existe control para el riesgo",'01-Mapa de riesgo-UO'!#REF!)</f>
        <v>#REF!</v>
      </c>
      <c r="M60" s="81" t="e">
        <f>'01-Mapa de riesgo-UO'!#REF!</f>
        <v>#REF!</v>
      </c>
      <c r="N60" s="81" t="e">
        <f>'01-Mapa de riesgo-UO'!#REF!</f>
        <v>#REF!</v>
      </c>
      <c r="O60" s="82" t="e">
        <f>'01-Mapa de riesgo-UO'!#REF!</f>
        <v>#REF!</v>
      </c>
      <c r="P60" s="82" t="e">
        <f>'01-Mapa de riesgo-UO'!#REF!</f>
        <v>#REF!</v>
      </c>
      <c r="Q60" s="465"/>
      <c r="R60" s="452"/>
      <c r="S60" s="452"/>
      <c r="T60" s="109" t="e">
        <f>'01-Mapa de riesgo-UO'!#REF!</f>
        <v>#REF!</v>
      </c>
      <c r="U60" s="109" t="e">
        <f>'01-Mapa de riesgo-UO'!#REF!</f>
        <v>#REF!</v>
      </c>
      <c r="V60" s="109" t="e">
        <f>IF(T60="COMPARTIR",'01-Mapa de riesgo-UO'!#REF!, IF(T60=0, 0,$AW$63))</f>
        <v>#REF!</v>
      </c>
      <c r="W60" s="106"/>
      <c r="X60" s="106"/>
      <c r="Y60" s="106"/>
      <c r="Z60" s="106"/>
      <c r="AA60" s="450"/>
    </row>
    <row r="61" spans="1:27" ht="62.4" customHeight="1" thickBot="1" x14ac:dyDescent="0.3">
      <c r="A61" s="374"/>
      <c r="B61" s="342"/>
      <c r="C61" s="448"/>
      <c r="D61" s="448"/>
      <c r="E61" s="448"/>
      <c r="F61" s="80" t="e">
        <f>'01-Mapa de riesgo-UO'!#REF!</f>
        <v>#REF!</v>
      </c>
      <c r="G61" s="448"/>
      <c r="H61" s="411"/>
      <c r="I61" s="448"/>
      <c r="J61" s="447"/>
      <c r="K61" s="454"/>
      <c r="L61" s="81" t="e">
        <f>IF('01-Mapa de riesgo-UO'!#REF!="No existen", "No existe control para el riesgo",'01-Mapa de riesgo-UO'!#REF!)</f>
        <v>#REF!</v>
      </c>
      <c r="M61" s="81" t="e">
        <f>'01-Mapa de riesgo-UO'!#REF!</f>
        <v>#REF!</v>
      </c>
      <c r="N61" s="81" t="e">
        <f>'01-Mapa de riesgo-UO'!#REF!</f>
        <v>#REF!</v>
      </c>
      <c r="O61" s="82" t="e">
        <f>'01-Mapa de riesgo-UO'!#REF!</f>
        <v>#REF!</v>
      </c>
      <c r="P61" s="82" t="e">
        <f>'01-Mapa de riesgo-UO'!#REF!</f>
        <v>#REF!</v>
      </c>
      <c r="Q61" s="466"/>
      <c r="R61" s="452"/>
      <c r="S61" s="452"/>
      <c r="T61" s="109" t="e">
        <f>'01-Mapa de riesgo-UO'!#REF!</f>
        <v>#REF!</v>
      </c>
      <c r="U61" s="109" t="e">
        <f>'01-Mapa de riesgo-UO'!#REF!</f>
        <v>#REF!</v>
      </c>
      <c r="V61" s="109" t="e">
        <f>IF(T61="COMPARTIR",'01-Mapa de riesgo-UO'!#REF!, IF(T61=0, 0,$AW$64))</f>
        <v>#REF!</v>
      </c>
      <c r="W61" s="106"/>
      <c r="X61" s="106"/>
      <c r="Y61" s="106"/>
      <c r="Z61" s="106"/>
      <c r="AA61" s="450"/>
    </row>
    <row r="62" spans="1:27" ht="62.4" customHeight="1" x14ac:dyDescent="0.25">
      <c r="A62" s="374">
        <v>19</v>
      </c>
      <c r="B62" s="342" t="e">
        <f>'01-Mapa de riesgo-UO'!#REF!</f>
        <v>#REF!</v>
      </c>
      <c r="C62" s="448" t="e">
        <f>'01-Mapa de riesgo-UO'!#REF!</f>
        <v>#REF!</v>
      </c>
      <c r="D62" s="448" t="e">
        <f>'01-Mapa de riesgo-UO'!#REF!</f>
        <v>#REF!</v>
      </c>
      <c r="E62" s="448" t="e">
        <f>'01-Mapa de riesgo-UO'!#REF!</f>
        <v>#REF!</v>
      </c>
      <c r="F62" s="80" t="e">
        <f>'01-Mapa de riesgo-UO'!#REF!</f>
        <v>#REF!</v>
      </c>
      <c r="G62" s="448" t="e">
        <f>'01-Mapa de riesgo-UO'!#REF!</f>
        <v>#REF!</v>
      </c>
      <c r="H62" s="411" t="e">
        <f>'01-Mapa de riesgo-UO'!#REF!</f>
        <v>#REF!</v>
      </c>
      <c r="I62" s="456" t="e">
        <f>'01-Mapa de riesgo-UO'!#REF!</f>
        <v>#REF!</v>
      </c>
      <c r="J62" s="446"/>
      <c r="K62" s="454"/>
      <c r="L62" s="81" t="e">
        <f>IF('01-Mapa de riesgo-UO'!#REF!="No existen", "No existe control para el riesgo",'01-Mapa de riesgo-UO'!#REF!)</f>
        <v>#REF!</v>
      </c>
      <c r="M62" s="81" t="e">
        <f>'01-Mapa de riesgo-UO'!#REF!</f>
        <v>#REF!</v>
      </c>
      <c r="N62" s="81" t="e">
        <f>'01-Mapa de riesgo-UO'!#REF!</f>
        <v>#REF!</v>
      </c>
      <c r="O62" s="82" t="e">
        <f>'01-Mapa de riesgo-UO'!#REF!</f>
        <v>#REF!</v>
      </c>
      <c r="P62" s="82" t="e">
        <f>'01-Mapa de riesgo-UO'!#REF!</f>
        <v>#REF!</v>
      </c>
      <c r="Q62" s="467" t="e">
        <f>'01-Mapa de riesgo-UO'!#REF!</f>
        <v>#REF!</v>
      </c>
      <c r="R62" s="452"/>
      <c r="S62" s="452"/>
      <c r="T62" s="109" t="e">
        <f>'01-Mapa de riesgo-UO'!#REF!</f>
        <v>#REF!</v>
      </c>
      <c r="U62" s="109" t="e">
        <f>'01-Mapa de riesgo-UO'!#REF!</f>
        <v>#REF!</v>
      </c>
      <c r="V62" s="109" t="e">
        <f>IF(T62="COMPARTIR",'01-Mapa de riesgo-UO'!#REF!, IF(T62=0, 0,$AW$65))</f>
        <v>#REF!</v>
      </c>
      <c r="W62" s="106"/>
      <c r="X62" s="106"/>
      <c r="Y62" s="106"/>
      <c r="Z62" s="106"/>
      <c r="AA62" s="449"/>
    </row>
    <row r="63" spans="1:27" ht="62.4" customHeight="1" x14ac:dyDescent="0.25">
      <c r="A63" s="374"/>
      <c r="B63" s="342"/>
      <c r="C63" s="448"/>
      <c r="D63" s="448"/>
      <c r="E63" s="448"/>
      <c r="F63" s="80" t="e">
        <f>'01-Mapa de riesgo-UO'!#REF!</f>
        <v>#REF!</v>
      </c>
      <c r="G63" s="448"/>
      <c r="H63" s="411"/>
      <c r="I63" s="448"/>
      <c r="J63" s="447"/>
      <c r="K63" s="454"/>
      <c r="L63" s="81" t="e">
        <f>IF('01-Mapa de riesgo-UO'!#REF!="No existen", "No existe control para el riesgo",'01-Mapa de riesgo-UO'!#REF!)</f>
        <v>#REF!</v>
      </c>
      <c r="M63" s="81" t="e">
        <f>'01-Mapa de riesgo-UO'!#REF!</f>
        <v>#REF!</v>
      </c>
      <c r="N63" s="81" t="e">
        <f>'01-Mapa de riesgo-UO'!#REF!</f>
        <v>#REF!</v>
      </c>
      <c r="O63" s="82" t="e">
        <f>'01-Mapa de riesgo-UO'!#REF!</f>
        <v>#REF!</v>
      </c>
      <c r="P63" s="82" t="e">
        <f>'01-Mapa de riesgo-UO'!#REF!</f>
        <v>#REF!</v>
      </c>
      <c r="Q63" s="465"/>
      <c r="R63" s="452"/>
      <c r="S63" s="452"/>
      <c r="T63" s="109" t="e">
        <f>'01-Mapa de riesgo-UO'!#REF!</f>
        <v>#REF!</v>
      </c>
      <c r="U63" s="109" t="e">
        <f>'01-Mapa de riesgo-UO'!#REF!</f>
        <v>#REF!</v>
      </c>
      <c r="V63" s="109" t="e">
        <f>IF(T63="COMPARTIR",'01-Mapa de riesgo-UO'!#REF!, IF(T63=0, 0,$AW$66))</f>
        <v>#REF!</v>
      </c>
      <c r="W63" s="106"/>
      <c r="X63" s="106"/>
      <c r="Y63" s="106"/>
      <c r="Z63" s="106"/>
      <c r="AA63" s="450"/>
    </row>
    <row r="64" spans="1:27" ht="62.4" customHeight="1" thickBot="1" x14ac:dyDescent="0.3">
      <c r="A64" s="374"/>
      <c r="B64" s="342"/>
      <c r="C64" s="448"/>
      <c r="D64" s="448"/>
      <c r="E64" s="448"/>
      <c r="F64" s="80" t="e">
        <f>'01-Mapa de riesgo-UO'!#REF!</f>
        <v>#REF!</v>
      </c>
      <c r="G64" s="448"/>
      <c r="H64" s="411"/>
      <c r="I64" s="448"/>
      <c r="J64" s="447"/>
      <c r="K64" s="454"/>
      <c r="L64" s="81" t="e">
        <f>IF('01-Mapa de riesgo-UO'!#REF!="No existen", "No existe control para el riesgo",'01-Mapa de riesgo-UO'!#REF!)</f>
        <v>#REF!</v>
      </c>
      <c r="M64" s="81" t="e">
        <f>'01-Mapa de riesgo-UO'!#REF!</f>
        <v>#REF!</v>
      </c>
      <c r="N64" s="81" t="e">
        <f>'01-Mapa de riesgo-UO'!#REF!</f>
        <v>#REF!</v>
      </c>
      <c r="O64" s="82" t="e">
        <f>'01-Mapa de riesgo-UO'!#REF!</f>
        <v>#REF!</v>
      </c>
      <c r="P64" s="82" t="e">
        <f>'01-Mapa de riesgo-UO'!#REF!</f>
        <v>#REF!</v>
      </c>
      <c r="Q64" s="466"/>
      <c r="R64" s="452"/>
      <c r="S64" s="452"/>
      <c r="T64" s="109" t="e">
        <f>'01-Mapa de riesgo-UO'!#REF!</f>
        <v>#REF!</v>
      </c>
      <c r="U64" s="109" t="e">
        <f>'01-Mapa de riesgo-UO'!#REF!</f>
        <v>#REF!</v>
      </c>
      <c r="V64" s="109" t="e">
        <f>IF(T64="COMPARTIR",'01-Mapa de riesgo-UO'!#REF!, IF(T64=0, 0,$AW$67))</f>
        <v>#REF!</v>
      </c>
      <c r="W64" s="106"/>
      <c r="X64" s="106"/>
      <c r="Y64" s="106"/>
      <c r="Z64" s="106"/>
      <c r="AA64" s="450"/>
    </row>
    <row r="65" spans="1:27" ht="62.4" customHeight="1" x14ac:dyDescent="0.25">
      <c r="A65" s="374">
        <v>20</v>
      </c>
      <c r="B65" s="342" t="e">
        <f>'01-Mapa de riesgo-UO'!#REF!</f>
        <v>#REF!</v>
      </c>
      <c r="C65" s="448" t="e">
        <f>'01-Mapa de riesgo-UO'!#REF!</f>
        <v>#REF!</v>
      </c>
      <c r="D65" s="448" t="e">
        <f>'01-Mapa de riesgo-UO'!#REF!</f>
        <v>#REF!</v>
      </c>
      <c r="E65" s="448" t="e">
        <f>'01-Mapa de riesgo-UO'!#REF!</f>
        <v>#REF!</v>
      </c>
      <c r="F65" s="80" t="e">
        <f>'01-Mapa de riesgo-UO'!#REF!</f>
        <v>#REF!</v>
      </c>
      <c r="G65" s="448" t="e">
        <f>'01-Mapa de riesgo-UO'!#REF!</f>
        <v>#REF!</v>
      </c>
      <c r="H65" s="411" t="e">
        <f>'01-Mapa de riesgo-UO'!#REF!</f>
        <v>#REF!</v>
      </c>
      <c r="I65" s="456" t="e">
        <f>'01-Mapa de riesgo-UO'!#REF!</f>
        <v>#REF!</v>
      </c>
      <c r="J65" s="446"/>
      <c r="K65" s="454"/>
      <c r="L65" s="81" t="e">
        <f>IF('01-Mapa de riesgo-UO'!#REF!="No existen", "No existe control para el riesgo",'01-Mapa de riesgo-UO'!#REF!)</f>
        <v>#REF!</v>
      </c>
      <c r="M65" s="81" t="e">
        <f>'01-Mapa de riesgo-UO'!#REF!</f>
        <v>#REF!</v>
      </c>
      <c r="N65" s="81" t="e">
        <f>'01-Mapa de riesgo-UO'!#REF!</f>
        <v>#REF!</v>
      </c>
      <c r="O65" s="82" t="e">
        <f>'01-Mapa de riesgo-UO'!#REF!</f>
        <v>#REF!</v>
      </c>
      <c r="P65" s="82" t="e">
        <f>'01-Mapa de riesgo-UO'!#REF!</f>
        <v>#REF!</v>
      </c>
      <c r="Q65" s="467" t="e">
        <f>'01-Mapa de riesgo-UO'!#REF!</f>
        <v>#REF!</v>
      </c>
      <c r="R65" s="452"/>
      <c r="S65" s="452"/>
      <c r="T65" s="109" t="e">
        <f>'01-Mapa de riesgo-UO'!#REF!</f>
        <v>#REF!</v>
      </c>
      <c r="U65" s="109" t="e">
        <f>'01-Mapa de riesgo-UO'!#REF!</f>
        <v>#REF!</v>
      </c>
      <c r="V65" s="109" t="e">
        <f>IF(T65="COMPARTIR",'01-Mapa de riesgo-UO'!#REF!, IF(T65=0, 0,$AW$68))</f>
        <v>#REF!</v>
      </c>
      <c r="W65" s="106"/>
      <c r="X65" s="106"/>
      <c r="Y65" s="106"/>
      <c r="Z65" s="106"/>
      <c r="AA65" s="449"/>
    </row>
    <row r="66" spans="1:27" ht="62.4" customHeight="1" x14ac:dyDescent="0.25">
      <c r="A66" s="374"/>
      <c r="B66" s="342"/>
      <c r="C66" s="448"/>
      <c r="D66" s="448"/>
      <c r="E66" s="448"/>
      <c r="F66" s="80" t="e">
        <f>'01-Mapa de riesgo-UO'!#REF!</f>
        <v>#REF!</v>
      </c>
      <c r="G66" s="448"/>
      <c r="H66" s="411"/>
      <c r="I66" s="448"/>
      <c r="J66" s="447"/>
      <c r="K66" s="454"/>
      <c r="L66" s="81" t="e">
        <f>IF('01-Mapa de riesgo-UO'!#REF!="No existen", "No existe control para el riesgo",'01-Mapa de riesgo-UO'!#REF!)</f>
        <v>#REF!</v>
      </c>
      <c r="M66" s="81" t="e">
        <f>'01-Mapa de riesgo-UO'!#REF!</f>
        <v>#REF!</v>
      </c>
      <c r="N66" s="81" t="e">
        <f>'01-Mapa de riesgo-UO'!#REF!</f>
        <v>#REF!</v>
      </c>
      <c r="O66" s="82" t="e">
        <f>'01-Mapa de riesgo-UO'!#REF!</f>
        <v>#REF!</v>
      </c>
      <c r="P66" s="82" t="e">
        <f>'01-Mapa de riesgo-UO'!#REF!</f>
        <v>#REF!</v>
      </c>
      <c r="Q66" s="465"/>
      <c r="R66" s="452"/>
      <c r="S66" s="452"/>
      <c r="T66" s="109" t="e">
        <f>'01-Mapa de riesgo-UO'!#REF!</f>
        <v>#REF!</v>
      </c>
      <c r="U66" s="109" t="e">
        <f>'01-Mapa de riesgo-UO'!#REF!</f>
        <v>#REF!</v>
      </c>
      <c r="V66" s="109" t="e">
        <f>IF(T66="COMPARTIR",'01-Mapa de riesgo-UO'!#REF!, IF(T66=0, 0,$AW$69))</f>
        <v>#REF!</v>
      </c>
      <c r="W66" s="106"/>
      <c r="X66" s="106"/>
      <c r="Y66" s="106"/>
      <c r="Z66" s="106"/>
      <c r="AA66" s="450"/>
    </row>
    <row r="67" spans="1:27" ht="62.4" customHeight="1" thickBot="1" x14ac:dyDescent="0.3">
      <c r="A67" s="374"/>
      <c r="B67" s="342"/>
      <c r="C67" s="448"/>
      <c r="D67" s="448"/>
      <c r="E67" s="448"/>
      <c r="F67" s="80" t="e">
        <f>'01-Mapa de riesgo-UO'!#REF!</f>
        <v>#REF!</v>
      </c>
      <c r="G67" s="448"/>
      <c r="H67" s="411"/>
      <c r="I67" s="448"/>
      <c r="J67" s="447"/>
      <c r="K67" s="454"/>
      <c r="L67" s="81" t="e">
        <f>IF('01-Mapa de riesgo-UO'!#REF!="No existen", "No existe control para el riesgo",'01-Mapa de riesgo-UO'!#REF!)</f>
        <v>#REF!</v>
      </c>
      <c r="M67" s="81" t="e">
        <f>'01-Mapa de riesgo-UO'!#REF!</f>
        <v>#REF!</v>
      </c>
      <c r="N67" s="81" t="e">
        <f>'01-Mapa de riesgo-UO'!#REF!</f>
        <v>#REF!</v>
      </c>
      <c r="O67" s="82" t="e">
        <f>'01-Mapa de riesgo-UO'!#REF!</f>
        <v>#REF!</v>
      </c>
      <c r="P67" s="82" t="e">
        <f>'01-Mapa de riesgo-UO'!#REF!</f>
        <v>#REF!</v>
      </c>
      <c r="Q67" s="466"/>
      <c r="R67" s="452"/>
      <c r="S67" s="452"/>
      <c r="T67" s="109" t="e">
        <f>'01-Mapa de riesgo-UO'!#REF!</f>
        <v>#REF!</v>
      </c>
      <c r="U67" s="109" t="e">
        <f>'01-Mapa de riesgo-UO'!#REF!</f>
        <v>#REF!</v>
      </c>
      <c r="V67" s="109" t="e">
        <f>IF(T67="COMPARTIR",'01-Mapa de riesgo-UO'!#REF!, IF(T67=0, 0,$AW$70))</f>
        <v>#REF!</v>
      </c>
      <c r="W67" s="106"/>
      <c r="X67" s="106"/>
      <c r="Y67" s="106"/>
      <c r="Z67" s="106"/>
      <c r="AA67" s="450"/>
    </row>
    <row r="68" spans="1:27" ht="62.4" customHeight="1" x14ac:dyDescent="0.25">
      <c r="A68" s="374">
        <v>21</v>
      </c>
      <c r="B68" s="342" t="e">
        <f>'01-Mapa de riesgo-UO'!#REF!</f>
        <v>#REF!</v>
      </c>
      <c r="C68" s="448" t="e">
        <f>'01-Mapa de riesgo-UO'!#REF!</f>
        <v>#REF!</v>
      </c>
      <c r="D68" s="448" t="e">
        <f>'01-Mapa de riesgo-UO'!#REF!</f>
        <v>#REF!</v>
      </c>
      <c r="E68" s="448" t="e">
        <f>'01-Mapa de riesgo-UO'!#REF!</f>
        <v>#REF!</v>
      </c>
      <c r="F68" s="80" t="e">
        <f>'01-Mapa de riesgo-UO'!#REF!</f>
        <v>#REF!</v>
      </c>
      <c r="G68" s="448" t="e">
        <f>'01-Mapa de riesgo-UO'!#REF!</f>
        <v>#REF!</v>
      </c>
      <c r="H68" s="411" t="e">
        <f>'01-Mapa de riesgo-UO'!#REF!</f>
        <v>#REF!</v>
      </c>
      <c r="I68" s="456" t="e">
        <f>'01-Mapa de riesgo-UO'!#REF!</f>
        <v>#REF!</v>
      </c>
      <c r="J68" s="457"/>
      <c r="K68" s="454"/>
      <c r="L68" s="81" t="e">
        <f>IF('01-Mapa de riesgo-UO'!#REF!="No existen", "No existe control para el riesgo",'01-Mapa de riesgo-UO'!#REF!)</f>
        <v>#REF!</v>
      </c>
      <c r="M68" s="81" t="e">
        <f>'01-Mapa de riesgo-UO'!#REF!</f>
        <v>#REF!</v>
      </c>
      <c r="N68" s="81" t="e">
        <f>'01-Mapa de riesgo-UO'!#REF!</f>
        <v>#REF!</v>
      </c>
      <c r="O68" s="82" t="e">
        <f>'01-Mapa de riesgo-UO'!#REF!</f>
        <v>#REF!</v>
      </c>
      <c r="P68" s="82" t="e">
        <f>'01-Mapa de riesgo-UO'!#REF!</f>
        <v>#REF!</v>
      </c>
      <c r="Q68" s="467" t="e">
        <f>'01-Mapa de riesgo-UO'!#REF!</f>
        <v>#REF!</v>
      </c>
      <c r="R68" s="452"/>
      <c r="S68" s="452"/>
      <c r="T68" s="109" t="e">
        <f>'01-Mapa de riesgo-UO'!#REF!</f>
        <v>#REF!</v>
      </c>
      <c r="U68" s="109" t="e">
        <f>'01-Mapa de riesgo-UO'!#REF!</f>
        <v>#REF!</v>
      </c>
      <c r="V68" s="109" t="e">
        <f>IF(T68="COMPARTIR",'01-Mapa de riesgo-UO'!#REF!, IF(T68=0, 0,$AW$71))</f>
        <v>#REF!</v>
      </c>
      <c r="W68" s="106"/>
      <c r="X68" s="106"/>
      <c r="Y68" s="106"/>
      <c r="Z68" s="106"/>
      <c r="AA68" s="449"/>
    </row>
    <row r="69" spans="1:27" ht="62.4" customHeight="1" x14ac:dyDescent="0.25">
      <c r="A69" s="374"/>
      <c r="B69" s="342"/>
      <c r="C69" s="448"/>
      <c r="D69" s="448"/>
      <c r="E69" s="448"/>
      <c r="F69" s="80" t="e">
        <f>'01-Mapa de riesgo-UO'!#REF!</f>
        <v>#REF!</v>
      </c>
      <c r="G69" s="448"/>
      <c r="H69" s="411"/>
      <c r="I69" s="448"/>
      <c r="J69" s="447"/>
      <c r="K69" s="454"/>
      <c r="L69" s="81" t="e">
        <f>IF('01-Mapa de riesgo-UO'!#REF!="No existen", "No existe control para el riesgo",'01-Mapa de riesgo-UO'!#REF!)</f>
        <v>#REF!</v>
      </c>
      <c r="M69" s="81" t="e">
        <f>'01-Mapa de riesgo-UO'!#REF!</f>
        <v>#REF!</v>
      </c>
      <c r="N69" s="81" t="e">
        <f>'01-Mapa de riesgo-UO'!#REF!</f>
        <v>#REF!</v>
      </c>
      <c r="O69" s="82" t="e">
        <f>'01-Mapa de riesgo-UO'!#REF!</f>
        <v>#REF!</v>
      </c>
      <c r="P69" s="82" t="e">
        <f>'01-Mapa de riesgo-UO'!#REF!</f>
        <v>#REF!</v>
      </c>
      <c r="Q69" s="465"/>
      <c r="R69" s="452"/>
      <c r="S69" s="452"/>
      <c r="T69" s="109" t="e">
        <f>'01-Mapa de riesgo-UO'!#REF!</f>
        <v>#REF!</v>
      </c>
      <c r="U69" s="109" t="e">
        <f>'01-Mapa de riesgo-UO'!#REF!</f>
        <v>#REF!</v>
      </c>
      <c r="V69" s="109" t="e">
        <f>IF(T69="COMPARTIR",'01-Mapa de riesgo-UO'!#REF!, IF(T69=0, 0,$AW$72))</f>
        <v>#REF!</v>
      </c>
      <c r="W69" s="106"/>
      <c r="X69" s="106"/>
      <c r="Y69" s="106"/>
      <c r="Z69" s="106"/>
      <c r="AA69" s="450"/>
    </row>
    <row r="70" spans="1:27" ht="62.4" customHeight="1" thickBot="1" x14ac:dyDescent="0.3">
      <c r="A70" s="374"/>
      <c r="B70" s="342"/>
      <c r="C70" s="448"/>
      <c r="D70" s="448"/>
      <c r="E70" s="448"/>
      <c r="F70" s="80" t="e">
        <f>'01-Mapa de riesgo-UO'!#REF!</f>
        <v>#REF!</v>
      </c>
      <c r="G70" s="448"/>
      <c r="H70" s="411"/>
      <c r="I70" s="448"/>
      <c r="J70" s="447"/>
      <c r="K70" s="454"/>
      <c r="L70" s="81" t="e">
        <f>IF('01-Mapa de riesgo-UO'!#REF!="No existen", "No existe control para el riesgo",'01-Mapa de riesgo-UO'!#REF!)</f>
        <v>#REF!</v>
      </c>
      <c r="M70" s="81" t="e">
        <f>'01-Mapa de riesgo-UO'!#REF!</f>
        <v>#REF!</v>
      </c>
      <c r="N70" s="81" t="e">
        <f>'01-Mapa de riesgo-UO'!#REF!</f>
        <v>#REF!</v>
      </c>
      <c r="O70" s="82" t="e">
        <f>'01-Mapa de riesgo-UO'!#REF!</f>
        <v>#REF!</v>
      </c>
      <c r="P70" s="82" t="e">
        <f>'01-Mapa de riesgo-UO'!#REF!</f>
        <v>#REF!</v>
      </c>
      <c r="Q70" s="466"/>
      <c r="R70" s="452"/>
      <c r="S70" s="452"/>
      <c r="T70" s="109" t="e">
        <f>'01-Mapa de riesgo-UO'!#REF!</f>
        <v>#REF!</v>
      </c>
      <c r="U70" s="109" t="e">
        <f>'01-Mapa de riesgo-UO'!#REF!</f>
        <v>#REF!</v>
      </c>
      <c r="V70" s="109" t="e">
        <f>IF(T70="COMPARTIR",'01-Mapa de riesgo-UO'!#REF!, IF(T70=0, 0,$AW$73))</f>
        <v>#REF!</v>
      </c>
      <c r="W70" s="106"/>
      <c r="X70" s="106"/>
      <c r="Y70" s="106"/>
      <c r="Z70" s="106"/>
      <c r="AA70" s="450"/>
    </row>
    <row r="71" spans="1:27" ht="62.4" customHeight="1" x14ac:dyDescent="0.25">
      <c r="A71" s="374">
        <v>22</v>
      </c>
      <c r="B71" s="342" t="e">
        <f>'01-Mapa de riesgo-UO'!#REF!</f>
        <v>#REF!</v>
      </c>
      <c r="C71" s="448" t="e">
        <f>'01-Mapa de riesgo-UO'!#REF!</f>
        <v>#REF!</v>
      </c>
      <c r="D71" s="448" t="e">
        <f>'01-Mapa de riesgo-UO'!#REF!</f>
        <v>#REF!</v>
      </c>
      <c r="E71" s="448" t="e">
        <f>'01-Mapa de riesgo-UO'!#REF!</f>
        <v>#REF!</v>
      </c>
      <c r="F71" s="80" t="e">
        <f>'01-Mapa de riesgo-UO'!#REF!</f>
        <v>#REF!</v>
      </c>
      <c r="G71" s="448" t="e">
        <f>'01-Mapa de riesgo-UO'!#REF!</f>
        <v>#REF!</v>
      </c>
      <c r="H71" s="411" t="e">
        <f>'01-Mapa de riesgo-UO'!#REF!</f>
        <v>#REF!</v>
      </c>
      <c r="I71" s="456" t="e">
        <f>'01-Mapa de riesgo-UO'!#REF!</f>
        <v>#REF!</v>
      </c>
      <c r="J71" s="457"/>
      <c r="K71" s="454"/>
      <c r="L71" s="81" t="e">
        <f>IF('01-Mapa de riesgo-UO'!#REF!="No existen", "No existe control para el riesgo",'01-Mapa de riesgo-UO'!#REF!)</f>
        <v>#REF!</v>
      </c>
      <c r="M71" s="81" t="e">
        <f>'01-Mapa de riesgo-UO'!#REF!</f>
        <v>#REF!</v>
      </c>
      <c r="N71" s="81" t="e">
        <f>'01-Mapa de riesgo-UO'!#REF!</f>
        <v>#REF!</v>
      </c>
      <c r="O71" s="82" t="e">
        <f>'01-Mapa de riesgo-UO'!#REF!</f>
        <v>#REF!</v>
      </c>
      <c r="P71" s="82" t="e">
        <f>'01-Mapa de riesgo-UO'!#REF!</f>
        <v>#REF!</v>
      </c>
      <c r="Q71" s="467" t="e">
        <f>'01-Mapa de riesgo-UO'!#REF!</f>
        <v>#REF!</v>
      </c>
      <c r="R71" s="452"/>
      <c r="S71" s="452"/>
      <c r="T71" s="109" t="e">
        <f>'01-Mapa de riesgo-UO'!#REF!</f>
        <v>#REF!</v>
      </c>
      <c r="U71" s="109" t="e">
        <f>'01-Mapa de riesgo-UO'!#REF!</f>
        <v>#REF!</v>
      </c>
      <c r="V71" s="109" t="e">
        <f>IF(T71="COMPARTIR",'01-Mapa de riesgo-UO'!#REF!, IF(T71=0, 0,$AW$74))</f>
        <v>#REF!</v>
      </c>
      <c r="W71" s="106"/>
      <c r="X71" s="106"/>
      <c r="Y71" s="106"/>
      <c r="Z71" s="106"/>
      <c r="AA71" s="449"/>
    </row>
    <row r="72" spans="1:27" ht="62.4" customHeight="1" x14ac:dyDescent="0.25">
      <c r="A72" s="374"/>
      <c r="B72" s="342"/>
      <c r="C72" s="448"/>
      <c r="D72" s="448"/>
      <c r="E72" s="448"/>
      <c r="F72" s="80" t="e">
        <f>'01-Mapa de riesgo-UO'!#REF!</f>
        <v>#REF!</v>
      </c>
      <c r="G72" s="448"/>
      <c r="H72" s="411"/>
      <c r="I72" s="448"/>
      <c r="J72" s="447"/>
      <c r="K72" s="454"/>
      <c r="L72" s="81" t="e">
        <f>IF('01-Mapa de riesgo-UO'!#REF!="No existen", "No existe control para el riesgo",'01-Mapa de riesgo-UO'!#REF!)</f>
        <v>#REF!</v>
      </c>
      <c r="M72" s="81" t="e">
        <f>'01-Mapa de riesgo-UO'!#REF!</f>
        <v>#REF!</v>
      </c>
      <c r="N72" s="81" t="e">
        <f>'01-Mapa de riesgo-UO'!#REF!</f>
        <v>#REF!</v>
      </c>
      <c r="O72" s="82" t="e">
        <f>'01-Mapa de riesgo-UO'!#REF!</f>
        <v>#REF!</v>
      </c>
      <c r="P72" s="82" t="e">
        <f>'01-Mapa de riesgo-UO'!#REF!</f>
        <v>#REF!</v>
      </c>
      <c r="Q72" s="465"/>
      <c r="R72" s="452"/>
      <c r="S72" s="452"/>
      <c r="T72" s="109" t="e">
        <f>'01-Mapa de riesgo-UO'!#REF!</f>
        <v>#REF!</v>
      </c>
      <c r="U72" s="109" t="e">
        <f>'01-Mapa de riesgo-UO'!#REF!</f>
        <v>#REF!</v>
      </c>
      <c r="V72" s="109" t="e">
        <f>IF(T72="COMPARTIR",'01-Mapa de riesgo-UO'!#REF!, IF(T72=0, 0,$AW$75))</f>
        <v>#REF!</v>
      </c>
      <c r="W72" s="106"/>
      <c r="X72" s="106"/>
      <c r="Y72" s="106"/>
      <c r="Z72" s="106"/>
      <c r="AA72" s="450"/>
    </row>
    <row r="73" spans="1:27" ht="62.4" customHeight="1" thickBot="1" x14ac:dyDescent="0.3">
      <c r="A73" s="469"/>
      <c r="B73" s="470"/>
      <c r="C73" s="471"/>
      <c r="D73" s="471"/>
      <c r="E73" s="471"/>
      <c r="F73" s="110" t="e">
        <f>'01-Mapa de riesgo-UO'!#REF!</f>
        <v>#REF!</v>
      </c>
      <c r="G73" s="471"/>
      <c r="H73" s="444"/>
      <c r="I73" s="471"/>
      <c r="J73" s="472"/>
      <c r="K73" s="455"/>
      <c r="L73" s="111" t="e">
        <f>IF('01-Mapa de riesgo-UO'!#REF!="No existen", "No existe control para el riesgo",'01-Mapa de riesgo-UO'!#REF!)</f>
        <v>#REF!</v>
      </c>
      <c r="M73" s="111" t="e">
        <f>'01-Mapa de riesgo-UO'!#REF!</f>
        <v>#REF!</v>
      </c>
      <c r="N73" s="111" t="e">
        <f>'01-Mapa de riesgo-UO'!#REF!</f>
        <v>#REF!</v>
      </c>
      <c r="O73" s="163" t="e">
        <f>'01-Mapa de riesgo-UO'!#REF!</f>
        <v>#REF!</v>
      </c>
      <c r="P73" s="163" t="e">
        <f>'01-Mapa de riesgo-UO'!#REF!</f>
        <v>#REF!</v>
      </c>
      <c r="Q73" s="468"/>
      <c r="R73" s="453"/>
      <c r="S73" s="453"/>
      <c r="T73" s="112" t="e">
        <f>'01-Mapa de riesgo-UO'!#REF!</f>
        <v>#REF!</v>
      </c>
      <c r="U73" s="112" t="e">
        <f>'01-Mapa de riesgo-UO'!#REF!</f>
        <v>#REF!</v>
      </c>
      <c r="V73" s="112" t="e">
        <f>IF(T73="COMPARTIR",'01-Mapa de riesgo-UO'!#REF!, IF(T73=0, 0,$AW$76))</f>
        <v>#REF!</v>
      </c>
      <c r="W73" s="113"/>
      <c r="X73" s="113"/>
      <c r="Y73" s="113"/>
      <c r="Z73" s="113"/>
      <c r="AA73" s="451"/>
    </row>
    <row r="74" spans="1:27" ht="13.8" x14ac:dyDescent="0.25">
      <c r="A74" s="20"/>
      <c r="B74" s="20"/>
      <c r="C74" s="21"/>
      <c r="D74" s="21"/>
      <c r="E74" s="21"/>
      <c r="F74" s="21"/>
      <c r="G74" s="21"/>
      <c r="H74" s="21"/>
      <c r="I74" s="20"/>
      <c r="J74" s="20"/>
      <c r="K74" s="20"/>
      <c r="L74" s="20"/>
      <c r="M74" s="20"/>
      <c r="N74" s="20"/>
      <c r="O74" s="20"/>
      <c r="P74" s="20"/>
      <c r="Q74" s="464"/>
      <c r="R74" s="20"/>
      <c r="S74" s="20"/>
      <c r="T74" s="20"/>
      <c r="U74" s="20"/>
      <c r="V74" s="20"/>
      <c r="W74" s="20"/>
      <c r="X74" s="20"/>
      <c r="Y74" s="20"/>
      <c r="Z74" s="20"/>
      <c r="AA74" s="20"/>
    </row>
    <row r="75" spans="1:27" ht="13.8" x14ac:dyDescent="0.25">
      <c r="A75" s="20"/>
      <c r="B75" s="20"/>
      <c r="C75" s="21"/>
      <c r="D75" s="21"/>
      <c r="E75" s="21"/>
      <c r="F75" s="21"/>
      <c r="G75" s="21"/>
      <c r="H75" s="21"/>
      <c r="I75" s="20"/>
      <c r="J75" s="20"/>
      <c r="K75" s="20"/>
      <c r="L75" s="20"/>
      <c r="M75" s="20"/>
      <c r="N75" s="20"/>
      <c r="O75" s="20"/>
      <c r="P75" s="20"/>
      <c r="Q75" s="464"/>
      <c r="R75" s="20"/>
      <c r="S75" s="20"/>
      <c r="T75" s="20"/>
      <c r="U75" s="20"/>
      <c r="V75" s="20"/>
      <c r="W75" s="20"/>
      <c r="X75" s="20"/>
      <c r="Y75" s="20"/>
      <c r="Z75" s="20"/>
      <c r="AA75" s="20"/>
    </row>
    <row r="76" spans="1:27" ht="13.8" x14ac:dyDescent="0.25">
      <c r="A76" s="20"/>
      <c r="B76" s="20"/>
      <c r="C76" s="21"/>
      <c r="D76" s="21"/>
      <c r="E76" s="21"/>
      <c r="F76" s="21"/>
      <c r="G76" s="21"/>
      <c r="H76" s="21"/>
      <c r="I76" s="20"/>
      <c r="J76" s="20"/>
      <c r="K76" s="20"/>
      <c r="L76" s="20"/>
      <c r="M76" s="20"/>
      <c r="N76" s="20"/>
      <c r="O76" s="20"/>
      <c r="P76" s="20"/>
      <c r="Q76" s="464"/>
      <c r="R76" s="20"/>
      <c r="S76" s="20"/>
      <c r="T76" s="20"/>
      <c r="U76" s="20"/>
      <c r="V76" s="20"/>
      <c r="W76" s="20"/>
      <c r="X76" s="20"/>
      <c r="Y76" s="20"/>
      <c r="Z76" s="20"/>
      <c r="AA76" s="20"/>
    </row>
    <row r="77" spans="1:27" ht="13.8" x14ac:dyDescent="0.25">
      <c r="A77" s="20"/>
      <c r="B77" s="20"/>
      <c r="C77" s="21"/>
      <c r="D77" s="21"/>
      <c r="E77" s="21"/>
      <c r="F77" s="21"/>
      <c r="G77" s="21"/>
      <c r="H77" s="21"/>
      <c r="I77" s="20"/>
      <c r="J77" s="20"/>
      <c r="K77" s="20"/>
      <c r="L77" s="20"/>
      <c r="M77" s="20"/>
      <c r="N77" s="20"/>
      <c r="O77" s="20"/>
      <c r="P77" s="20"/>
      <c r="Q77" s="464"/>
      <c r="R77" s="20"/>
      <c r="S77" s="20"/>
      <c r="T77" s="20"/>
      <c r="U77" s="20"/>
      <c r="V77" s="20"/>
      <c r="W77" s="20"/>
      <c r="X77" s="20"/>
      <c r="Y77" s="20"/>
      <c r="Z77" s="20"/>
      <c r="AA77" s="20"/>
    </row>
    <row r="78" spans="1:27" ht="13.8" x14ac:dyDescent="0.25">
      <c r="A78" s="20"/>
      <c r="B78" s="20"/>
      <c r="C78" s="21"/>
      <c r="D78" s="21"/>
      <c r="E78" s="21"/>
      <c r="F78" s="21"/>
      <c r="G78" s="21"/>
      <c r="H78" s="21"/>
      <c r="I78" s="20"/>
      <c r="J78" s="20"/>
      <c r="K78" s="20"/>
      <c r="L78" s="20"/>
      <c r="M78" s="20"/>
      <c r="N78" s="20"/>
      <c r="O78" s="20"/>
      <c r="P78" s="20"/>
      <c r="Q78" s="464"/>
      <c r="R78" s="20"/>
      <c r="S78" s="20"/>
      <c r="T78" s="20"/>
      <c r="U78" s="20"/>
      <c r="V78" s="20"/>
      <c r="W78" s="20"/>
      <c r="X78" s="20"/>
      <c r="Y78" s="20"/>
      <c r="Z78" s="20"/>
      <c r="AA78" s="20"/>
    </row>
    <row r="79" spans="1:27" ht="13.8" x14ac:dyDescent="0.25">
      <c r="A79" s="20"/>
      <c r="B79" s="20"/>
      <c r="C79" s="21"/>
      <c r="D79" s="21"/>
      <c r="E79" s="21"/>
      <c r="F79" s="21"/>
      <c r="G79" s="21"/>
      <c r="H79" s="21"/>
      <c r="I79" s="20"/>
      <c r="J79" s="20"/>
      <c r="K79" s="20"/>
      <c r="L79" s="20"/>
      <c r="M79" s="20"/>
      <c r="N79" s="20"/>
      <c r="O79" s="20"/>
      <c r="P79" s="20"/>
      <c r="Q79" s="464"/>
      <c r="R79" s="20"/>
      <c r="S79" s="20"/>
      <c r="T79" s="20"/>
      <c r="U79" s="20"/>
      <c r="V79" s="20"/>
      <c r="W79" s="20"/>
      <c r="X79" s="20"/>
      <c r="Y79" s="20"/>
      <c r="Z79" s="20"/>
      <c r="AA79" s="20"/>
    </row>
    <row r="80" spans="1:27" ht="13.8" x14ac:dyDescent="0.25">
      <c r="A80" s="20"/>
      <c r="B80" s="20"/>
      <c r="C80" s="21"/>
      <c r="D80" s="21"/>
      <c r="E80" s="21"/>
      <c r="F80" s="21"/>
      <c r="G80" s="21"/>
      <c r="H80" s="21"/>
      <c r="I80" s="20"/>
      <c r="J80" s="20"/>
      <c r="K80" s="20"/>
      <c r="L80" s="20"/>
      <c r="M80" s="20"/>
      <c r="N80" s="20"/>
      <c r="O80" s="20"/>
      <c r="P80" s="20"/>
      <c r="Q80" s="464"/>
      <c r="R80" s="20"/>
      <c r="S80" s="20"/>
      <c r="T80" s="20"/>
      <c r="U80" s="20"/>
      <c r="V80" s="20"/>
      <c r="W80" s="20"/>
      <c r="X80" s="20"/>
      <c r="Y80" s="20"/>
      <c r="Z80" s="20"/>
      <c r="AA80" s="20"/>
    </row>
    <row r="81" spans="1:27" ht="13.8" x14ac:dyDescent="0.25">
      <c r="A81" s="20"/>
      <c r="B81" s="20"/>
      <c r="C81" s="21"/>
      <c r="D81" s="21"/>
      <c r="E81" s="21"/>
      <c r="F81" s="21"/>
      <c r="G81" s="21"/>
      <c r="H81" s="21"/>
      <c r="I81" s="20"/>
      <c r="J81" s="20"/>
      <c r="K81" s="20"/>
      <c r="L81" s="20"/>
      <c r="M81" s="20"/>
      <c r="N81" s="20"/>
      <c r="O81" s="20"/>
      <c r="P81" s="20"/>
      <c r="Q81" s="464"/>
      <c r="R81" s="20"/>
      <c r="S81" s="20"/>
      <c r="T81" s="20"/>
      <c r="U81" s="20"/>
      <c r="V81" s="20"/>
      <c r="W81" s="20"/>
      <c r="X81" s="20"/>
      <c r="Y81" s="20"/>
      <c r="Z81" s="20"/>
      <c r="AA81" s="20"/>
    </row>
    <row r="82" spans="1:27" ht="13.8" x14ac:dyDescent="0.25">
      <c r="A82" s="20"/>
      <c r="B82" s="20"/>
      <c r="C82" s="21"/>
      <c r="D82" s="21"/>
      <c r="E82" s="21"/>
      <c r="F82" s="21"/>
      <c r="G82" s="21"/>
      <c r="H82" s="21"/>
      <c r="I82" s="20"/>
      <c r="J82" s="20"/>
      <c r="K82" s="20"/>
      <c r="L82" s="20"/>
      <c r="M82" s="20"/>
      <c r="N82" s="20"/>
      <c r="O82" s="20"/>
      <c r="P82" s="20"/>
      <c r="Q82" s="464"/>
      <c r="R82" s="20"/>
      <c r="S82" s="20"/>
      <c r="T82" s="20"/>
      <c r="U82" s="20"/>
      <c r="V82" s="20"/>
      <c r="W82" s="20"/>
      <c r="X82" s="20"/>
      <c r="Y82" s="20"/>
      <c r="Z82" s="20"/>
      <c r="AA82" s="20"/>
    </row>
    <row r="83" spans="1:27" ht="13.8" x14ac:dyDescent="0.25">
      <c r="A83" s="20"/>
      <c r="B83" s="20"/>
      <c r="C83" s="21"/>
      <c r="D83" s="21"/>
      <c r="E83" s="21"/>
      <c r="F83" s="21"/>
      <c r="G83" s="21"/>
      <c r="H83" s="21"/>
      <c r="I83" s="20"/>
      <c r="J83" s="20"/>
      <c r="K83" s="20"/>
      <c r="L83" s="20"/>
      <c r="M83" s="20"/>
      <c r="N83" s="20"/>
      <c r="O83" s="20"/>
      <c r="P83" s="20"/>
      <c r="Q83" s="465" t="e">
        <f>'01-Mapa de riesgo-UO'!#REF!</f>
        <v>#REF!</v>
      </c>
      <c r="R83" s="20"/>
      <c r="S83" s="20"/>
      <c r="T83" s="20"/>
      <c r="U83" s="20"/>
      <c r="V83" s="20"/>
      <c r="W83" s="20"/>
      <c r="X83" s="20"/>
      <c r="Y83" s="20"/>
      <c r="Z83" s="20"/>
      <c r="AA83" s="20"/>
    </row>
    <row r="84" spans="1:27" ht="13.8" x14ac:dyDescent="0.25">
      <c r="A84" s="20"/>
      <c r="B84" s="20"/>
      <c r="C84" s="21"/>
      <c r="D84" s="21"/>
      <c r="E84" s="21"/>
      <c r="F84" s="21"/>
      <c r="G84" s="21"/>
      <c r="H84" s="21"/>
      <c r="I84" s="20"/>
      <c r="J84" s="20"/>
      <c r="K84" s="20"/>
      <c r="L84" s="20"/>
      <c r="M84" s="20"/>
      <c r="N84" s="20"/>
      <c r="O84" s="20"/>
      <c r="P84" s="20"/>
      <c r="Q84" s="465"/>
      <c r="R84" s="20"/>
      <c r="S84" s="20"/>
      <c r="T84" s="20"/>
      <c r="U84" s="20"/>
      <c r="V84" s="20"/>
      <c r="W84" s="20"/>
      <c r="X84" s="20"/>
      <c r="Y84" s="20"/>
      <c r="Z84" s="20"/>
      <c r="AA84" s="20"/>
    </row>
    <row r="85" spans="1:27" ht="13.8" x14ac:dyDescent="0.25">
      <c r="A85" s="20"/>
      <c r="B85" s="20"/>
      <c r="C85" s="21"/>
      <c r="D85" s="21"/>
      <c r="E85" s="21"/>
      <c r="F85" s="21"/>
      <c r="G85" s="21"/>
      <c r="H85" s="21"/>
      <c r="I85" s="20"/>
      <c r="J85" s="20"/>
      <c r="K85" s="20"/>
      <c r="L85" s="20"/>
      <c r="M85" s="20"/>
      <c r="N85" s="20"/>
      <c r="O85" s="20"/>
      <c r="P85" s="20"/>
      <c r="Q85" s="466"/>
      <c r="R85" s="20"/>
      <c r="S85" s="20"/>
      <c r="T85" s="20"/>
      <c r="U85" s="20"/>
      <c r="V85" s="20"/>
      <c r="W85" s="20"/>
      <c r="X85" s="20"/>
      <c r="Y85" s="20"/>
      <c r="Z85" s="20"/>
      <c r="AA85" s="20"/>
    </row>
    <row r="86" spans="1:27" ht="13.8" x14ac:dyDescent="0.25">
      <c r="A86" s="20"/>
      <c r="B86" s="20"/>
      <c r="C86" s="21"/>
      <c r="D86" s="21"/>
      <c r="E86" s="21"/>
      <c r="F86" s="21"/>
      <c r="G86" s="21"/>
      <c r="H86" s="21"/>
      <c r="I86" s="20"/>
      <c r="J86" s="20"/>
      <c r="K86" s="20"/>
      <c r="L86" s="20"/>
      <c r="M86" s="20"/>
      <c r="N86" s="20"/>
      <c r="O86" s="20"/>
      <c r="P86" s="20"/>
      <c r="Q86" s="20"/>
      <c r="R86" s="20"/>
      <c r="S86" s="20"/>
      <c r="T86" s="20"/>
      <c r="U86" s="20"/>
      <c r="V86" s="20"/>
      <c r="W86" s="20"/>
      <c r="X86" s="20"/>
      <c r="Y86" s="20"/>
      <c r="Z86" s="20"/>
      <c r="AA86" s="20"/>
    </row>
    <row r="87" spans="1:27" ht="13.8" x14ac:dyDescent="0.25">
      <c r="A87" s="20"/>
      <c r="B87" s="20"/>
      <c r="C87" s="21"/>
      <c r="D87" s="21"/>
      <c r="E87" s="21"/>
      <c r="F87" s="21"/>
      <c r="G87" s="21"/>
      <c r="H87" s="21"/>
      <c r="I87" s="20"/>
      <c r="J87" s="20"/>
      <c r="K87" s="20"/>
      <c r="L87" s="20"/>
      <c r="M87" s="20"/>
      <c r="N87" s="20"/>
      <c r="O87" s="20"/>
      <c r="P87" s="20"/>
      <c r="Q87" s="20"/>
      <c r="R87" s="20"/>
      <c r="S87" s="20"/>
      <c r="T87" s="20"/>
      <c r="U87" s="20"/>
      <c r="V87" s="20"/>
      <c r="W87" s="20"/>
      <c r="X87" s="20"/>
      <c r="Y87" s="20"/>
      <c r="Z87" s="20"/>
      <c r="AA87" s="20"/>
    </row>
    <row r="88" spans="1:27" ht="13.8" x14ac:dyDescent="0.25">
      <c r="A88" s="20"/>
      <c r="B88" s="20"/>
      <c r="C88" s="21"/>
      <c r="D88" s="21"/>
      <c r="E88" s="21"/>
      <c r="F88" s="21"/>
      <c r="G88" s="21"/>
      <c r="H88" s="21"/>
      <c r="I88" s="20"/>
      <c r="J88" s="20"/>
      <c r="K88" s="20"/>
      <c r="L88" s="20"/>
      <c r="M88" s="20"/>
      <c r="N88" s="20"/>
      <c r="O88" s="20"/>
      <c r="P88" s="20"/>
      <c r="Q88" s="20"/>
      <c r="R88" s="20"/>
      <c r="S88" s="20"/>
      <c r="T88" s="20"/>
      <c r="U88" s="20"/>
      <c r="V88" s="20"/>
      <c r="W88" s="20"/>
      <c r="X88" s="20"/>
      <c r="Y88" s="20"/>
      <c r="Z88" s="20"/>
      <c r="AA88" s="20"/>
    </row>
    <row r="89" spans="1:27" ht="13.8" x14ac:dyDescent="0.25">
      <c r="A89" s="20"/>
      <c r="B89" s="20"/>
      <c r="C89" s="21"/>
      <c r="D89" s="21"/>
      <c r="E89" s="21"/>
      <c r="F89" s="21"/>
      <c r="G89" s="21"/>
      <c r="H89" s="21"/>
      <c r="I89" s="20"/>
      <c r="J89" s="20"/>
      <c r="K89" s="20"/>
      <c r="L89" s="20"/>
      <c r="M89" s="20"/>
      <c r="N89" s="20"/>
      <c r="O89" s="20"/>
      <c r="P89" s="20"/>
      <c r="Q89" s="20"/>
      <c r="R89" s="20"/>
      <c r="S89" s="20"/>
      <c r="T89" s="20"/>
      <c r="U89" s="20"/>
      <c r="V89" s="20"/>
      <c r="W89" s="20"/>
      <c r="X89" s="20"/>
      <c r="Y89" s="20"/>
      <c r="Z89" s="20"/>
      <c r="AA89" s="20"/>
    </row>
    <row r="90" spans="1:27" ht="13.8" x14ac:dyDescent="0.25">
      <c r="A90" s="20"/>
      <c r="B90" s="20"/>
      <c r="C90" s="21"/>
      <c r="D90" s="21"/>
      <c r="E90" s="21"/>
      <c r="F90" s="21"/>
      <c r="G90" s="21"/>
      <c r="H90" s="21"/>
      <c r="I90" s="20"/>
      <c r="J90" s="20"/>
      <c r="K90" s="20"/>
      <c r="L90" s="20"/>
      <c r="M90" s="20"/>
      <c r="N90" s="20"/>
      <c r="O90" s="20"/>
      <c r="P90" s="20"/>
      <c r="Q90" s="20"/>
      <c r="R90" s="20"/>
      <c r="S90" s="20"/>
      <c r="T90" s="20"/>
      <c r="U90" s="20"/>
      <c r="V90" s="20"/>
      <c r="W90" s="20"/>
      <c r="X90" s="20"/>
      <c r="Y90" s="20"/>
      <c r="Z90" s="20"/>
      <c r="AA90" s="20"/>
    </row>
    <row r="91" spans="1:27" ht="13.8" x14ac:dyDescent="0.25">
      <c r="A91" s="20"/>
      <c r="B91" s="20"/>
      <c r="C91" s="21"/>
      <c r="D91" s="21"/>
      <c r="E91" s="21"/>
      <c r="F91" s="21"/>
      <c r="G91" s="21"/>
      <c r="H91" s="21"/>
      <c r="I91" s="20"/>
      <c r="J91" s="20"/>
      <c r="K91" s="20"/>
      <c r="L91" s="20"/>
      <c r="M91" s="20"/>
      <c r="N91" s="20"/>
      <c r="O91" s="20"/>
      <c r="P91" s="20"/>
      <c r="Q91" s="20"/>
      <c r="R91" s="20"/>
      <c r="S91" s="20"/>
      <c r="T91" s="20"/>
      <c r="U91" s="20"/>
      <c r="V91" s="20"/>
      <c r="W91" s="20"/>
      <c r="X91" s="20"/>
      <c r="Y91" s="20"/>
      <c r="Z91" s="20"/>
      <c r="AA91" s="20"/>
    </row>
    <row r="92" spans="1:27" ht="13.8" x14ac:dyDescent="0.25">
      <c r="A92" s="20"/>
      <c r="B92" s="20"/>
      <c r="C92" s="21"/>
      <c r="D92" s="21"/>
      <c r="E92" s="21"/>
      <c r="F92" s="21"/>
      <c r="G92" s="21"/>
      <c r="H92" s="21"/>
      <c r="I92" s="20"/>
      <c r="J92" s="20"/>
      <c r="K92" s="20"/>
      <c r="L92" s="20"/>
      <c r="M92" s="20"/>
      <c r="N92" s="20"/>
      <c r="O92" s="20"/>
      <c r="P92" s="20"/>
      <c r="Q92" s="20"/>
      <c r="R92" s="20"/>
      <c r="S92" s="20"/>
      <c r="T92" s="20"/>
      <c r="U92" s="20"/>
      <c r="V92" s="20"/>
      <c r="W92" s="20"/>
      <c r="X92" s="20"/>
      <c r="Y92" s="20"/>
      <c r="Z92" s="20"/>
      <c r="AA92" s="20"/>
    </row>
    <row r="93" spans="1:27" ht="13.8" x14ac:dyDescent="0.25">
      <c r="A93" s="20"/>
      <c r="B93" s="20"/>
      <c r="C93" s="21"/>
      <c r="D93" s="21"/>
      <c r="E93" s="21"/>
      <c r="F93" s="21"/>
      <c r="G93" s="21"/>
      <c r="H93" s="21"/>
      <c r="I93" s="20"/>
      <c r="J93" s="20"/>
      <c r="K93" s="20"/>
      <c r="L93" s="20"/>
      <c r="M93" s="20"/>
      <c r="N93" s="20"/>
      <c r="O93" s="20"/>
      <c r="P93" s="20"/>
      <c r="Q93" s="20"/>
      <c r="R93" s="20"/>
      <c r="S93" s="20"/>
      <c r="T93" s="20"/>
      <c r="U93" s="20"/>
      <c r="V93" s="20"/>
      <c r="W93" s="20"/>
      <c r="X93" s="20"/>
      <c r="Y93" s="20"/>
      <c r="Z93" s="20"/>
      <c r="AA93" s="20"/>
    </row>
    <row r="94" spans="1:27" ht="13.8" x14ac:dyDescent="0.25">
      <c r="A94" s="20"/>
      <c r="B94" s="20"/>
      <c r="C94" s="21"/>
      <c r="D94" s="21"/>
      <c r="E94" s="21"/>
      <c r="F94" s="21"/>
      <c r="G94" s="21"/>
      <c r="H94" s="21"/>
      <c r="I94" s="20"/>
      <c r="J94" s="20"/>
      <c r="K94" s="20"/>
      <c r="L94" s="20"/>
      <c r="M94" s="20"/>
      <c r="N94" s="20"/>
      <c r="O94" s="20"/>
      <c r="P94" s="20"/>
      <c r="Q94" s="20"/>
      <c r="R94" s="20"/>
      <c r="S94" s="20"/>
      <c r="T94" s="20"/>
      <c r="U94" s="20"/>
      <c r="V94" s="20"/>
      <c r="W94" s="20"/>
      <c r="X94" s="20"/>
      <c r="Y94" s="20"/>
      <c r="Z94" s="20"/>
      <c r="AA94" s="20"/>
    </row>
    <row r="95" spans="1:27" ht="13.8" x14ac:dyDescent="0.25">
      <c r="A95" s="20"/>
      <c r="B95" s="20"/>
      <c r="C95" s="21"/>
      <c r="D95" s="21"/>
      <c r="E95" s="21"/>
      <c r="F95" s="21"/>
      <c r="G95" s="21"/>
      <c r="H95" s="21"/>
      <c r="I95" s="20"/>
      <c r="J95" s="20"/>
      <c r="K95" s="20"/>
      <c r="L95" s="20"/>
      <c r="M95" s="20"/>
      <c r="N95" s="20"/>
      <c r="O95" s="20"/>
      <c r="P95" s="20"/>
      <c r="Q95" s="20"/>
      <c r="R95" s="20"/>
      <c r="S95" s="20"/>
      <c r="T95" s="20"/>
      <c r="U95" s="20"/>
      <c r="V95" s="20"/>
      <c r="W95" s="20"/>
      <c r="X95" s="20"/>
      <c r="Y95" s="20"/>
      <c r="Z95" s="20"/>
      <c r="AA95" s="20"/>
    </row>
    <row r="96" spans="1:27" ht="13.8" x14ac:dyDescent="0.25">
      <c r="A96" s="20"/>
      <c r="B96" s="20"/>
      <c r="C96" s="21"/>
      <c r="D96" s="21"/>
      <c r="E96" s="21"/>
      <c r="F96" s="21"/>
      <c r="G96" s="21"/>
      <c r="H96" s="21"/>
      <c r="I96" s="20"/>
      <c r="J96" s="20"/>
      <c r="K96" s="20"/>
      <c r="L96" s="20"/>
      <c r="M96" s="20"/>
      <c r="N96" s="20"/>
      <c r="O96" s="20"/>
      <c r="P96" s="20"/>
      <c r="Q96" s="20"/>
      <c r="R96" s="20"/>
      <c r="S96" s="20"/>
      <c r="T96" s="20"/>
      <c r="U96" s="20"/>
      <c r="V96" s="20"/>
      <c r="W96" s="20"/>
      <c r="X96" s="20"/>
      <c r="Y96" s="20"/>
      <c r="Z96" s="20"/>
      <c r="AA96" s="20"/>
    </row>
    <row r="97" spans="1:27" ht="13.8" x14ac:dyDescent="0.25">
      <c r="A97" s="20"/>
      <c r="B97" s="20"/>
      <c r="C97" s="21"/>
      <c r="D97" s="21"/>
      <c r="E97" s="21"/>
      <c r="F97" s="21"/>
      <c r="G97" s="21"/>
      <c r="H97" s="21"/>
      <c r="I97" s="20"/>
      <c r="J97" s="20"/>
      <c r="K97" s="20"/>
      <c r="L97" s="20"/>
      <c r="M97" s="20"/>
      <c r="N97" s="20"/>
      <c r="O97" s="20"/>
      <c r="P97" s="20"/>
      <c r="Q97" s="20"/>
      <c r="R97" s="20"/>
      <c r="S97" s="20"/>
      <c r="T97" s="20"/>
      <c r="U97" s="20"/>
      <c r="V97" s="20"/>
      <c r="W97" s="20"/>
      <c r="X97" s="20"/>
      <c r="Y97" s="20"/>
      <c r="Z97" s="20"/>
      <c r="AA97" s="20"/>
    </row>
    <row r="98" spans="1:27" ht="13.8" x14ac:dyDescent="0.25">
      <c r="A98" s="20"/>
      <c r="B98" s="20"/>
      <c r="C98" s="21"/>
      <c r="D98" s="21"/>
      <c r="E98" s="21"/>
      <c r="F98" s="21"/>
      <c r="G98" s="21"/>
      <c r="H98" s="21"/>
      <c r="I98" s="20"/>
      <c r="J98" s="20"/>
      <c r="K98" s="20"/>
      <c r="L98" s="20"/>
      <c r="M98" s="20"/>
      <c r="N98" s="20"/>
      <c r="O98" s="20"/>
      <c r="P98" s="20"/>
      <c r="Q98" s="20"/>
      <c r="R98" s="20"/>
      <c r="S98" s="20"/>
      <c r="T98" s="20"/>
      <c r="U98" s="20"/>
      <c r="V98" s="20"/>
      <c r="W98" s="20"/>
      <c r="X98" s="20"/>
      <c r="Y98" s="20"/>
      <c r="Z98" s="20"/>
      <c r="AA98" s="20"/>
    </row>
    <row r="99" spans="1:27" ht="13.8" x14ac:dyDescent="0.25">
      <c r="A99" s="20"/>
      <c r="B99" s="20"/>
      <c r="C99" s="21"/>
      <c r="D99" s="21"/>
      <c r="E99" s="21"/>
      <c r="F99" s="21"/>
      <c r="G99" s="21"/>
      <c r="H99" s="21"/>
      <c r="I99" s="20"/>
      <c r="J99" s="20"/>
      <c r="K99" s="20"/>
      <c r="L99" s="20"/>
      <c r="M99" s="20"/>
      <c r="N99" s="20"/>
      <c r="O99" s="20"/>
      <c r="P99" s="20"/>
      <c r="Q99" s="20"/>
      <c r="R99" s="20"/>
      <c r="S99" s="20"/>
      <c r="T99" s="20"/>
      <c r="U99" s="20"/>
      <c r="V99" s="20"/>
      <c r="W99" s="20"/>
      <c r="X99" s="20"/>
      <c r="Y99" s="20"/>
      <c r="Z99" s="20"/>
      <c r="AA99" s="20"/>
    </row>
    <row r="100" spans="1:27" ht="13.8" x14ac:dyDescent="0.25">
      <c r="A100" s="20"/>
      <c r="B100" s="20"/>
      <c r="C100" s="21"/>
      <c r="D100" s="21"/>
      <c r="E100" s="21"/>
      <c r="F100" s="21"/>
      <c r="G100" s="21"/>
      <c r="H100" s="21"/>
      <c r="I100" s="20"/>
      <c r="J100" s="20"/>
      <c r="K100" s="20"/>
      <c r="L100" s="20"/>
      <c r="M100" s="20"/>
      <c r="N100" s="20"/>
      <c r="O100" s="20"/>
      <c r="P100" s="20"/>
      <c r="Q100" s="20"/>
      <c r="R100" s="20"/>
      <c r="S100" s="20"/>
      <c r="T100" s="20"/>
      <c r="U100" s="20"/>
      <c r="V100" s="20"/>
      <c r="W100" s="20"/>
      <c r="X100" s="20"/>
      <c r="Y100" s="20"/>
      <c r="Z100" s="20"/>
      <c r="AA100" s="20"/>
    </row>
    <row r="101" spans="1:27" ht="13.8" x14ac:dyDescent="0.25">
      <c r="A101" s="20"/>
      <c r="B101" s="20"/>
      <c r="C101" s="21"/>
      <c r="D101" s="21"/>
      <c r="E101" s="21"/>
      <c r="F101" s="21"/>
      <c r="G101" s="21"/>
      <c r="H101" s="21"/>
      <c r="I101" s="20"/>
      <c r="J101" s="20"/>
      <c r="K101" s="20"/>
      <c r="L101" s="20"/>
      <c r="M101" s="20"/>
      <c r="N101" s="20"/>
      <c r="O101" s="20"/>
      <c r="P101" s="20"/>
      <c r="Q101" s="20"/>
      <c r="R101" s="20"/>
      <c r="S101" s="20"/>
      <c r="T101" s="20"/>
      <c r="U101" s="20"/>
      <c r="V101" s="20"/>
      <c r="W101" s="20"/>
      <c r="X101" s="20"/>
      <c r="Y101" s="20"/>
      <c r="Z101" s="20"/>
      <c r="AA101" s="20"/>
    </row>
    <row r="102" spans="1:27" ht="13.8" x14ac:dyDescent="0.25">
      <c r="A102" s="20"/>
      <c r="B102" s="20"/>
      <c r="C102" s="21"/>
      <c r="D102" s="21"/>
      <c r="E102" s="21"/>
      <c r="F102" s="21"/>
      <c r="G102" s="21"/>
      <c r="H102" s="21"/>
      <c r="I102" s="20"/>
      <c r="J102" s="20"/>
      <c r="K102" s="20"/>
      <c r="L102" s="20"/>
      <c r="M102" s="20"/>
      <c r="N102" s="20"/>
      <c r="O102" s="20"/>
      <c r="P102" s="20"/>
      <c r="Q102" s="20"/>
      <c r="R102" s="20"/>
      <c r="S102" s="20"/>
      <c r="T102" s="20"/>
      <c r="U102" s="20"/>
      <c r="V102" s="20"/>
      <c r="W102" s="20"/>
      <c r="X102" s="20"/>
      <c r="Y102" s="20"/>
      <c r="Z102" s="20"/>
      <c r="AA102" s="20"/>
    </row>
    <row r="103" spans="1:27" ht="13.8" x14ac:dyDescent="0.25">
      <c r="A103" s="20"/>
      <c r="B103" s="20"/>
      <c r="C103" s="21"/>
      <c r="D103" s="21"/>
      <c r="E103" s="21"/>
      <c r="F103" s="21"/>
      <c r="G103" s="21"/>
      <c r="H103" s="21"/>
      <c r="I103" s="20"/>
      <c r="J103" s="20"/>
      <c r="K103" s="20"/>
      <c r="L103" s="20"/>
      <c r="M103" s="20"/>
      <c r="N103" s="20"/>
      <c r="O103" s="20"/>
      <c r="P103" s="20"/>
      <c r="Q103" s="20"/>
      <c r="R103" s="20"/>
      <c r="S103" s="20"/>
      <c r="T103" s="20"/>
      <c r="U103" s="20"/>
      <c r="V103" s="20"/>
      <c r="W103" s="20"/>
      <c r="X103" s="20"/>
      <c r="Y103" s="20"/>
      <c r="Z103" s="20"/>
      <c r="AA103" s="20"/>
    </row>
    <row r="104" spans="1:27" ht="13.8" x14ac:dyDescent="0.25">
      <c r="A104" s="20"/>
      <c r="B104" s="20"/>
      <c r="C104" s="21"/>
      <c r="D104" s="21"/>
      <c r="E104" s="21"/>
      <c r="F104" s="21"/>
      <c r="G104" s="21"/>
      <c r="H104" s="21"/>
      <c r="I104" s="20"/>
      <c r="J104" s="20"/>
      <c r="K104" s="20"/>
      <c r="L104" s="20"/>
      <c r="M104" s="20"/>
      <c r="N104" s="20"/>
      <c r="O104" s="20"/>
      <c r="P104" s="20"/>
      <c r="Q104" s="20"/>
      <c r="R104" s="20"/>
      <c r="S104" s="20"/>
      <c r="T104" s="20"/>
      <c r="U104" s="20"/>
      <c r="V104" s="20"/>
      <c r="W104" s="20"/>
      <c r="X104" s="20"/>
      <c r="Y104" s="20"/>
      <c r="Z104" s="20"/>
      <c r="AA104" s="20"/>
    </row>
    <row r="105" spans="1:27" ht="13.8" x14ac:dyDescent="0.25">
      <c r="A105" s="20"/>
      <c r="B105" s="20"/>
      <c r="C105" s="21"/>
      <c r="D105" s="21"/>
      <c r="E105" s="21"/>
      <c r="F105" s="21"/>
      <c r="G105" s="21"/>
      <c r="H105" s="21"/>
      <c r="I105" s="20"/>
      <c r="J105" s="20"/>
      <c r="K105" s="20"/>
      <c r="L105" s="20"/>
      <c r="M105" s="20"/>
      <c r="N105" s="20"/>
      <c r="O105" s="20"/>
      <c r="P105" s="20"/>
      <c r="Q105" s="20"/>
      <c r="R105" s="20"/>
      <c r="S105" s="20"/>
      <c r="T105" s="20"/>
      <c r="U105" s="20"/>
      <c r="V105" s="20"/>
      <c r="W105" s="20"/>
      <c r="X105" s="20"/>
      <c r="Y105" s="20"/>
      <c r="Z105" s="20"/>
      <c r="AA105" s="20"/>
    </row>
    <row r="106" spans="1:27" ht="13.8" x14ac:dyDescent="0.25">
      <c r="A106" s="20"/>
      <c r="B106" s="20"/>
      <c r="C106" s="21"/>
      <c r="D106" s="21"/>
      <c r="E106" s="21"/>
      <c r="F106" s="21"/>
      <c r="G106" s="21"/>
      <c r="H106" s="21"/>
      <c r="I106" s="20"/>
      <c r="J106" s="20"/>
      <c r="K106" s="20"/>
      <c r="L106" s="20"/>
      <c r="M106" s="20"/>
      <c r="N106" s="20"/>
      <c r="O106" s="20"/>
      <c r="P106" s="20"/>
      <c r="Q106" s="20"/>
      <c r="R106" s="20"/>
      <c r="S106" s="20"/>
      <c r="T106" s="20"/>
      <c r="U106" s="20"/>
      <c r="V106" s="20"/>
      <c r="W106" s="20"/>
      <c r="X106" s="20"/>
      <c r="Y106" s="20"/>
      <c r="Z106" s="20"/>
      <c r="AA106" s="20"/>
    </row>
    <row r="107" spans="1:27" ht="13.8" x14ac:dyDescent="0.25">
      <c r="A107" s="20"/>
      <c r="B107" s="20"/>
      <c r="C107" s="21"/>
      <c r="D107" s="21"/>
      <c r="E107" s="21"/>
      <c r="F107" s="21"/>
      <c r="G107" s="21"/>
      <c r="H107" s="21"/>
      <c r="I107" s="20"/>
      <c r="J107" s="20"/>
      <c r="K107" s="20"/>
      <c r="L107" s="20"/>
      <c r="M107" s="20"/>
      <c r="N107" s="20"/>
      <c r="O107" s="20"/>
      <c r="P107" s="20"/>
      <c r="Q107" s="20"/>
      <c r="R107" s="20"/>
      <c r="S107" s="20"/>
      <c r="T107" s="20"/>
      <c r="U107" s="20"/>
      <c r="V107" s="20"/>
      <c r="W107" s="20"/>
      <c r="X107" s="20"/>
      <c r="Y107" s="20"/>
      <c r="Z107" s="20"/>
      <c r="AA107" s="20"/>
    </row>
    <row r="108" spans="1:27" ht="13.8" x14ac:dyDescent="0.25">
      <c r="A108" s="20"/>
      <c r="B108" s="20"/>
      <c r="C108" s="21"/>
      <c r="D108" s="21"/>
      <c r="E108" s="21"/>
      <c r="F108" s="21"/>
      <c r="G108" s="21"/>
      <c r="H108" s="21"/>
      <c r="I108" s="20"/>
      <c r="J108" s="20"/>
      <c r="K108" s="20"/>
      <c r="L108" s="20"/>
      <c r="M108" s="20"/>
      <c r="N108" s="20"/>
      <c r="O108" s="20"/>
      <c r="P108" s="20"/>
      <c r="Q108" s="20"/>
      <c r="R108" s="20"/>
      <c r="S108" s="20"/>
      <c r="T108" s="20"/>
      <c r="U108" s="20"/>
      <c r="V108" s="20"/>
      <c r="W108" s="20"/>
      <c r="X108" s="20"/>
      <c r="Y108" s="20"/>
      <c r="Z108" s="20"/>
      <c r="AA108" s="20"/>
    </row>
    <row r="109" spans="1:27" ht="13.8" x14ac:dyDescent="0.25">
      <c r="A109" s="20"/>
      <c r="B109" s="20"/>
      <c r="C109" s="21"/>
      <c r="D109" s="21"/>
      <c r="E109" s="21"/>
      <c r="F109" s="21"/>
      <c r="G109" s="21"/>
      <c r="H109" s="21"/>
      <c r="I109" s="20"/>
      <c r="J109" s="20"/>
      <c r="K109" s="20"/>
      <c r="L109" s="20"/>
      <c r="M109" s="20"/>
      <c r="N109" s="20"/>
      <c r="O109" s="20"/>
      <c r="P109" s="20"/>
      <c r="Q109" s="20"/>
      <c r="R109" s="20"/>
      <c r="S109" s="20"/>
      <c r="T109" s="20"/>
      <c r="U109" s="20"/>
      <c r="V109" s="20"/>
      <c r="W109" s="20"/>
      <c r="X109" s="20"/>
      <c r="Y109" s="20"/>
      <c r="Z109" s="20"/>
      <c r="AA109" s="20"/>
    </row>
    <row r="110" spans="1:27" ht="13.8" x14ac:dyDescent="0.25">
      <c r="A110" s="20"/>
      <c r="B110" s="20"/>
      <c r="C110" s="21"/>
      <c r="D110" s="21"/>
      <c r="E110" s="21"/>
      <c r="F110" s="21"/>
      <c r="G110" s="21"/>
      <c r="H110" s="21"/>
      <c r="I110" s="20"/>
      <c r="J110" s="20"/>
      <c r="K110" s="20"/>
      <c r="L110" s="20"/>
      <c r="M110" s="20"/>
      <c r="N110" s="20"/>
      <c r="O110" s="20"/>
      <c r="P110" s="20"/>
      <c r="Q110" s="20"/>
      <c r="R110" s="20"/>
      <c r="S110" s="20"/>
      <c r="T110" s="20"/>
      <c r="U110" s="20"/>
      <c r="V110" s="20"/>
      <c r="W110" s="20"/>
      <c r="X110" s="20"/>
      <c r="Y110" s="20"/>
      <c r="Z110" s="20"/>
      <c r="AA110" s="20"/>
    </row>
    <row r="111" spans="1:27" ht="13.8" x14ac:dyDescent="0.25">
      <c r="A111" s="20"/>
      <c r="B111" s="20"/>
      <c r="C111" s="21"/>
      <c r="D111" s="21"/>
      <c r="E111" s="21"/>
      <c r="F111" s="21"/>
      <c r="G111" s="21"/>
      <c r="H111" s="21"/>
      <c r="I111" s="20"/>
      <c r="J111" s="20"/>
      <c r="K111" s="20"/>
      <c r="L111" s="20"/>
      <c r="M111" s="20"/>
      <c r="N111" s="20"/>
      <c r="O111" s="20"/>
      <c r="P111" s="20"/>
      <c r="Q111" s="20"/>
      <c r="R111" s="20"/>
      <c r="S111" s="20"/>
      <c r="T111" s="20"/>
      <c r="U111" s="20"/>
      <c r="V111" s="20"/>
      <c r="W111" s="20"/>
      <c r="X111" s="20"/>
      <c r="Y111" s="20"/>
      <c r="Z111" s="20"/>
      <c r="AA111" s="20"/>
    </row>
    <row r="112" spans="1:27" ht="13.8" x14ac:dyDescent="0.25">
      <c r="A112" s="20"/>
      <c r="B112" s="20"/>
      <c r="C112" s="21"/>
      <c r="D112" s="21"/>
      <c r="E112" s="21"/>
      <c r="F112" s="21"/>
      <c r="G112" s="21"/>
      <c r="H112" s="21"/>
      <c r="I112" s="20"/>
      <c r="J112" s="20"/>
      <c r="K112" s="20"/>
      <c r="L112" s="20"/>
      <c r="M112" s="20"/>
      <c r="N112" s="20"/>
      <c r="O112" s="20"/>
      <c r="P112" s="20"/>
      <c r="Q112" s="20"/>
      <c r="R112" s="20"/>
      <c r="S112" s="20"/>
      <c r="T112" s="20"/>
      <c r="U112" s="20"/>
      <c r="V112" s="20"/>
      <c r="W112" s="20"/>
      <c r="X112" s="20"/>
      <c r="Y112" s="20"/>
      <c r="Z112" s="20"/>
      <c r="AA112" s="20"/>
    </row>
    <row r="113" spans="1:27" ht="13.8" x14ac:dyDescent="0.25">
      <c r="A113" s="20"/>
      <c r="B113" s="20"/>
      <c r="C113" s="21"/>
      <c r="D113" s="21"/>
      <c r="E113" s="21"/>
      <c r="F113" s="21"/>
      <c r="G113" s="21"/>
      <c r="H113" s="21"/>
      <c r="I113" s="20"/>
      <c r="J113" s="20"/>
      <c r="K113" s="20"/>
      <c r="L113" s="20"/>
      <c r="M113" s="20"/>
      <c r="N113" s="20"/>
      <c r="O113" s="20"/>
      <c r="P113" s="20"/>
      <c r="Q113" s="20"/>
      <c r="R113" s="20"/>
      <c r="S113" s="20"/>
      <c r="T113" s="20"/>
      <c r="U113" s="20"/>
      <c r="V113" s="20"/>
      <c r="W113" s="20"/>
      <c r="X113" s="20"/>
      <c r="Y113" s="20"/>
      <c r="Z113" s="20"/>
      <c r="AA113" s="20"/>
    </row>
    <row r="114" spans="1:27" ht="13.8" x14ac:dyDescent="0.25">
      <c r="A114" s="20"/>
      <c r="B114" s="20"/>
      <c r="C114" s="21"/>
      <c r="D114" s="21"/>
      <c r="E114" s="21"/>
      <c r="F114" s="21"/>
      <c r="G114" s="21"/>
      <c r="H114" s="21"/>
      <c r="I114" s="20"/>
      <c r="J114" s="20"/>
      <c r="K114" s="20"/>
      <c r="L114" s="20"/>
      <c r="M114" s="20"/>
      <c r="N114" s="20"/>
      <c r="O114" s="20"/>
      <c r="P114" s="20"/>
      <c r="Q114" s="20"/>
      <c r="R114" s="20"/>
      <c r="S114" s="20"/>
      <c r="T114" s="20"/>
      <c r="U114" s="20"/>
      <c r="V114" s="20"/>
      <c r="W114" s="20"/>
      <c r="X114" s="20"/>
      <c r="Y114" s="20"/>
      <c r="Z114" s="20"/>
      <c r="AA114" s="20"/>
    </row>
    <row r="115" spans="1:27" ht="13.8" x14ac:dyDescent="0.25">
      <c r="E115" s="21"/>
      <c r="F115" s="21"/>
      <c r="G115" s="21"/>
      <c r="H115" s="21"/>
    </row>
    <row r="116" spans="1:27" ht="13.8" x14ac:dyDescent="0.25">
      <c r="E116" s="21"/>
      <c r="F116" s="21"/>
      <c r="G116" s="21"/>
      <c r="H116" s="21"/>
    </row>
    <row r="117" spans="1:27" ht="13.8" x14ac:dyDescent="0.25">
      <c r="E117" s="21"/>
      <c r="F117" s="21"/>
      <c r="G117" s="21"/>
      <c r="H117" s="21"/>
    </row>
    <row r="118" spans="1:27" ht="13.8" x14ac:dyDescent="0.25">
      <c r="E118" s="21"/>
      <c r="F118" s="21"/>
      <c r="G118" s="21"/>
      <c r="H118" s="21"/>
    </row>
    <row r="119" spans="1:27" ht="13.8" x14ac:dyDescent="0.25">
      <c r="E119" s="21"/>
      <c r="F119" s="21"/>
      <c r="G119" s="21"/>
      <c r="H119" s="21"/>
    </row>
    <row r="120" spans="1:27" ht="13.8" x14ac:dyDescent="0.25">
      <c r="E120" s="21"/>
      <c r="F120" s="21"/>
      <c r="G120" s="21"/>
      <c r="H120" s="21"/>
    </row>
    <row r="1048451" spans="21:25" ht="22.8" x14ac:dyDescent="0.25">
      <c r="U1048451" s="3" t="s">
        <v>281</v>
      </c>
      <c r="V1048451" s="3" t="s">
        <v>282</v>
      </c>
      <c r="W1048451" s="3" t="s">
        <v>273</v>
      </c>
      <c r="X1048451" s="3" t="s">
        <v>274</v>
      </c>
    </row>
    <row r="1048452" spans="21:25" ht="34.200000000000003" x14ac:dyDescent="0.25">
      <c r="U1048452" s="3" t="s">
        <v>282</v>
      </c>
      <c r="V1048452" s="3" t="s">
        <v>283</v>
      </c>
      <c r="W1048452" s="3" t="s">
        <v>279</v>
      </c>
      <c r="X1048452" s="3" t="s">
        <v>284</v>
      </c>
    </row>
    <row r="1048453" spans="21:25" x14ac:dyDescent="0.25">
      <c r="U1048453" s="3" t="s">
        <v>273</v>
      </c>
      <c r="V1048453" s="3" t="s">
        <v>285</v>
      </c>
    </row>
    <row r="1048454" spans="21:25" x14ac:dyDescent="0.25">
      <c r="U1048454" s="3" t="s">
        <v>274</v>
      </c>
    </row>
    <row r="1048460" spans="21:25" x14ac:dyDescent="0.25">
      <c r="U1048460" s="3" t="s">
        <v>88</v>
      </c>
      <c r="V1048460" s="3" t="s">
        <v>91</v>
      </c>
      <c r="W1048460" s="3" t="s">
        <v>89</v>
      </c>
      <c r="X1048460" s="3" t="s">
        <v>92</v>
      </c>
      <c r="Y1048460" s="3" t="s">
        <v>90</v>
      </c>
    </row>
    <row r="1048461" spans="21:25" ht="22.8" x14ac:dyDescent="0.25">
      <c r="V1048461" s="3" t="s">
        <v>282</v>
      </c>
      <c r="W1048461" s="3" t="s">
        <v>282</v>
      </c>
      <c r="X1048461" s="3" t="s">
        <v>282</v>
      </c>
      <c r="Y1048461" s="3" t="s">
        <v>282</v>
      </c>
    </row>
    <row r="1048462" spans="21:25" ht="22.8" x14ac:dyDescent="0.25">
      <c r="V1048462" s="3" t="s">
        <v>273</v>
      </c>
      <c r="W1048462" s="3" t="s">
        <v>273</v>
      </c>
      <c r="X1048462" s="3" t="s">
        <v>273</v>
      </c>
      <c r="Y1048462" s="3" t="s">
        <v>273</v>
      </c>
    </row>
    <row r="1048463" spans="21:25" x14ac:dyDescent="0.25">
      <c r="V1048463" s="3" t="s">
        <v>274</v>
      </c>
      <c r="W1048463" s="3" t="s">
        <v>274</v>
      </c>
      <c r="X1048463" s="3" t="s">
        <v>274</v>
      </c>
      <c r="Y1048463" s="3" t="s">
        <v>274</v>
      </c>
    </row>
    <row r="1048465" spans="6:8" x14ac:dyDescent="0.25">
      <c r="F1048465" s="4" t="s">
        <v>87</v>
      </c>
      <c r="G1048465" s="4" t="s">
        <v>86</v>
      </c>
      <c r="H1048465" s="4" t="s">
        <v>85</v>
      </c>
    </row>
    <row r="1048466" spans="6:8" x14ac:dyDescent="0.25">
      <c r="F1048466" s="4" t="s">
        <v>266</v>
      </c>
      <c r="G1048466" s="4" t="s">
        <v>266</v>
      </c>
      <c r="H1048466" s="4" t="s">
        <v>268</v>
      </c>
    </row>
    <row r="1048467" spans="6:8" x14ac:dyDescent="0.25">
      <c r="G1048467" s="4" t="s">
        <v>267</v>
      </c>
      <c r="H1048467" s="4" t="s">
        <v>269</v>
      </c>
    </row>
  </sheetData>
  <sheetProtection algorithmName="SHA-512" hashValue="mHp6J3sOKMwMmGlUl5qp4p6jWmFOq/mArcs/fiP2Gbopyd8o89ZnU3BvYNsFyJcJZfMuK1NgcElIHfFJFvFS0Q==" saltValue="jQbKgVRhjPcuJ8k6eprE8g==" spinCount="100000" sheet="1" formatRows="0" insertRows="0" deleteRows="0" selectLockedCells="1"/>
  <dataConsolidate/>
  <mergeCells count="357">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A29:A31"/>
    <mergeCell ref="B29:B31"/>
    <mergeCell ref="C29:C31"/>
    <mergeCell ref="D29:D31"/>
    <mergeCell ref="E29:E31"/>
    <mergeCell ref="G29:G31"/>
    <mergeCell ref="H29:H31"/>
    <mergeCell ref="I29:I31"/>
    <mergeCell ref="J29:J31"/>
    <mergeCell ref="A32:A34"/>
    <mergeCell ref="B32:B34"/>
    <mergeCell ref="C32:C34"/>
    <mergeCell ref="D32:D34"/>
    <mergeCell ref="E32:E34"/>
    <mergeCell ref="G32:G34"/>
    <mergeCell ref="H32:H34"/>
    <mergeCell ref="I32:I34"/>
    <mergeCell ref="J32:J34"/>
    <mergeCell ref="A35:A37"/>
    <mergeCell ref="B35:B37"/>
    <mergeCell ref="C35:C37"/>
    <mergeCell ref="D35:D37"/>
    <mergeCell ref="E35:E37"/>
    <mergeCell ref="G35:G37"/>
    <mergeCell ref="H35:H37"/>
    <mergeCell ref="I35:I37"/>
    <mergeCell ref="J35:J37"/>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8:A40"/>
    <mergeCell ref="B38:B40"/>
    <mergeCell ref="C38:C40"/>
    <mergeCell ref="D38:D40"/>
    <mergeCell ref="E38:E40"/>
    <mergeCell ref="G38:G40"/>
    <mergeCell ref="H38:H40"/>
    <mergeCell ref="I38:I40"/>
    <mergeCell ref="J38:J40"/>
    <mergeCell ref="A41:A43"/>
    <mergeCell ref="B41:B43"/>
    <mergeCell ref="C41:C43"/>
    <mergeCell ref="D41:D43"/>
    <mergeCell ref="E41:E43"/>
    <mergeCell ref="G41:G43"/>
    <mergeCell ref="H41:H43"/>
    <mergeCell ref="I41:I43"/>
    <mergeCell ref="J41:J43"/>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K41:K43"/>
    <mergeCell ref="R41:S41"/>
    <mergeCell ref="AA41:AA43"/>
    <mergeCell ref="R42:S42"/>
    <mergeCell ref="R43:S43"/>
    <mergeCell ref="K44:K46"/>
    <mergeCell ref="R44:S44"/>
    <mergeCell ref="AA44:AA46"/>
    <mergeCell ref="R45:S45"/>
    <mergeCell ref="R46:S46"/>
    <mergeCell ref="Q41:Q43"/>
    <mergeCell ref="Q44:Q46"/>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A53:A55"/>
    <mergeCell ref="B53:B55"/>
    <mergeCell ref="C53:C55"/>
    <mergeCell ref="D53:D55"/>
    <mergeCell ref="E53:E55"/>
    <mergeCell ref="G53:G55"/>
    <mergeCell ref="H53:H55"/>
    <mergeCell ref="I53:I55"/>
    <mergeCell ref="J53:J55"/>
    <mergeCell ref="AA59:AA61"/>
    <mergeCell ref="R60:S60"/>
    <mergeCell ref="R61:S61"/>
    <mergeCell ref="A56:A58"/>
    <mergeCell ref="B56:B58"/>
    <mergeCell ref="C56:C58"/>
    <mergeCell ref="D56:D58"/>
    <mergeCell ref="E56:E58"/>
    <mergeCell ref="G56:G58"/>
    <mergeCell ref="H56:H58"/>
    <mergeCell ref="I56:I58"/>
    <mergeCell ref="J56:J58"/>
    <mergeCell ref="K53:K55"/>
    <mergeCell ref="R53:S53"/>
    <mergeCell ref="AA53:AA55"/>
    <mergeCell ref="R54:S54"/>
    <mergeCell ref="R55:S55"/>
    <mergeCell ref="K56:K58"/>
    <mergeCell ref="R56:S56"/>
    <mergeCell ref="AA56:AA58"/>
    <mergeCell ref="R57:S57"/>
    <mergeCell ref="R58:S58"/>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A71:A73"/>
    <mergeCell ref="B71:B73"/>
    <mergeCell ref="C71:C73"/>
    <mergeCell ref="D71:D73"/>
    <mergeCell ref="E71:E73"/>
    <mergeCell ref="G71:G73"/>
    <mergeCell ref="H71:H73"/>
    <mergeCell ref="I71:I73"/>
    <mergeCell ref="J71:J73"/>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s>
  <phoneticPr fontId="4" type="noConversion"/>
  <conditionalFormatting sqref="H8:H73">
    <cfRule type="cellIs" dxfId="134" priority="185" stopIfTrue="1" operator="equal">
      <formula>1</formula>
    </cfRule>
    <cfRule type="cellIs" dxfId="133" priority="186" stopIfTrue="1" operator="between">
      <formula>1.9</formula>
      <formula>3.1</formula>
    </cfRule>
    <cfRule type="cellIs" dxfId="132" priority="187" stopIfTrue="1" operator="equal">
      <formula>4</formula>
    </cfRule>
  </conditionalFormatting>
  <conditionalFormatting sqref="H8:H73">
    <cfRule type="cellIs" dxfId="131" priority="176" operator="equal">
      <formula>"LEVE"</formula>
    </cfRule>
    <cfRule type="cellIs" dxfId="130" priority="177" operator="equal">
      <formula>"MODERADO"</formula>
    </cfRule>
    <cfRule type="cellIs" dxfId="129" priority="178" operator="equal">
      <formula>"GRAVE"</formula>
    </cfRule>
  </conditionalFormatting>
  <conditionalFormatting sqref="AA8:AA31 AA35:AA73">
    <cfRule type="containsText" dxfId="128" priority="169" operator="containsText" text="CONTINUA LA ACCIÓN ANTERIOR">
      <formula>NOT(ISERROR(SEARCH("CONTINUA LA ACCIÓN ANTERIOR",AA8)))</formula>
    </cfRule>
    <cfRule type="containsText" dxfId="127" priority="170" operator="containsText" text="REQUIERE NUEVA ACCIÓN">
      <formula>NOT(ISERROR(SEARCH("REQUIERE NUEVA ACCIÓN",AA8)))</formula>
    </cfRule>
    <cfRule type="containsText" dxfId="126" priority="171" operator="containsText" text="RIESGO CONTROLADO">
      <formula>NOT(ISERROR(SEARCH("RIESGO CONTROLADO",AA8)))</formula>
    </cfRule>
  </conditionalFormatting>
  <conditionalFormatting sqref="Y8:Y16 Y22:Y25 Y32:Y73">
    <cfRule type="beginsWith" dxfId="125" priority="162" operator="beginsWith" text="No eficaz">
      <formula>LEFT(Y8,LEN("No eficaz"))="No eficaz"</formula>
    </cfRule>
  </conditionalFormatting>
  <conditionalFormatting sqref="Y8:Y16 Y22:Y25 Y32:Y73">
    <cfRule type="beginsWith" dxfId="124" priority="158" operator="beginsWith" text="Eficaz">
      <formula>LEFT(Y8,LEN("Eficaz"))="Eficaz"</formula>
    </cfRule>
  </conditionalFormatting>
  <conditionalFormatting sqref="U8:U73">
    <cfRule type="expression" dxfId="123" priority="157">
      <formula>T8="ASUMIR"</formula>
    </cfRule>
  </conditionalFormatting>
  <conditionalFormatting sqref="V8:V73">
    <cfRule type="expression" dxfId="122" priority="156">
      <formula>T8="ASUMIR"</formula>
    </cfRule>
  </conditionalFormatting>
  <conditionalFormatting sqref="W8:W16 W23:W25 W32:W73">
    <cfRule type="expression" dxfId="121" priority="155">
      <formula>T8="ASUMIR"</formula>
    </cfRule>
  </conditionalFormatting>
  <conditionalFormatting sqref="Y8:Y16 Y22:Y25 Y32:Y73">
    <cfRule type="expression" dxfId="120" priority="153">
      <formula>T8="ASUMIR"</formula>
    </cfRule>
  </conditionalFormatting>
  <conditionalFormatting sqref="X8:X16 X23:X25 X32:X73">
    <cfRule type="expression" dxfId="119" priority="146">
      <formula>T8="ASUMIR"</formula>
    </cfRule>
  </conditionalFormatting>
  <conditionalFormatting sqref="Z8:Z16 Z18:Z19 Z22:Z73">
    <cfRule type="expression" dxfId="118" priority="144">
      <formula>T8="ASUMIR"</formula>
    </cfRule>
  </conditionalFormatting>
  <conditionalFormatting sqref="O8:O73">
    <cfRule type="expression" dxfId="117" priority="143">
      <formula>$L$8="No existe control para el riesgo"</formula>
    </cfRule>
  </conditionalFormatting>
  <conditionalFormatting sqref="P8:Q8 Q11 Q14 Q17 Q20 Q23 Q26 Q29 Q35 Q38 Q41 Q44 Q47 Q50 Q53 Q56 Q59 Q62 Q65 Q68 Q71 Q74 Q77 Q80 Q83 P9:P73 Q32">
    <cfRule type="expression" dxfId="116" priority="142">
      <formula>$L$8="No existe control para el riesgo"</formula>
    </cfRule>
  </conditionalFormatting>
  <conditionalFormatting sqref="W8">
    <cfRule type="cellIs" dxfId="115" priority="137" operator="equal">
      <formula>"NO_CUMPLIDA"</formula>
    </cfRule>
  </conditionalFormatting>
  <conditionalFormatting sqref="W9:W16 W23:W25 W32:W73">
    <cfRule type="cellIs" dxfId="114" priority="136" operator="equal">
      <formula>"NO_CUMPLIDA"</formula>
    </cfRule>
  </conditionalFormatting>
  <conditionalFormatting sqref="Z8">
    <cfRule type="expression" dxfId="113" priority="135">
      <formula>$W$8&lt;&gt;"CUMPLIMIENTO_TOTAL"</formula>
    </cfRule>
  </conditionalFormatting>
  <conditionalFormatting sqref="Z9">
    <cfRule type="expression" dxfId="112" priority="133">
      <formula>$W$9&lt;&gt;"CUMPLIMIENTO_TOTAL"</formula>
    </cfRule>
  </conditionalFormatting>
  <conditionalFormatting sqref="Z10">
    <cfRule type="expression" dxfId="111" priority="132">
      <formula>$W$10&lt;&gt;"CUMPLIMIENTO_TOTAL"</formula>
    </cfRule>
  </conditionalFormatting>
  <conditionalFormatting sqref="Z11">
    <cfRule type="expression" dxfId="110" priority="131">
      <formula>$W$11&lt;&gt;"CUMPLIMIENTO_TOTAL"</formula>
    </cfRule>
  </conditionalFormatting>
  <conditionalFormatting sqref="Z12">
    <cfRule type="expression" dxfId="109" priority="130">
      <formula>$W$12&lt;&gt;"CUMPLIMIENTO_TOTAL"</formula>
    </cfRule>
  </conditionalFormatting>
  <conditionalFormatting sqref="Z13">
    <cfRule type="expression" dxfId="108" priority="129">
      <formula>$W$13&lt;&gt;"CUMPLIMIENTO_TOTAL"</formula>
    </cfRule>
  </conditionalFormatting>
  <conditionalFormatting sqref="Z14">
    <cfRule type="expression" dxfId="107" priority="128">
      <formula>$W$14&lt;&gt;"CUMPLIMIENTO_TOTAL"</formula>
    </cfRule>
  </conditionalFormatting>
  <conditionalFormatting sqref="Z15">
    <cfRule type="expression" dxfId="106" priority="127">
      <formula>$W$15&lt;&gt;"CUMPLIMIENTO_TOTAL"</formula>
    </cfRule>
  </conditionalFormatting>
  <conditionalFormatting sqref="Z16">
    <cfRule type="expression" dxfId="105" priority="126">
      <formula>$W$16&lt;&gt;"CUMPLIMIENTO_TOTAL"</formula>
    </cfRule>
  </conditionalFormatting>
  <conditionalFormatting sqref="Z18">
    <cfRule type="expression" dxfId="104" priority="124">
      <formula>$W$18&lt;&gt;"CUMPLIMIENTO_TOTAL"</formula>
    </cfRule>
  </conditionalFormatting>
  <conditionalFormatting sqref="Z19">
    <cfRule type="expression" dxfId="103" priority="123">
      <formula>$W$19&lt;&gt;"CUMPLIMIENTO_TOTAL"</formula>
    </cfRule>
  </conditionalFormatting>
  <conditionalFormatting sqref="Z22">
    <cfRule type="expression" dxfId="102" priority="120">
      <formula>$W$22&lt;&gt;"CUMPLIMIENTO_TOTAL"</formula>
    </cfRule>
  </conditionalFormatting>
  <conditionalFormatting sqref="Z23">
    <cfRule type="expression" dxfId="101" priority="119">
      <formula>$W$23&lt;&gt;"CUMPLIMIENTO_TOTAL"</formula>
    </cfRule>
  </conditionalFormatting>
  <conditionalFormatting sqref="Z24">
    <cfRule type="expression" dxfId="100" priority="118">
      <formula>$W$24&lt;&gt;"CUMPLIMIENTO_TOTAL"</formula>
    </cfRule>
  </conditionalFormatting>
  <conditionalFormatting sqref="Z25">
    <cfRule type="expression" dxfId="99" priority="117">
      <formula>$W$25&lt;&gt;"CUMPLIMIENTO_TOTAL"</formula>
    </cfRule>
  </conditionalFormatting>
  <conditionalFormatting sqref="Z26">
    <cfRule type="expression" dxfId="98" priority="116">
      <formula>$W$26&lt;&gt;"CUMPLIMIENTO_TOTAL"</formula>
    </cfRule>
  </conditionalFormatting>
  <conditionalFormatting sqref="Z27">
    <cfRule type="expression" dxfId="97" priority="115">
      <formula>$W$27&lt;&gt;"CUMPLIMIENTO_TOTAL"</formula>
    </cfRule>
  </conditionalFormatting>
  <conditionalFormatting sqref="Z28">
    <cfRule type="expression" dxfId="96" priority="114">
      <formula>$W$28&lt;&gt;"CUMPLIMIENTO_TOTAL"</formula>
    </cfRule>
  </conditionalFormatting>
  <conditionalFormatting sqref="Z29">
    <cfRule type="expression" dxfId="95" priority="113">
      <formula>$W$29&lt;&gt;"CUMPLIMIENTO_TOTAL"</formula>
    </cfRule>
  </conditionalFormatting>
  <conditionalFormatting sqref="Z30">
    <cfRule type="expression" dxfId="94" priority="112">
      <formula>$W$30&lt;&gt;"CUMPLIMIENTO_TOTAL"</formula>
    </cfRule>
  </conditionalFormatting>
  <conditionalFormatting sqref="Z31">
    <cfRule type="expression" dxfId="93" priority="111">
      <formula>$W$31&lt;&gt;"CUMPLIMIENTO_TOTAL"</formula>
    </cfRule>
  </conditionalFormatting>
  <conditionalFormatting sqref="Z32">
    <cfRule type="expression" dxfId="92" priority="110">
      <formula>$W$32&lt;&gt;"CUMPLIMIENTO_TOTAL"</formula>
    </cfRule>
  </conditionalFormatting>
  <conditionalFormatting sqref="Z33">
    <cfRule type="expression" dxfId="91" priority="109">
      <formula>$W$33&lt;&gt;"CUMPLIMIENTO_TOTAL"</formula>
    </cfRule>
  </conditionalFormatting>
  <conditionalFormatting sqref="Z34">
    <cfRule type="expression" dxfId="90" priority="108">
      <formula>$W$34&lt;&gt;"CUMPLIMIENTO_TOTAL"</formula>
    </cfRule>
  </conditionalFormatting>
  <conditionalFormatting sqref="Z35">
    <cfRule type="expression" dxfId="89" priority="107">
      <formula>$W$35&lt;&gt;"CUMPLIMIENTO_TOTAL"</formula>
    </cfRule>
  </conditionalFormatting>
  <conditionalFormatting sqref="Z36">
    <cfRule type="expression" dxfId="88" priority="106">
      <formula>$W$36&lt;&gt;"CUMPLIMIENTO_TOTAL"</formula>
    </cfRule>
  </conditionalFormatting>
  <conditionalFormatting sqref="Z37">
    <cfRule type="expression" dxfId="87" priority="105">
      <formula>$W$37&lt;&gt;"CUMPLIMIENTO_TOTAL"</formula>
    </cfRule>
  </conditionalFormatting>
  <conditionalFormatting sqref="Z38">
    <cfRule type="expression" dxfId="86" priority="104">
      <formula>$W$38&lt;&gt;"CUMPLIMIENTO_TOTAL"</formula>
    </cfRule>
  </conditionalFormatting>
  <conditionalFormatting sqref="Z39">
    <cfRule type="expression" dxfId="85" priority="103">
      <formula>$W$39&lt;&gt;"CUMPLIMIENTO_TOTAL"</formula>
    </cfRule>
  </conditionalFormatting>
  <conditionalFormatting sqref="Z40">
    <cfRule type="expression" dxfId="84" priority="102">
      <formula>$W$40&lt;&gt;"CUMPLIMIENTO_TOTAL"</formula>
    </cfRule>
  </conditionalFormatting>
  <conditionalFormatting sqref="Z41">
    <cfRule type="expression" dxfId="83" priority="101">
      <formula>$W$41&lt;&gt;"CUMPLIMIENTO_TOTAL"</formula>
    </cfRule>
  </conditionalFormatting>
  <conditionalFormatting sqref="Z42">
    <cfRule type="expression" dxfId="82" priority="100">
      <formula>$W$42&lt;&gt;"CUMPLIMIENTO_TOTAL"</formula>
    </cfRule>
  </conditionalFormatting>
  <conditionalFormatting sqref="Z43">
    <cfRule type="expression" dxfId="81" priority="99">
      <formula>$W$43&lt;&gt;"CUMPLIMIENTO_TOTAL"</formula>
    </cfRule>
  </conditionalFormatting>
  <conditionalFormatting sqref="Z44">
    <cfRule type="expression" dxfId="80" priority="98">
      <formula>$W$44&lt;&gt;"CUMPLIMIENTO_TOTAL"</formula>
    </cfRule>
  </conditionalFormatting>
  <conditionalFormatting sqref="Z45">
    <cfRule type="expression" dxfId="79" priority="97">
      <formula>$W$45&lt;&gt;"CUMPLIMIENTO_TOTAL"</formula>
    </cfRule>
  </conditionalFormatting>
  <conditionalFormatting sqref="Z46">
    <cfRule type="expression" dxfId="78" priority="96">
      <formula>$W$46&lt;&gt;"CUMPLIMIENTO_TOTAL"</formula>
    </cfRule>
  </conditionalFormatting>
  <conditionalFormatting sqref="Z47">
    <cfRule type="expression" dxfId="77" priority="95">
      <formula>$W$47&lt;&gt;"CUMPLIMIENTO_TOTAL"</formula>
    </cfRule>
  </conditionalFormatting>
  <conditionalFormatting sqref="Z48">
    <cfRule type="expression" dxfId="76" priority="94">
      <formula>$W$48&lt;&gt;"CUMPLIMIENTO_TOTAL"</formula>
    </cfRule>
  </conditionalFormatting>
  <conditionalFormatting sqref="Z49">
    <cfRule type="expression" dxfId="75" priority="93">
      <formula>$W$49&lt;&gt;"CUMPLIMIENTO_TOTAL"</formula>
    </cfRule>
  </conditionalFormatting>
  <conditionalFormatting sqref="Z50">
    <cfRule type="expression" dxfId="74" priority="92">
      <formula>$W$50&lt;&gt;"CUMPLIMIENTO_TOTAL"</formula>
    </cfRule>
  </conditionalFormatting>
  <conditionalFormatting sqref="Z51">
    <cfRule type="expression" dxfId="73" priority="91">
      <formula>$W$51&lt;&gt;"CUMPLIMIENTO_TOTAL"</formula>
    </cfRule>
  </conditionalFormatting>
  <conditionalFormatting sqref="Z52">
    <cfRule type="expression" dxfId="72" priority="90">
      <formula>$W$52&lt;&gt;"CUMPLIMIENTO_TOTAL"</formula>
    </cfRule>
  </conditionalFormatting>
  <conditionalFormatting sqref="Z53">
    <cfRule type="expression" dxfId="71" priority="89">
      <formula>$W$53&lt;&gt;"CUMPLIMIENTO_TOTAL"</formula>
    </cfRule>
  </conditionalFormatting>
  <conditionalFormatting sqref="Z54">
    <cfRule type="expression" dxfId="70" priority="88">
      <formula>$W$54&lt;&gt;"CUMPLIMIENTO_TOTAL"</formula>
    </cfRule>
  </conditionalFormatting>
  <conditionalFormatting sqref="Z55">
    <cfRule type="expression" dxfId="69" priority="87">
      <formula>$W$55&lt;&gt;"CUMPLIMIENTO_TOTAL"</formula>
    </cfRule>
  </conditionalFormatting>
  <conditionalFormatting sqref="Z56">
    <cfRule type="expression" dxfId="68" priority="86">
      <formula>$W$56&lt;&gt;"CUMPLIMIENTO_TOTAL"</formula>
    </cfRule>
  </conditionalFormatting>
  <conditionalFormatting sqref="Z57">
    <cfRule type="expression" dxfId="67" priority="85">
      <formula>$W$57&lt;&gt;"CUMPLIMIENTO_TOTAL"</formula>
    </cfRule>
  </conditionalFormatting>
  <conditionalFormatting sqref="Z58">
    <cfRule type="expression" dxfId="66" priority="84">
      <formula>$W$58&lt;&gt;"CUMPLIMIENTO_TOTAL"</formula>
    </cfRule>
  </conditionalFormatting>
  <conditionalFormatting sqref="Z59">
    <cfRule type="expression" dxfId="65" priority="83">
      <formula>$W$59&lt;&gt;"CUMPLIMIENTO_TOTAL"</formula>
    </cfRule>
  </conditionalFormatting>
  <conditionalFormatting sqref="Z60">
    <cfRule type="expression" dxfId="64" priority="82">
      <formula>$W$60&lt;&gt;"CUMPLIMIENTO_TOTAL"</formula>
    </cfRule>
  </conditionalFormatting>
  <conditionalFormatting sqref="Z61">
    <cfRule type="expression" dxfId="63" priority="81">
      <formula>$W$61&lt;&gt;"CUMPLIMIENTO_TOTAL"</formula>
    </cfRule>
  </conditionalFormatting>
  <conditionalFormatting sqref="Z62">
    <cfRule type="expression" dxfId="62" priority="80">
      <formula>$W$62&lt;&gt;"CUMPLIMIENTO_TOTAL"</formula>
    </cfRule>
  </conditionalFormatting>
  <conditionalFormatting sqref="Z63">
    <cfRule type="expression" dxfId="61" priority="79">
      <formula>$W$63&lt;&gt;"CUMPLIMIENTO_TOTAL"</formula>
    </cfRule>
  </conditionalFormatting>
  <conditionalFormatting sqref="Z64">
    <cfRule type="expression" dxfId="60" priority="78">
      <formula>$W$64&lt;&gt;"CUMPLIMIENTO_TOTAL"</formula>
    </cfRule>
  </conditionalFormatting>
  <conditionalFormatting sqref="Z65">
    <cfRule type="expression" dxfId="59" priority="77">
      <formula>$W$65&lt;&gt;"CUMPLIMIENTO_TOTAL"</formula>
    </cfRule>
  </conditionalFormatting>
  <conditionalFormatting sqref="Z66">
    <cfRule type="expression" dxfId="58" priority="76">
      <formula>$W$66&lt;&gt;"CUMPLIMIENTO_TOTAL"</formula>
    </cfRule>
  </conditionalFormatting>
  <conditionalFormatting sqref="Z67">
    <cfRule type="expression" dxfId="57" priority="75">
      <formula>$W$67&lt;&gt;"CUMPLIMIENTO_TOTAL"</formula>
    </cfRule>
  </conditionalFormatting>
  <conditionalFormatting sqref="Z68">
    <cfRule type="expression" dxfId="56" priority="74">
      <formula>$W$68&lt;&gt;"CUMPLIMIENTO_TOTAL"</formula>
    </cfRule>
  </conditionalFormatting>
  <conditionalFormatting sqref="Z69">
    <cfRule type="expression" dxfId="55" priority="73">
      <formula>$W$69&lt;&gt;"CUMPLIMIENTO_TOTAL"</formula>
    </cfRule>
  </conditionalFormatting>
  <conditionalFormatting sqref="Z70">
    <cfRule type="expression" dxfId="54" priority="72">
      <formula>$W$70&lt;&gt;"CUMPLIMIENTO_TOTAL"</formula>
    </cfRule>
  </conditionalFormatting>
  <conditionalFormatting sqref="Z71">
    <cfRule type="expression" dxfId="53" priority="71">
      <formula>$W$71&lt;&gt;"CUMPLIMIENTO_TOTAL"</formula>
    </cfRule>
  </conditionalFormatting>
  <conditionalFormatting sqref="Z72">
    <cfRule type="expression" dxfId="52" priority="70">
      <formula>$W$72&lt;&gt;"CUMPLIMIENTO_TOTAL"</formula>
    </cfRule>
  </conditionalFormatting>
  <conditionalFormatting sqref="Z73">
    <cfRule type="expression" dxfId="51" priority="69">
      <formula>$W$73&lt;&gt;"CUMPLIMIENTO_TOTAL"</formula>
    </cfRule>
  </conditionalFormatting>
  <conditionalFormatting sqref="Q8:Q73">
    <cfRule type="cellIs" dxfId="50" priority="64" operator="equal">
      <formula>"INEXISTENTE"</formula>
    </cfRule>
    <cfRule type="cellIs" dxfId="49" priority="65" operator="equal">
      <formula>"ACEPTABLE"</formula>
    </cfRule>
    <cfRule type="cellIs" dxfId="48" priority="66" operator="equal">
      <formula>"FUERTE"</formula>
    </cfRule>
    <cfRule type="cellIs" dxfId="47" priority="67" operator="equal">
      <formula>"DÉBIL"</formula>
    </cfRule>
  </conditionalFormatting>
  <conditionalFormatting sqref="W22">
    <cfRule type="expression" dxfId="46" priority="62">
      <formula>T22="ASUMIR"</formula>
    </cfRule>
  </conditionalFormatting>
  <conditionalFormatting sqref="X22">
    <cfRule type="expression" dxfId="45" priority="61">
      <formula>T22="ASUMIR"</formula>
    </cfRule>
  </conditionalFormatting>
  <conditionalFormatting sqref="W22">
    <cfRule type="cellIs" dxfId="44" priority="60" operator="equal">
      <formula>"NO_CUMPLIDA"</formula>
    </cfRule>
  </conditionalFormatting>
  <conditionalFormatting sqref="AA32:AA34">
    <cfRule type="containsText" dxfId="43" priority="39" operator="containsText" text="CONTINUA LA ACCIÓN ANTERIOR">
      <formula>NOT(ISERROR(SEARCH("CONTINUA LA ACCIÓN ANTERIOR",AA32)))</formula>
    </cfRule>
    <cfRule type="containsText" dxfId="42" priority="40" operator="containsText" text="REQUIERE NUEVA ACCIÓN">
      <formula>NOT(ISERROR(SEARCH("REQUIERE NUEVA ACCIÓN",AA32)))</formula>
    </cfRule>
    <cfRule type="containsText" dxfId="41" priority="41" operator="containsText" text="RIESGO CONTROLADO">
      <formula>NOT(ISERROR(SEARCH("RIESGO CONTROLADO",AA32)))</formula>
    </cfRule>
  </conditionalFormatting>
  <conditionalFormatting sqref="W17:W19">
    <cfRule type="expression" dxfId="40" priority="37">
      <formula>T17="ASUMIR"</formula>
    </cfRule>
  </conditionalFormatting>
  <conditionalFormatting sqref="X17:X19">
    <cfRule type="expression" dxfId="39" priority="36">
      <formula>T17="ASUMIR"</formula>
    </cfRule>
  </conditionalFormatting>
  <conditionalFormatting sqref="W17:W19">
    <cfRule type="cellIs" dxfId="38" priority="35" operator="equal">
      <formula>"NO_CUMPLIDA"</formula>
    </cfRule>
  </conditionalFormatting>
  <conditionalFormatting sqref="Y17:Y19">
    <cfRule type="beginsWith" dxfId="37" priority="33" operator="beginsWith" text="No eficaz">
      <formula>LEFT(Y17,LEN("No eficaz"))="No eficaz"</formula>
    </cfRule>
  </conditionalFormatting>
  <conditionalFormatting sqref="Y17:Y19">
    <cfRule type="beginsWith" dxfId="36" priority="32" operator="beginsWith" text="Eficaz">
      <formula>LEFT(Y17,LEN("Eficaz"))="Eficaz"</formula>
    </cfRule>
  </conditionalFormatting>
  <conditionalFormatting sqref="Y17:Y19">
    <cfRule type="expression" dxfId="35" priority="31">
      <formula>T17="ASUMIR"</formula>
    </cfRule>
  </conditionalFormatting>
  <conditionalFormatting sqref="Z17">
    <cfRule type="expression" dxfId="34" priority="30">
      <formula>T17="ASUMIR"</formula>
    </cfRule>
  </conditionalFormatting>
  <conditionalFormatting sqref="Z17">
    <cfRule type="expression" dxfId="33" priority="29">
      <formula>$W$28&lt;&gt;"CUMPLIMIENTO_TOTAL"</formula>
    </cfRule>
  </conditionalFormatting>
  <conditionalFormatting sqref="Y20:Y21">
    <cfRule type="beginsWith" dxfId="32" priority="26" operator="beginsWith" text="No eficaz">
      <formula>LEFT(Y20,LEN("No eficaz"))="No eficaz"</formula>
    </cfRule>
  </conditionalFormatting>
  <conditionalFormatting sqref="Y20:Y21">
    <cfRule type="beginsWith" dxfId="31" priority="25" operator="beginsWith" text="Eficaz">
      <formula>LEFT(Y20,LEN("Eficaz"))="Eficaz"</formula>
    </cfRule>
  </conditionalFormatting>
  <conditionalFormatting sqref="W20:W21">
    <cfRule type="expression" dxfId="30" priority="24">
      <formula>T20="ASUMIR"</formula>
    </cfRule>
  </conditionalFormatting>
  <conditionalFormatting sqref="Y20:Y21">
    <cfRule type="expression" dxfId="29" priority="23">
      <formula>T20="ASUMIR"</formula>
    </cfRule>
  </conditionalFormatting>
  <conditionalFormatting sqref="X20:X21">
    <cfRule type="expression" dxfId="28" priority="22">
      <formula>T20="ASUMIR"</formula>
    </cfRule>
  </conditionalFormatting>
  <conditionalFormatting sqref="Z20:Z21">
    <cfRule type="expression" dxfId="27" priority="21">
      <formula>T20="ASUMIR"</formula>
    </cfRule>
  </conditionalFormatting>
  <conditionalFormatting sqref="W20:W21">
    <cfRule type="cellIs" dxfId="26" priority="20" operator="equal">
      <formula>"NO_CUMPLIDA"</formula>
    </cfRule>
  </conditionalFormatting>
  <conditionalFormatting sqref="Z20">
    <cfRule type="expression" dxfId="25" priority="19">
      <formula>$W$31&lt;&gt;"CUMPLIMIENTO_TOTAL"</formula>
    </cfRule>
  </conditionalFormatting>
  <conditionalFormatting sqref="Z21">
    <cfRule type="expression" dxfId="24" priority="18">
      <formula>$W$32&lt;&gt;"CUMPLIMIENTO_TOTAL"</formula>
    </cfRule>
  </conditionalFormatting>
  <conditionalFormatting sqref="Y26:Y28">
    <cfRule type="beginsWith" dxfId="23" priority="15" operator="beginsWith" text="No eficaz">
      <formula>LEFT(Y26,LEN("No eficaz"))="No eficaz"</formula>
    </cfRule>
  </conditionalFormatting>
  <conditionalFormatting sqref="Y26:Y28">
    <cfRule type="beginsWith" dxfId="22" priority="14" operator="beginsWith" text="Eficaz">
      <formula>LEFT(Y26,LEN("Eficaz"))="Eficaz"</formula>
    </cfRule>
  </conditionalFormatting>
  <conditionalFormatting sqref="W26:W28">
    <cfRule type="expression" dxfId="21" priority="13">
      <formula>T26="ASUMIR"</formula>
    </cfRule>
  </conditionalFormatting>
  <conditionalFormatting sqref="Y26:Y28">
    <cfRule type="expression" dxfId="20" priority="12">
      <formula>T26="ASUMIR"</formula>
    </cfRule>
  </conditionalFormatting>
  <conditionalFormatting sqref="X26:X28">
    <cfRule type="expression" dxfId="19" priority="11">
      <formula>T26="ASUMIR"</formula>
    </cfRule>
  </conditionalFormatting>
  <conditionalFormatting sqref="W26:W28">
    <cfRule type="cellIs" dxfId="18" priority="10" operator="equal">
      <formula>"NO_CUMPLIDA"</formula>
    </cfRule>
  </conditionalFormatting>
  <conditionalFormatting sqref="Y29:Y31">
    <cfRule type="beginsWith" dxfId="17" priority="7" operator="beginsWith" text="No eficaz">
      <formula>LEFT(Y29,LEN("No eficaz"))="No eficaz"</formula>
    </cfRule>
  </conditionalFormatting>
  <conditionalFormatting sqref="Y29:Y31">
    <cfRule type="beginsWith" dxfId="16" priority="6" operator="beginsWith" text="Eficaz">
      <formula>LEFT(Y29,LEN("Eficaz"))="Eficaz"</formula>
    </cfRule>
  </conditionalFormatting>
  <conditionalFormatting sqref="W29:W31">
    <cfRule type="expression" dxfId="15" priority="5">
      <formula>T29="ASUMIR"</formula>
    </cfRule>
  </conditionalFormatting>
  <conditionalFormatting sqref="Y29:Y31">
    <cfRule type="expression" dxfId="14" priority="4">
      <formula>T29="ASUMIR"</formula>
    </cfRule>
  </conditionalFormatting>
  <conditionalFormatting sqref="X30:X31">
    <cfRule type="expression" dxfId="13" priority="3">
      <formula>T30="ASUMIR"</formula>
    </cfRule>
  </conditionalFormatting>
  <conditionalFormatting sqref="W29:W31">
    <cfRule type="cellIs" dxfId="12" priority="2" operator="equal">
      <formula>"NO_CUMPLIDA"</formula>
    </cfRule>
  </conditionalFormatting>
  <conditionalFormatting sqref="X29">
    <cfRule type="expression" dxfId="11" priority="1">
      <formula>T29="ASUMIR"</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89" operator="containsText" id="{5FF8A8BD-18FC-417B-850F-ACA90835F62D}">
            <xm:f>NOT(ISERROR(SEARCH(#REF!,Y8)))</xm:f>
            <xm:f>#REF!</xm:f>
            <x14:dxf>
              <font>
                <color rgb="FF9C0006"/>
              </font>
              <fill>
                <patternFill>
                  <bgColor rgb="FFFFC7CE"/>
                </patternFill>
              </fill>
            </x14:dxf>
          </x14:cfRule>
          <xm:sqref>Y8:Y16 Y22:Y25 Y32:Y73</xm:sqref>
        </x14:conditionalFormatting>
        <x14:conditionalFormatting xmlns:xm="http://schemas.microsoft.com/office/excel/2006/main">
          <x14:cfRule type="containsText" priority="191" operator="containsText" id="{13013706-2595-4270-A379-FEE68B7EE3BE}">
            <xm:f>NOT(ISERROR(SEARCH(#REF!,W8)))</xm:f>
            <xm:f>#REF!</xm:f>
            <x14:dxf>
              <font>
                <color rgb="FF9C0006"/>
              </font>
              <fill>
                <patternFill>
                  <bgColor rgb="FFFFC7CE"/>
                </patternFill>
              </fill>
            </x14:dxf>
          </x14:cfRule>
          <xm:sqref>W8:W16 W23:W25 W32:W73</xm:sqref>
        </x14:conditionalFormatting>
        <x14:conditionalFormatting xmlns:xm="http://schemas.microsoft.com/office/excel/2006/main">
          <x14:cfRule type="containsText" priority="63" operator="containsText" id="{B2934371-CB5D-47A7-B926-F145272AA2B4}">
            <xm:f>NOT(ISERROR(SEARCH(#REF!,W22)))</xm:f>
            <xm:f>#REF!</xm:f>
            <x14:dxf>
              <font>
                <color rgb="FF9C0006"/>
              </font>
              <fill>
                <patternFill>
                  <bgColor rgb="FFFFC7CE"/>
                </patternFill>
              </fill>
            </x14:dxf>
          </x14:cfRule>
          <xm:sqref>W22</xm:sqref>
        </x14:conditionalFormatting>
        <x14:conditionalFormatting xmlns:xm="http://schemas.microsoft.com/office/excel/2006/main">
          <x14:cfRule type="containsText" priority="38" operator="containsText" id="{4EC2DB70-998B-49D5-B4CD-113AB523EB37}">
            <xm:f>NOT(ISERROR(SEARCH(#REF!,W17)))</xm:f>
            <xm:f>#REF!</xm:f>
            <x14:dxf>
              <font>
                <color rgb="FF9C0006"/>
              </font>
              <fill>
                <patternFill>
                  <bgColor rgb="FFFFC7CE"/>
                </patternFill>
              </fill>
            </x14:dxf>
          </x14:cfRule>
          <xm:sqref>W17:W19</xm:sqref>
        </x14:conditionalFormatting>
        <x14:conditionalFormatting xmlns:xm="http://schemas.microsoft.com/office/excel/2006/main">
          <x14:cfRule type="containsText" priority="34" operator="containsText" id="{14D3DE04-9679-4BD5-A84C-936CDD22BD92}">
            <xm:f>NOT(ISERROR(SEARCH(#REF!,Y17)))</xm:f>
            <xm:f>#REF!</xm:f>
            <x14:dxf>
              <font>
                <color rgb="FF9C0006"/>
              </font>
              <fill>
                <patternFill>
                  <bgColor rgb="FFFFC7CE"/>
                </patternFill>
              </fill>
            </x14:dxf>
          </x14:cfRule>
          <xm:sqref>Y17:Y19</xm:sqref>
        </x14:conditionalFormatting>
        <x14:conditionalFormatting xmlns:xm="http://schemas.microsoft.com/office/excel/2006/main">
          <x14:cfRule type="containsText" priority="27" operator="containsText" id="{5B439BFA-4316-496A-81CD-AC2478D12742}">
            <xm:f>NOT(ISERROR(SEARCH(#REF!,Y20)))</xm:f>
            <xm:f>#REF!</xm:f>
            <x14:dxf>
              <font>
                <color rgb="FF9C0006"/>
              </font>
              <fill>
                <patternFill>
                  <bgColor rgb="FFFFC7CE"/>
                </patternFill>
              </fill>
            </x14:dxf>
          </x14:cfRule>
          <xm:sqref>Y20:Y21</xm:sqref>
        </x14:conditionalFormatting>
        <x14:conditionalFormatting xmlns:xm="http://schemas.microsoft.com/office/excel/2006/main">
          <x14:cfRule type="containsText" priority="28" operator="containsText" id="{8693A33D-B8B4-430B-8AFA-7087CF52711A}">
            <xm:f>NOT(ISERROR(SEARCH(#REF!,W20)))</xm:f>
            <xm:f>#REF!</xm:f>
            <x14:dxf>
              <font>
                <color rgb="FF9C0006"/>
              </font>
              <fill>
                <patternFill>
                  <bgColor rgb="FFFFC7CE"/>
                </patternFill>
              </fill>
            </x14:dxf>
          </x14:cfRule>
          <xm:sqref>W20:W21</xm:sqref>
        </x14:conditionalFormatting>
        <x14:conditionalFormatting xmlns:xm="http://schemas.microsoft.com/office/excel/2006/main">
          <x14:cfRule type="containsText" priority="16" operator="containsText" id="{BCECEB57-EE83-4FC5-AF74-57BBFBAFB0AF}">
            <xm:f>NOT(ISERROR(SEARCH(#REF!,Y26)))</xm:f>
            <xm:f>#REF!</xm:f>
            <x14:dxf>
              <font>
                <color rgb="FF9C0006"/>
              </font>
              <fill>
                <patternFill>
                  <bgColor rgb="FFFFC7CE"/>
                </patternFill>
              </fill>
            </x14:dxf>
          </x14:cfRule>
          <xm:sqref>Y26:Y28</xm:sqref>
        </x14:conditionalFormatting>
        <x14:conditionalFormatting xmlns:xm="http://schemas.microsoft.com/office/excel/2006/main">
          <x14:cfRule type="containsText" priority="17" operator="containsText" id="{BD68613A-F242-47A6-A1BA-4BB9B92E8A46}">
            <xm:f>NOT(ISERROR(SEARCH(#REF!,W26)))</xm:f>
            <xm:f>#REF!</xm:f>
            <x14:dxf>
              <font>
                <color rgb="FF9C0006"/>
              </font>
              <fill>
                <patternFill>
                  <bgColor rgb="FFFFC7CE"/>
                </patternFill>
              </fill>
            </x14:dxf>
          </x14:cfRule>
          <xm:sqref>W26:W28</xm:sqref>
        </x14:conditionalFormatting>
        <x14:conditionalFormatting xmlns:xm="http://schemas.microsoft.com/office/excel/2006/main">
          <x14:cfRule type="containsText" priority="8" operator="containsText" id="{C3C37E69-4142-4F3D-A810-7DA650508C3C}">
            <xm:f>NOT(ISERROR(SEARCH(#REF!,Y29)))</xm:f>
            <xm:f>#REF!</xm:f>
            <x14:dxf>
              <font>
                <color rgb="FF9C0006"/>
              </font>
              <fill>
                <patternFill>
                  <bgColor rgb="FFFFC7CE"/>
                </patternFill>
              </fill>
            </x14:dxf>
          </x14:cfRule>
          <xm:sqref>Y29:Y31</xm:sqref>
        </x14:conditionalFormatting>
        <x14:conditionalFormatting xmlns:xm="http://schemas.microsoft.com/office/excel/2006/main">
          <x14:cfRule type="containsText" priority="9" operator="containsText" id="{A07728A8-2860-49F5-92E6-6F09EF42EC24}">
            <xm:f>NOT(ISERROR(SEARCH(#REF!,W29)))</xm:f>
            <xm:f>#REF!</xm:f>
            <x14:dxf>
              <font>
                <color rgb="FF9C0006"/>
              </font>
              <fill>
                <patternFill>
                  <bgColor rgb="FFFFC7CE"/>
                </patternFill>
              </fill>
            </x14:dxf>
          </x14:cfRule>
          <xm:sqref>W29:W31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4140625" defaultRowHeight="13.2" x14ac:dyDescent="0.25"/>
  <cols>
    <col min="1" max="1" width="4.5546875" customWidth="1"/>
    <col min="2" max="2" width="35.6640625" customWidth="1"/>
  </cols>
  <sheetData>
    <row r="1" spans="1:2" x14ac:dyDescent="0.25">
      <c r="A1" t="s">
        <v>9</v>
      </c>
    </row>
    <row r="3" spans="1:2" x14ac:dyDescent="0.25">
      <c r="A3" s="6" t="s">
        <v>10</v>
      </c>
    </row>
    <row r="5" spans="1:2" x14ac:dyDescent="0.25">
      <c r="A5">
        <v>1</v>
      </c>
      <c r="B5" t="s">
        <v>11</v>
      </c>
    </row>
    <row r="6" spans="1:2" x14ac:dyDescent="0.25">
      <c r="A6">
        <v>2</v>
      </c>
      <c r="B6" t="s">
        <v>12</v>
      </c>
    </row>
    <row r="7" spans="1:2" x14ac:dyDescent="0.25">
      <c r="A7">
        <v>3</v>
      </c>
      <c r="B7" t="s">
        <v>13</v>
      </c>
    </row>
    <row r="8" spans="1:2" x14ac:dyDescent="0.25">
      <c r="A8">
        <v>5</v>
      </c>
      <c r="B8" t="s">
        <v>14</v>
      </c>
    </row>
    <row r="9" spans="1:2" x14ac:dyDescent="0.25">
      <c r="A9">
        <v>6</v>
      </c>
      <c r="B9" t="s">
        <v>15</v>
      </c>
    </row>
    <row r="10" spans="1:2" x14ac:dyDescent="0.25">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topLeftCell="A64" zoomScale="90" zoomScaleNormal="90" workbookViewId="0">
      <selection activeCell="P86" sqref="P86:S91"/>
    </sheetView>
  </sheetViews>
  <sheetFormatPr baseColWidth="10" defaultColWidth="11.44140625" defaultRowHeight="13.2" x14ac:dyDescent="0.25"/>
  <cols>
    <col min="1" max="1" width="11.44140625" style="16"/>
    <col min="2" max="2" width="1.5546875" style="16" customWidth="1"/>
    <col min="3" max="8" width="11.6640625" customWidth="1"/>
    <col min="9" max="10" width="1.5546875" customWidth="1"/>
    <col min="11" max="11" width="9.6640625" customWidth="1"/>
    <col min="12" max="12" width="13.33203125" customWidth="1"/>
    <col min="13" max="13" width="13.6640625" customWidth="1"/>
    <col min="14" max="14" width="4.6640625" customWidth="1"/>
    <col min="15" max="19" width="15.6640625" customWidth="1"/>
    <col min="20" max="20" width="7.6640625" customWidth="1"/>
    <col min="241" max="241" width="53.88671875" customWidth="1"/>
    <col min="242" max="242" width="4.109375" customWidth="1"/>
    <col min="243" max="243" width="3.6640625" customWidth="1"/>
    <col min="244" max="245" width="4.6640625" customWidth="1"/>
    <col min="246" max="246" width="8.6640625" customWidth="1"/>
    <col min="247" max="249" width="16.6640625" customWidth="1"/>
    <col min="250" max="250" width="3.6640625" customWidth="1"/>
    <col min="497" max="497" width="53.88671875" customWidth="1"/>
    <col min="498" max="498" width="4.109375" customWidth="1"/>
    <col min="499" max="499" width="3.6640625" customWidth="1"/>
    <col min="500" max="501" width="4.6640625" customWidth="1"/>
    <col min="502" max="502" width="8.6640625" customWidth="1"/>
    <col min="503" max="505" width="16.6640625" customWidth="1"/>
    <col min="506" max="506" width="3.6640625" customWidth="1"/>
    <col min="753" max="753" width="53.88671875" customWidth="1"/>
    <col min="754" max="754" width="4.109375" customWidth="1"/>
    <col min="755" max="755" width="3.6640625" customWidth="1"/>
    <col min="756" max="757" width="4.6640625" customWidth="1"/>
    <col min="758" max="758" width="8.6640625" customWidth="1"/>
    <col min="759" max="761" width="16.6640625" customWidth="1"/>
    <col min="762" max="762" width="3.6640625" customWidth="1"/>
    <col min="1009" max="1009" width="53.88671875" customWidth="1"/>
    <col min="1010" max="1010" width="4.109375" customWidth="1"/>
    <col min="1011" max="1011" width="3.6640625" customWidth="1"/>
    <col min="1012" max="1013" width="4.6640625" customWidth="1"/>
    <col min="1014" max="1014" width="8.6640625" customWidth="1"/>
    <col min="1015" max="1017" width="16.6640625" customWidth="1"/>
    <col min="1018" max="1018" width="3.6640625" customWidth="1"/>
    <col min="1265" max="1265" width="53.88671875" customWidth="1"/>
    <col min="1266" max="1266" width="4.109375" customWidth="1"/>
    <col min="1267" max="1267" width="3.6640625" customWidth="1"/>
    <col min="1268" max="1269" width="4.6640625" customWidth="1"/>
    <col min="1270" max="1270" width="8.6640625" customWidth="1"/>
    <col min="1271" max="1273" width="16.6640625" customWidth="1"/>
    <col min="1274" max="1274" width="3.6640625" customWidth="1"/>
    <col min="1521" max="1521" width="53.88671875" customWidth="1"/>
    <col min="1522" max="1522" width="4.109375" customWidth="1"/>
    <col min="1523" max="1523" width="3.6640625" customWidth="1"/>
    <col min="1524" max="1525" width="4.6640625" customWidth="1"/>
    <col min="1526" max="1526" width="8.6640625" customWidth="1"/>
    <col min="1527" max="1529" width="16.6640625" customWidth="1"/>
    <col min="1530" max="1530" width="3.6640625" customWidth="1"/>
    <col min="1777" max="1777" width="53.88671875" customWidth="1"/>
    <col min="1778" max="1778" width="4.109375" customWidth="1"/>
    <col min="1779" max="1779" width="3.6640625" customWidth="1"/>
    <col min="1780" max="1781" width="4.6640625" customWidth="1"/>
    <col min="1782" max="1782" width="8.6640625" customWidth="1"/>
    <col min="1783" max="1785" width="16.6640625" customWidth="1"/>
    <col min="1786" max="1786" width="3.6640625" customWidth="1"/>
    <col min="2033" max="2033" width="53.88671875" customWidth="1"/>
    <col min="2034" max="2034" width="4.109375" customWidth="1"/>
    <col min="2035" max="2035" width="3.6640625" customWidth="1"/>
    <col min="2036" max="2037" width="4.6640625" customWidth="1"/>
    <col min="2038" max="2038" width="8.6640625" customWidth="1"/>
    <col min="2039" max="2041" width="16.6640625" customWidth="1"/>
    <col min="2042" max="2042" width="3.6640625" customWidth="1"/>
    <col min="2289" max="2289" width="53.88671875" customWidth="1"/>
    <col min="2290" max="2290" width="4.109375" customWidth="1"/>
    <col min="2291" max="2291" width="3.6640625" customWidth="1"/>
    <col min="2292" max="2293" width="4.6640625" customWidth="1"/>
    <col min="2294" max="2294" width="8.6640625" customWidth="1"/>
    <col min="2295" max="2297" width="16.6640625" customWidth="1"/>
    <col min="2298" max="2298" width="3.6640625" customWidth="1"/>
    <col min="2545" max="2545" width="53.88671875" customWidth="1"/>
    <col min="2546" max="2546" width="4.109375" customWidth="1"/>
    <col min="2547" max="2547" width="3.6640625" customWidth="1"/>
    <col min="2548" max="2549" width="4.6640625" customWidth="1"/>
    <col min="2550" max="2550" width="8.6640625" customWidth="1"/>
    <col min="2551" max="2553" width="16.6640625" customWidth="1"/>
    <col min="2554" max="2554" width="3.6640625" customWidth="1"/>
    <col min="2801" max="2801" width="53.88671875" customWidth="1"/>
    <col min="2802" max="2802" width="4.109375" customWidth="1"/>
    <col min="2803" max="2803" width="3.6640625" customWidth="1"/>
    <col min="2804" max="2805" width="4.6640625" customWidth="1"/>
    <col min="2806" max="2806" width="8.6640625" customWidth="1"/>
    <col min="2807" max="2809" width="16.6640625" customWidth="1"/>
    <col min="2810" max="2810" width="3.6640625" customWidth="1"/>
    <col min="3057" max="3057" width="53.88671875" customWidth="1"/>
    <col min="3058" max="3058" width="4.109375" customWidth="1"/>
    <col min="3059" max="3059" width="3.6640625" customWidth="1"/>
    <col min="3060" max="3061" width="4.6640625" customWidth="1"/>
    <col min="3062" max="3062" width="8.6640625" customWidth="1"/>
    <col min="3063" max="3065" width="16.6640625" customWidth="1"/>
    <col min="3066" max="3066" width="3.6640625" customWidth="1"/>
    <col min="3313" max="3313" width="53.88671875" customWidth="1"/>
    <col min="3314" max="3314" width="4.109375" customWidth="1"/>
    <col min="3315" max="3315" width="3.6640625" customWidth="1"/>
    <col min="3316" max="3317" width="4.6640625" customWidth="1"/>
    <col min="3318" max="3318" width="8.6640625" customWidth="1"/>
    <col min="3319" max="3321" width="16.6640625" customWidth="1"/>
    <col min="3322" max="3322" width="3.6640625" customWidth="1"/>
    <col min="3569" max="3569" width="53.88671875" customWidth="1"/>
    <col min="3570" max="3570" width="4.109375" customWidth="1"/>
    <col min="3571" max="3571" width="3.6640625" customWidth="1"/>
    <col min="3572" max="3573" width="4.6640625" customWidth="1"/>
    <col min="3574" max="3574" width="8.6640625" customWidth="1"/>
    <col min="3575" max="3577" width="16.6640625" customWidth="1"/>
    <col min="3578" max="3578" width="3.6640625" customWidth="1"/>
    <col min="3825" max="3825" width="53.88671875" customWidth="1"/>
    <col min="3826" max="3826" width="4.109375" customWidth="1"/>
    <col min="3827" max="3827" width="3.6640625" customWidth="1"/>
    <col min="3828" max="3829" width="4.6640625" customWidth="1"/>
    <col min="3830" max="3830" width="8.6640625" customWidth="1"/>
    <col min="3831" max="3833" width="16.6640625" customWidth="1"/>
    <col min="3834" max="3834" width="3.6640625" customWidth="1"/>
    <col min="4081" max="4081" width="53.88671875" customWidth="1"/>
    <col min="4082" max="4082" width="4.109375" customWidth="1"/>
    <col min="4083" max="4083" width="3.6640625" customWidth="1"/>
    <col min="4084" max="4085" width="4.6640625" customWidth="1"/>
    <col min="4086" max="4086" width="8.6640625" customWidth="1"/>
    <col min="4087" max="4089" width="16.6640625" customWidth="1"/>
    <col min="4090" max="4090" width="3.6640625" customWidth="1"/>
    <col min="4337" max="4337" width="53.88671875" customWidth="1"/>
    <col min="4338" max="4338" width="4.109375" customWidth="1"/>
    <col min="4339" max="4339" width="3.6640625" customWidth="1"/>
    <col min="4340" max="4341" width="4.6640625" customWidth="1"/>
    <col min="4342" max="4342" width="8.6640625" customWidth="1"/>
    <col min="4343" max="4345" width="16.6640625" customWidth="1"/>
    <col min="4346" max="4346" width="3.6640625" customWidth="1"/>
    <col min="4593" max="4593" width="53.88671875" customWidth="1"/>
    <col min="4594" max="4594" width="4.109375" customWidth="1"/>
    <col min="4595" max="4595" width="3.6640625" customWidth="1"/>
    <col min="4596" max="4597" width="4.6640625" customWidth="1"/>
    <col min="4598" max="4598" width="8.6640625" customWidth="1"/>
    <col min="4599" max="4601" width="16.6640625" customWidth="1"/>
    <col min="4602" max="4602" width="3.6640625" customWidth="1"/>
    <col min="4849" max="4849" width="53.88671875" customWidth="1"/>
    <col min="4850" max="4850" width="4.109375" customWidth="1"/>
    <col min="4851" max="4851" width="3.6640625" customWidth="1"/>
    <col min="4852" max="4853" width="4.6640625" customWidth="1"/>
    <col min="4854" max="4854" width="8.6640625" customWidth="1"/>
    <col min="4855" max="4857" width="16.6640625" customWidth="1"/>
    <col min="4858" max="4858" width="3.6640625" customWidth="1"/>
    <col min="5105" max="5105" width="53.88671875" customWidth="1"/>
    <col min="5106" max="5106" width="4.109375" customWidth="1"/>
    <col min="5107" max="5107" width="3.6640625" customWidth="1"/>
    <col min="5108" max="5109" width="4.6640625" customWidth="1"/>
    <col min="5110" max="5110" width="8.6640625" customWidth="1"/>
    <col min="5111" max="5113" width="16.6640625" customWidth="1"/>
    <col min="5114" max="5114" width="3.6640625" customWidth="1"/>
    <col min="5361" max="5361" width="53.88671875" customWidth="1"/>
    <col min="5362" max="5362" width="4.109375" customWidth="1"/>
    <col min="5363" max="5363" width="3.6640625" customWidth="1"/>
    <col min="5364" max="5365" width="4.6640625" customWidth="1"/>
    <col min="5366" max="5366" width="8.6640625" customWidth="1"/>
    <col min="5367" max="5369" width="16.6640625" customWidth="1"/>
    <col min="5370" max="5370" width="3.6640625" customWidth="1"/>
    <col min="5617" max="5617" width="53.88671875" customWidth="1"/>
    <col min="5618" max="5618" width="4.109375" customWidth="1"/>
    <col min="5619" max="5619" width="3.6640625" customWidth="1"/>
    <col min="5620" max="5621" width="4.6640625" customWidth="1"/>
    <col min="5622" max="5622" width="8.6640625" customWidth="1"/>
    <col min="5623" max="5625" width="16.6640625" customWidth="1"/>
    <col min="5626" max="5626" width="3.6640625" customWidth="1"/>
    <col min="5873" max="5873" width="53.88671875" customWidth="1"/>
    <col min="5874" max="5874" width="4.109375" customWidth="1"/>
    <col min="5875" max="5875" width="3.6640625" customWidth="1"/>
    <col min="5876" max="5877" width="4.6640625" customWidth="1"/>
    <col min="5878" max="5878" width="8.6640625" customWidth="1"/>
    <col min="5879" max="5881" width="16.6640625" customWidth="1"/>
    <col min="5882" max="5882" width="3.6640625" customWidth="1"/>
    <col min="6129" max="6129" width="53.88671875" customWidth="1"/>
    <col min="6130" max="6130" width="4.109375" customWidth="1"/>
    <col min="6131" max="6131" width="3.6640625" customWidth="1"/>
    <col min="6132" max="6133" width="4.6640625" customWidth="1"/>
    <col min="6134" max="6134" width="8.6640625" customWidth="1"/>
    <col min="6135" max="6137" width="16.6640625" customWidth="1"/>
    <col min="6138" max="6138" width="3.6640625" customWidth="1"/>
    <col min="6385" max="6385" width="53.88671875" customWidth="1"/>
    <col min="6386" max="6386" width="4.109375" customWidth="1"/>
    <col min="6387" max="6387" width="3.6640625" customWidth="1"/>
    <col min="6388" max="6389" width="4.6640625" customWidth="1"/>
    <col min="6390" max="6390" width="8.6640625" customWidth="1"/>
    <col min="6391" max="6393" width="16.6640625" customWidth="1"/>
    <col min="6394" max="6394" width="3.6640625" customWidth="1"/>
    <col min="6641" max="6641" width="53.88671875" customWidth="1"/>
    <col min="6642" max="6642" width="4.109375" customWidth="1"/>
    <col min="6643" max="6643" width="3.6640625" customWidth="1"/>
    <col min="6644" max="6645" width="4.6640625" customWidth="1"/>
    <col min="6646" max="6646" width="8.6640625" customWidth="1"/>
    <col min="6647" max="6649" width="16.6640625" customWidth="1"/>
    <col min="6650" max="6650" width="3.6640625" customWidth="1"/>
    <col min="6897" max="6897" width="53.88671875" customWidth="1"/>
    <col min="6898" max="6898" width="4.109375" customWidth="1"/>
    <col min="6899" max="6899" width="3.6640625" customWidth="1"/>
    <col min="6900" max="6901" width="4.6640625" customWidth="1"/>
    <col min="6902" max="6902" width="8.6640625" customWidth="1"/>
    <col min="6903" max="6905" width="16.6640625" customWidth="1"/>
    <col min="6906" max="6906" width="3.6640625" customWidth="1"/>
    <col min="7153" max="7153" width="53.88671875" customWidth="1"/>
    <col min="7154" max="7154" width="4.109375" customWidth="1"/>
    <col min="7155" max="7155" width="3.6640625" customWidth="1"/>
    <col min="7156" max="7157" width="4.6640625" customWidth="1"/>
    <col min="7158" max="7158" width="8.6640625" customWidth="1"/>
    <col min="7159" max="7161" width="16.6640625" customWidth="1"/>
    <col min="7162" max="7162" width="3.6640625" customWidth="1"/>
    <col min="7409" max="7409" width="53.88671875" customWidth="1"/>
    <col min="7410" max="7410" width="4.109375" customWidth="1"/>
    <col min="7411" max="7411" width="3.6640625" customWidth="1"/>
    <col min="7412" max="7413" width="4.6640625" customWidth="1"/>
    <col min="7414" max="7414" width="8.6640625" customWidth="1"/>
    <col min="7415" max="7417" width="16.6640625" customWidth="1"/>
    <col min="7418" max="7418" width="3.6640625" customWidth="1"/>
    <col min="7665" max="7665" width="53.88671875" customWidth="1"/>
    <col min="7666" max="7666" width="4.109375" customWidth="1"/>
    <col min="7667" max="7667" width="3.6640625" customWidth="1"/>
    <col min="7668" max="7669" width="4.6640625" customWidth="1"/>
    <col min="7670" max="7670" width="8.6640625" customWidth="1"/>
    <col min="7671" max="7673" width="16.6640625" customWidth="1"/>
    <col min="7674" max="7674" width="3.6640625" customWidth="1"/>
    <col min="7921" max="7921" width="53.88671875" customWidth="1"/>
    <col min="7922" max="7922" width="4.109375" customWidth="1"/>
    <col min="7923" max="7923" width="3.6640625" customWidth="1"/>
    <col min="7924" max="7925" width="4.6640625" customWidth="1"/>
    <col min="7926" max="7926" width="8.6640625" customWidth="1"/>
    <col min="7927" max="7929" width="16.6640625" customWidth="1"/>
    <col min="7930" max="7930" width="3.6640625" customWidth="1"/>
    <col min="8177" max="8177" width="53.88671875" customWidth="1"/>
    <col min="8178" max="8178" width="4.109375" customWidth="1"/>
    <col min="8179" max="8179" width="3.6640625" customWidth="1"/>
    <col min="8180" max="8181" width="4.6640625" customWidth="1"/>
    <col min="8182" max="8182" width="8.6640625" customWidth="1"/>
    <col min="8183" max="8185" width="16.6640625" customWidth="1"/>
    <col min="8186" max="8186" width="3.6640625" customWidth="1"/>
    <col min="8433" max="8433" width="53.88671875" customWidth="1"/>
    <col min="8434" max="8434" width="4.109375" customWidth="1"/>
    <col min="8435" max="8435" width="3.6640625" customWidth="1"/>
    <col min="8436" max="8437" width="4.6640625" customWidth="1"/>
    <col min="8438" max="8438" width="8.6640625" customWidth="1"/>
    <col min="8439" max="8441" width="16.6640625" customWidth="1"/>
    <col min="8442" max="8442" width="3.6640625" customWidth="1"/>
    <col min="8689" max="8689" width="53.88671875" customWidth="1"/>
    <col min="8690" max="8690" width="4.109375" customWidth="1"/>
    <col min="8691" max="8691" width="3.6640625" customWidth="1"/>
    <col min="8692" max="8693" width="4.6640625" customWidth="1"/>
    <col min="8694" max="8694" width="8.6640625" customWidth="1"/>
    <col min="8695" max="8697" width="16.6640625" customWidth="1"/>
    <col min="8698" max="8698" width="3.6640625" customWidth="1"/>
    <col min="8945" max="8945" width="53.88671875" customWidth="1"/>
    <col min="8946" max="8946" width="4.109375" customWidth="1"/>
    <col min="8947" max="8947" width="3.6640625" customWidth="1"/>
    <col min="8948" max="8949" width="4.6640625" customWidth="1"/>
    <col min="8950" max="8950" width="8.6640625" customWidth="1"/>
    <col min="8951" max="8953" width="16.6640625" customWidth="1"/>
    <col min="8954" max="8954" width="3.6640625" customWidth="1"/>
    <col min="9201" max="9201" width="53.88671875" customWidth="1"/>
    <col min="9202" max="9202" width="4.109375" customWidth="1"/>
    <col min="9203" max="9203" width="3.6640625" customWidth="1"/>
    <col min="9204" max="9205" width="4.6640625" customWidth="1"/>
    <col min="9206" max="9206" width="8.6640625" customWidth="1"/>
    <col min="9207" max="9209" width="16.6640625" customWidth="1"/>
    <col min="9210" max="9210" width="3.6640625" customWidth="1"/>
    <col min="9457" max="9457" width="53.88671875" customWidth="1"/>
    <col min="9458" max="9458" width="4.109375" customWidth="1"/>
    <col min="9459" max="9459" width="3.6640625" customWidth="1"/>
    <col min="9460" max="9461" width="4.6640625" customWidth="1"/>
    <col min="9462" max="9462" width="8.6640625" customWidth="1"/>
    <col min="9463" max="9465" width="16.6640625" customWidth="1"/>
    <col min="9466" max="9466" width="3.6640625" customWidth="1"/>
    <col min="9713" max="9713" width="53.88671875" customWidth="1"/>
    <col min="9714" max="9714" width="4.109375" customWidth="1"/>
    <col min="9715" max="9715" width="3.6640625" customWidth="1"/>
    <col min="9716" max="9717" width="4.6640625" customWidth="1"/>
    <col min="9718" max="9718" width="8.6640625" customWidth="1"/>
    <col min="9719" max="9721" width="16.6640625" customWidth="1"/>
    <col min="9722" max="9722" width="3.6640625" customWidth="1"/>
    <col min="9969" max="9969" width="53.88671875" customWidth="1"/>
    <col min="9970" max="9970" width="4.109375" customWidth="1"/>
    <col min="9971" max="9971" width="3.6640625" customWidth="1"/>
    <col min="9972" max="9973" width="4.6640625" customWidth="1"/>
    <col min="9974" max="9974" width="8.6640625" customWidth="1"/>
    <col min="9975" max="9977" width="16.6640625" customWidth="1"/>
    <col min="9978" max="9978" width="3.6640625" customWidth="1"/>
    <col min="10225" max="10225" width="53.88671875" customWidth="1"/>
    <col min="10226" max="10226" width="4.109375" customWidth="1"/>
    <col min="10227" max="10227" width="3.6640625" customWidth="1"/>
    <col min="10228" max="10229" width="4.6640625" customWidth="1"/>
    <col min="10230" max="10230" width="8.6640625" customWidth="1"/>
    <col min="10231" max="10233" width="16.6640625" customWidth="1"/>
    <col min="10234" max="10234" width="3.6640625" customWidth="1"/>
    <col min="10481" max="10481" width="53.88671875" customWidth="1"/>
    <col min="10482" max="10482" width="4.109375" customWidth="1"/>
    <col min="10483" max="10483" width="3.6640625" customWidth="1"/>
    <col min="10484" max="10485" width="4.6640625" customWidth="1"/>
    <col min="10486" max="10486" width="8.6640625" customWidth="1"/>
    <col min="10487" max="10489" width="16.6640625" customWidth="1"/>
    <col min="10490" max="10490" width="3.6640625" customWidth="1"/>
    <col min="10737" max="10737" width="53.88671875" customWidth="1"/>
    <col min="10738" max="10738" width="4.109375" customWidth="1"/>
    <col min="10739" max="10739" width="3.6640625" customWidth="1"/>
    <col min="10740" max="10741" width="4.6640625" customWidth="1"/>
    <col min="10742" max="10742" width="8.6640625" customWidth="1"/>
    <col min="10743" max="10745" width="16.6640625" customWidth="1"/>
    <col min="10746" max="10746" width="3.6640625" customWidth="1"/>
    <col min="10993" max="10993" width="53.88671875" customWidth="1"/>
    <col min="10994" max="10994" width="4.109375" customWidth="1"/>
    <col min="10995" max="10995" width="3.6640625" customWidth="1"/>
    <col min="10996" max="10997" width="4.6640625" customWidth="1"/>
    <col min="10998" max="10998" width="8.6640625" customWidth="1"/>
    <col min="10999" max="11001" width="16.6640625" customWidth="1"/>
    <col min="11002" max="11002" width="3.6640625" customWidth="1"/>
    <col min="11249" max="11249" width="53.88671875" customWidth="1"/>
    <col min="11250" max="11250" width="4.109375" customWidth="1"/>
    <col min="11251" max="11251" width="3.6640625" customWidth="1"/>
    <col min="11252" max="11253" width="4.6640625" customWidth="1"/>
    <col min="11254" max="11254" width="8.6640625" customWidth="1"/>
    <col min="11255" max="11257" width="16.6640625" customWidth="1"/>
    <col min="11258" max="11258" width="3.6640625" customWidth="1"/>
    <col min="11505" max="11505" width="53.88671875" customWidth="1"/>
    <col min="11506" max="11506" width="4.109375" customWidth="1"/>
    <col min="11507" max="11507" width="3.6640625" customWidth="1"/>
    <col min="11508" max="11509" width="4.6640625" customWidth="1"/>
    <col min="11510" max="11510" width="8.6640625" customWidth="1"/>
    <col min="11511" max="11513" width="16.6640625" customWidth="1"/>
    <col min="11514" max="11514" width="3.6640625" customWidth="1"/>
    <col min="11761" max="11761" width="53.88671875" customWidth="1"/>
    <col min="11762" max="11762" width="4.109375" customWidth="1"/>
    <col min="11763" max="11763" width="3.6640625" customWidth="1"/>
    <col min="11764" max="11765" width="4.6640625" customWidth="1"/>
    <col min="11766" max="11766" width="8.6640625" customWidth="1"/>
    <col min="11767" max="11769" width="16.6640625" customWidth="1"/>
    <col min="11770" max="11770" width="3.6640625" customWidth="1"/>
    <col min="12017" max="12017" width="53.88671875" customWidth="1"/>
    <col min="12018" max="12018" width="4.109375" customWidth="1"/>
    <col min="12019" max="12019" width="3.6640625" customWidth="1"/>
    <col min="12020" max="12021" width="4.6640625" customWidth="1"/>
    <col min="12022" max="12022" width="8.6640625" customWidth="1"/>
    <col min="12023" max="12025" width="16.6640625" customWidth="1"/>
    <col min="12026" max="12026" width="3.6640625" customWidth="1"/>
    <col min="12273" max="12273" width="53.88671875" customWidth="1"/>
    <col min="12274" max="12274" width="4.109375" customWidth="1"/>
    <col min="12275" max="12275" width="3.6640625" customWidth="1"/>
    <col min="12276" max="12277" width="4.6640625" customWidth="1"/>
    <col min="12278" max="12278" width="8.6640625" customWidth="1"/>
    <col min="12279" max="12281" width="16.6640625" customWidth="1"/>
    <col min="12282" max="12282" width="3.6640625" customWidth="1"/>
    <col min="12529" max="12529" width="53.88671875" customWidth="1"/>
    <col min="12530" max="12530" width="4.109375" customWidth="1"/>
    <col min="12531" max="12531" width="3.6640625" customWidth="1"/>
    <col min="12532" max="12533" width="4.6640625" customWidth="1"/>
    <col min="12534" max="12534" width="8.6640625" customWidth="1"/>
    <col min="12535" max="12537" width="16.6640625" customWidth="1"/>
    <col min="12538" max="12538" width="3.6640625" customWidth="1"/>
    <col min="12785" max="12785" width="53.88671875" customWidth="1"/>
    <col min="12786" max="12786" width="4.109375" customWidth="1"/>
    <col min="12787" max="12787" width="3.6640625" customWidth="1"/>
    <col min="12788" max="12789" width="4.6640625" customWidth="1"/>
    <col min="12790" max="12790" width="8.6640625" customWidth="1"/>
    <col min="12791" max="12793" width="16.6640625" customWidth="1"/>
    <col min="12794" max="12794" width="3.6640625" customWidth="1"/>
    <col min="13041" max="13041" width="53.88671875" customWidth="1"/>
    <col min="13042" max="13042" width="4.109375" customWidth="1"/>
    <col min="13043" max="13043" width="3.6640625" customWidth="1"/>
    <col min="13044" max="13045" width="4.6640625" customWidth="1"/>
    <col min="13046" max="13046" width="8.6640625" customWidth="1"/>
    <col min="13047" max="13049" width="16.6640625" customWidth="1"/>
    <col min="13050" max="13050" width="3.6640625" customWidth="1"/>
    <col min="13297" max="13297" width="53.88671875" customWidth="1"/>
    <col min="13298" max="13298" width="4.109375" customWidth="1"/>
    <col min="13299" max="13299" width="3.6640625" customWidth="1"/>
    <col min="13300" max="13301" width="4.6640625" customWidth="1"/>
    <col min="13302" max="13302" width="8.6640625" customWidth="1"/>
    <col min="13303" max="13305" width="16.6640625" customWidth="1"/>
    <col min="13306" max="13306" width="3.6640625" customWidth="1"/>
    <col min="13553" max="13553" width="53.88671875" customWidth="1"/>
    <col min="13554" max="13554" width="4.109375" customWidth="1"/>
    <col min="13555" max="13555" width="3.6640625" customWidth="1"/>
    <col min="13556" max="13557" width="4.6640625" customWidth="1"/>
    <col min="13558" max="13558" width="8.6640625" customWidth="1"/>
    <col min="13559" max="13561" width="16.6640625" customWidth="1"/>
    <col min="13562" max="13562" width="3.6640625" customWidth="1"/>
    <col min="13809" max="13809" width="53.88671875" customWidth="1"/>
    <col min="13810" max="13810" width="4.109375" customWidth="1"/>
    <col min="13811" max="13811" width="3.6640625" customWidth="1"/>
    <col min="13812" max="13813" width="4.6640625" customWidth="1"/>
    <col min="13814" max="13814" width="8.6640625" customWidth="1"/>
    <col min="13815" max="13817" width="16.6640625" customWidth="1"/>
    <col min="13818" max="13818" width="3.6640625" customWidth="1"/>
    <col min="14065" max="14065" width="53.88671875" customWidth="1"/>
    <col min="14066" max="14066" width="4.109375" customWidth="1"/>
    <col min="14067" max="14067" width="3.6640625" customWidth="1"/>
    <col min="14068" max="14069" width="4.6640625" customWidth="1"/>
    <col min="14070" max="14070" width="8.6640625" customWidth="1"/>
    <col min="14071" max="14073" width="16.6640625" customWidth="1"/>
    <col min="14074" max="14074" width="3.6640625" customWidth="1"/>
    <col min="14321" max="14321" width="53.88671875" customWidth="1"/>
    <col min="14322" max="14322" width="4.109375" customWidth="1"/>
    <col min="14323" max="14323" width="3.6640625" customWidth="1"/>
    <col min="14324" max="14325" width="4.6640625" customWidth="1"/>
    <col min="14326" max="14326" width="8.6640625" customWidth="1"/>
    <col min="14327" max="14329" width="16.6640625" customWidth="1"/>
    <col min="14330" max="14330" width="3.6640625" customWidth="1"/>
    <col min="14577" max="14577" width="53.88671875" customWidth="1"/>
    <col min="14578" max="14578" width="4.109375" customWidth="1"/>
    <col min="14579" max="14579" width="3.6640625" customWidth="1"/>
    <col min="14580" max="14581" width="4.6640625" customWidth="1"/>
    <col min="14582" max="14582" width="8.6640625" customWidth="1"/>
    <col min="14583" max="14585" width="16.6640625" customWidth="1"/>
    <col min="14586" max="14586" width="3.6640625" customWidth="1"/>
    <col min="14833" max="14833" width="53.88671875" customWidth="1"/>
    <col min="14834" max="14834" width="4.109375" customWidth="1"/>
    <col min="14835" max="14835" width="3.6640625" customWidth="1"/>
    <col min="14836" max="14837" width="4.6640625" customWidth="1"/>
    <col min="14838" max="14838" width="8.6640625" customWidth="1"/>
    <col min="14839" max="14841" width="16.6640625" customWidth="1"/>
    <col min="14842" max="14842" width="3.6640625" customWidth="1"/>
    <col min="15089" max="15089" width="53.88671875" customWidth="1"/>
    <col min="15090" max="15090" width="4.109375" customWidth="1"/>
    <col min="15091" max="15091" width="3.6640625" customWidth="1"/>
    <col min="15092" max="15093" width="4.6640625" customWidth="1"/>
    <col min="15094" max="15094" width="8.6640625" customWidth="1"/>
    <col min="15095" max="15097" width="16.6640625" customWidth="1"/>
    <col min="15098" max="15098" width="3.6640625" customWidth="1"/>
    <col min="15345" max="15345" width="53.88671875" customWidth="1"/>
    <col min="15346" max="15346" width="4.109375" customWidth="1"/>
    <col min="15347" max="15347" width="3.6640625" customWidth="1"/>
    <col min="15348" max="15349" width="4.6640625" customWidth="1"/>
    <col min="15350" max="15350" width="8.6640625" customWidth="1"/>
    <col min="15351" max="15353" width="16.6640625" customWidth="1"/>
    <col min="15354" max="15354" width="3.6640625" customWidth="1"/>
    <col min="15601" max="15601" width="53.88671875" customWidth="1"/>
    <col min="15602" max="15602" width="4.109375" customWidth="1"/>
    <col min="15603" max="15603" width="3.6640625" customWidth="1"/>
    <col min="15604" max="15605" width="4.6640625" customWidth="1"/>
    <col min="15606" max="15606" width="8.6640625" customWidth="1"/>
    <col min="15607" max="15609" width="16.6640625" customWidth="1"/>
    <col min="15610" max="15610" width="3.6640625" customWidth="1"/>
    <col min="15857" max="15857" width="53.88671875" customWidth="1"/>
    <col min="15858" max="15858" width="4.109375" customWidth="1"/>
    <col min="15859" max="15859" width="3.6640625" customWidth="1"/>
    <col min="15860" max="15861" width="4.6640625" customWidth="1"/>
    <col min="15862" max="15862" width="8.6640625" customWidth="1"/>
    <col min="15863" max="15865" width="16.6640625" customWidth="1"/>
    <col min="15866" max="15866" width="3.6640625" customWidth="1"/>
    <col min="16113" max="16113" width="53.88671875" customWidth="1"/>
    <col min="16114" max="16114" width="4.109375" customWidth="1"/>
    <col min="16115" max="16115" width="3.6640625" customWidth="1"/>
    <col min="16116" max="16117" width="4.6640625" customWidth="1"/>
    <col min="16118" max="16118" width="8.6640625" customWidth="1"/>
    <col min="16119" max="16121" width="16.6640625" customWidth="1"/>
    <col min="16122" max="16122" width="3.6640625" customWidth="1"/>
  </cols>
  <sheetData>
    <row r="1" spans="1:34" ht="15.6" x14ac:dyDescent="0.3">
      <c r="A1" s="521" t="s">
        <v>66</v>
      </c>
      <c r="B1" s="522"/>
      <c r="C1" s="522"/>
      <c r="D1" s="522"/>
      <c r="E1" s="522"/>
      <c r="F1" s="522"/>
      <c r="G1" s="522"/>
      <c r="H1" s="522"/>
      <c r="I1" s="522"/>
      <c r="J1" s="522"/>
      <c r="K1" s="522"/>
      <c r="L1" s="522"/>
      <c r="M1" s="522"/>
      <c r="N1" s="522"/>
      <c r="O1" s="522"/>
      <c r="P1" s="522"/>
      <c r="Q1" s="522"/>
      <c r="R1" s="522"/>
      <c r="S1" s="522"/>
      <c r="T1" s="523"/>
    </row>
    <row r="2" spans="1:34" ht="15.6" x14ac:dyDescent="0.3">
      <c r="A2" s="29"/>
      <c r="B2" s="30"/>
      <c r="C2" s="30"/>
      <c r="D2" s="30"/>
      <c r="E2" s="30"/>
      <c r="F2" s="30"/>
      <c r="G2" s="30"/>
      <c r="H2" s="30"/>
      <c r="I2" s="30"/>
      <c r="J2" s="30"/>
      <c r="K2" s="30"/>
      <c r="L2" s="30"/>
      <c r="M2" s="30"/>
      <c r="N2" s="30"/>
      <c r="O2" s="30"/>
      <c r="P2" s="30"/>
      <c r="Q2" s="30"/>
      <c r="R2" s="41"/>
      <c r="S2" s="41"/>
      <c r="T2" s="31"/>
    </row>
    <row r="3" spans="1:34" ht="15.6" x14ac:dyDescent="0.3">
      <c r="A3" s="518" t="s">
        <v>65</v>
      </c>
      <c r="B3" s="519"/>
      <c r="C3" s="519"/>
      <c r="D3" s="519"/>
      <c r="E3" s="519"/>
      <c r="F3" s="519"/>
      <c r="G3" s="519"/>
      <c r="H3" s="519"/>
      <c r="I3" s="519"/>
      <c r="J3" s="519"/>
      <c r="K3" s="519"/>
      <c r="L3" s="519"/>
      <c r="M3" s="519"/>
      <c r="N3" s="519"/>
      <c r="O3" s="519"/>
      <c r="P3" s="519"/>
      <c r="Q3" s="519"/>
      <c r="R3" s="519"/>
      <c r="S3" s="519"/>
      <c r="T3" s="520"/>
    </row>
    <row r="4" spans="1:34" ht="13.8" x14ac:dyDescent="0.3">
      <c r="A4" s="25"/>
      <c r="B4" s="26"/>
      <c r="C4" s="27"/>
      <c r="D4" s="27"/>
      <c r="E4" s="27"/>
      <c r="F4" s="27"/>
      <c r="G4" s="27"/>
      <c r="H4" s="27"/>
      <c r="I4" s="27"/>
      <c r="J4" s="27"/>
      <c r="K4" s="27"/>
      <c r="L4" s="27"/>
      <c r="M4" s="27"/>
      <c r="N4" s="27"/>
      <c r="O4" s="27"/>
      <c r="P4" s="27"/>
      <c r="Q4" s="27"/>
      <c r="R4" s="27"/>
      <c r="S4" s="27"/>
      <c r="T4" s="28"/>
    </row>
    <row r="5" spans="1:34" ht="14.4" thickBot="1" x14ac:dyDescent="0.35">
      <c r="A5" s="32"/>
      <c r="B5" s="32"/>
      <c r="C5" s="33"/>
      <c r="D5" s="33"/>
      <c r="E5" s="33"/>
      <c r="F5" s="33"/>
      <c r="G5" s="33"/>
      <c r="H5" s="33"/>
      <c r="I5" s="33"/>
      <c r="J5" s="33"/>
      <c r="K5" s="33"/>
      <c r="L5" s="33"/>
      <c r="M5" s="33"/>
      <c r="N5" s="33"/>
      <c r="O5" s="33"/>
      <c r="P5" s="33"/>
      <c r="Q5" s="33"/>
      <c r="R5" s="33"/>
      <c r="S5" s="33"/>
      <c r="T5" s="33"/>
    </row>
    <row r="6" spans="1:34" ht="24" customHeight="1" x14ac:dyDescent="0.25">
      <c r="A6" s="34" t="s">
        <v>18</v>
      </c>
      <c r="B6" s="529"/>
      <c r="C6" s="486" t="s">
        <v>81</v>
      </c>
      <c r="D6" s="486"/>
      <c r="E6" s="486"/>
      <c r="F6" s="486"/>
      <c r="G6" s="486"/>
      <c r="H6" s="486"/>
      <c r="I6" s="533"/>
      <c r="J6" s="512"/>
      <c r="K6" s="532" t="s">
        <v>80</v>
      </c>
      <c r="L6" s="532"/>
      <c r="M6" s="532"/>
      <c r="N6" s="532"/>
      <c r="O6" s="532"/>
      <c r="P6" s="532"/>
      <c r="Q6" s="532"/>
      <c r="R6" s="43"/>
      <c r="S6" s="43"/>
      <c r="T6" s="524"/>
    </row>
    <row r="7" spans="1:34" ht="15" customHeight="1" x14ac:dyDescent="0.25">
      <c r="A7" s="508" t="s">
        <v>20</v>
      </c>
      <c r="B7" s="530"/>
      <c r="C7" s="487"/>
      <c r="D7" s="487"/>
      <c r="E7" s="487"/>
      <c r="F7" s="487"/>
      <c r="G7" s="487"/>
      <c r="H7" s="487"/>
      <c r="I7" s="534"/>
      <c r="J7" s="513"/>
      <c r="K7" s="485" t="s">
        <v>94</v>
      </c>
      <c r="L7" s="485"/>
      <c r="M7" s="485"/>
      <c r="N7" s="485"/>
      <c r="O7" s="485"/>
      <c r="P7" s="485"/>
      <c r="Q7" s="485"/>
      <c r="R7" s="485"/>
      <c r="S7" s="485"/>
      <c r="T7" s="525"/>
    </row>
    <row r="8" spans="1:34" ht="15" customHeight="1" x14ac:dyDescent="0.25">
      <c r="A8" s="508"/>
      <c r="B8" s="530"/>
      <c r="C8" s="500" t="s">
        <v>19</v>
      </c>
      <c r="D8" s="500"/>
      <c r="E8" s="500"/>
      <c r="F8" s="500" t="s">
        <v>224</v>
      </c>
      <c r="G8" s="500"/>
      <c r="H8" s="500"/>
      <c r="I8" s="534"/>
      <c r="J8" s="513"/>
      <c r="K8" s="485"/>
      <c r="L8" s="485"/>
      <c r="M8" s="485"/>
      <c r="N8" s="485"/>
      <c r="O8" s="485"/>
      <c r="P8" s="485"/>
      <c r="Q8" s="485"/>
      <c r="R8" s="485"/>
      <c r="S8" s="485"/>
      <c r="T8" s="525"/>
    </row>
    <row r="9" spans="1:34" ht="15" customHeight="1" x14ac:dyDescent="0.25">
      <c r="A9" s="508"/>
      <c r="B9" s="530"/>
      <c r="C9" s="488" t="s">
        <v>32</v>
      </c>
      <c r="D9" s="488"/>
      <c r="E9" s="488"/>
      <c r="F9" s="488" t="s">
        <v>264</v>
      </c>
      <c r="G9" s="488"/>
      <c r="H9" s="488"/>
      <c r="I9" s="534"/>
      <c r="J9" s="513"/>
      <c r="K9" s="485" t="s">
        <v>417</v>
      </c>
      <c r="L9" s="485"/>
      <c r="M9" s="485"/>
      <c r="N9" s="485"/>
      <c r="O9" s="485"/>
      <c r="P9" s="485"/>
      <c r="Q9" s="485"/>
      <c r="R9" s="485"/>
      <c r="S9" s="485"/>
      <c r="T9" s="525"/>
      <c r="W9" s="7"/>
      <c r="X9" s="7"/>
      <c r="Y9" s="7"/>
      <c r="Z9" s="7"/>
      <c r="AA9" s="7"/>
      <c r="AB9" s="7"/>
      <c r="AC9" s="7"/>
      <c r="AD9" s="7"/>
      <c r="AE9" s="7"/>
      <c r="AF9" s="7"/>
      <c r="AG9" s="7"/>
      <c r="AH9" s="7"/>
    </row>
    <row r="10" spans="1:34" ht="12.75" customHeight="1" x14ac:dyDescent="0.25">
      <c r="A10" s="508"/>
      <c r="B10" s="530"/>
      <c r="C10" s="488" t="s">
        <v>33</v>
      </c>
      <c r="D10" s="488"/>
      <c r="E10" s="488"/>
      <c r="F10" s="488" t="s">
        <v>37</v>
      </c>
      <c r="G10" s="488"/>
      <c r="H10" s="488"/>
      <c r="I10" s="534"/>
      <c r="J10" s="513"/>
      <c r="K10" s="485"/>
      <c r="L10" s="485"/>
      <c r="M10" s="485"/>
      <c r="N10" s="485"/>
      <c r="O10" s="485"/>
      <c r="P10" s="485"/>
      <c r="Q10" s="485"/>
      <c r="R10" s="485"/>
      <c r="S10" s="485"/>
      <c r="T10" s="525"/>
      <c r="W10" s="536"/>
      <c r="X10" s="536"/>
      <c r="Y10" s="536"/>
      <c r="Z10" s="537"/>
      <c r="AA10" s="536"/>
      <c r="AB10" s="536"/>
      <c r="AC10" s="536"/>
      <c r="AD10" s="536"/>
      <c r="AE10" s="536"/>
      <c r="AF10" s="536"/>
      <c r="AG10" s="536"/>
      <c r="AH10" s="536"/>
    </row>
    <row r="11" spans="1:34" ht="15" customHeight="1" x14ac:dyDescent="0.25">
      <c r="A11" s="508"/>
      <c r="B11" s="530"/>
      <c r="C11" s="488" t="s">
        <v>34</v>
      </c>
      <c r="D11" s="488"/>
      <c r="E11" s="488"/>
      <c r="F11" s="488" t="s">
        <v>38</v>
      </c>
      <c r="G11" s="488"/>
      <c r="H11" s="488"/>
      <c r="I11" s="534"/>
      <c r="J11" s="513"/>
      <c r="K11" s="485"/>
      <c r="L11" s="485"/>
      <c r="M11" s="485"/>
      <c r="N11" s="485"/>
      <c r="O11" s="485"/>
      <c r="P11" s="485"/>
      <c r="Q11" s="485"/>
      <c r="R11" s="485"/>
      <c r="S11" s="485"/>
      <c r="T11" s="525"/>
      <c r="W11" s="536"/>
      <c r="X11" s="536"/>
      <c r="Y11" s="536"/>
      <c r="Z11" s="537"/>
      <c r="AA11" s="536"/>
      <c r="AB11" s="536"/>
      <c r="AC11" s="536"/>
      <c r="AD11" s="536"/>
      <c r="AE11" s="536"/>
      <c r="AF11" s="536"/>
      <c r="AG11" s="536"/>
      <c r="AH11" s="536"/>
    </row>
    <row r="12" spans="1:34" ht="12.75" customHeight="1" x14ac:dyDescent="0.25">
      <c r="A12" s="508"/>
      <c r="B12" s="530"/>
      <c r="C12" s="488" t="s">
        <v>35</v>
      </c>
      <c r="D12" s="488"/>
      <c r="E12" s="488"/>
      <c r="F12" s="488" t="s">
        <v>39</v>
      </c>
      <c r="G12" s="488"/>
      <c r="H12" s="488"/>
      <c r="I12" s="534"/>
      <c r="J12" s="513"/>
      <c r="K12" s="485" t="s">
        <v>95</v>
      </c>
      <c r="L12" s="485"/>
      <c r="M12" s="485"/>
      <c r="N12" s="485"/>
      <c r="O12" s="485"/>
      <c r="P12" s="485"/>
      <c r="Q12" s="485"/>
      <c r="R12" s="485"/>
      <c r="S12" s="485"/>
      <c r="T12" s="525"/>
    </row>
    <row r="13" spans="1:34" ht="12.75" customHeight="1" x14ac:dyDescent="0.25">
      <c r="A13" s="508"/>
      <c r="B13" s="530"/>
      <c r="C13" s="488" t="s">
        <v>227</v>
      </c>
      <c r="D13" s="488"/>
      <c r="E13" s="488"/>
      <c r="F13" s="488" t="s">
        <v>225</v>
      </c>
      <c r="G13" s="488"/>
      <c r="H13" s="488"/>
      <c r="I13" s="534"/>
      <c r="J13" s="513"/>
      <c r="K13" s="485"/>
      <c r="L13" s="485"/>
      <c r="M13" s="485"/>
      <c r="N13" s="485"/>
      <c r="O13" s="485"/>
      <c r="P13" s="485"/>
      <c r="Q13" s="485"/>
      <c r="R13" s="485"/>
      <c r="S13" s="485"/>
      <c r="T13" s="525"/>
    </row>
    <row r="14" spans="1:34" ht="19.5" customHeight="1" x14ac:dyDescent="0.25">
      <c r="A14" s="508"/>
      <c r="B14" s="530"/>
      <c r="C14" s="488" t="s">
        <v>36</v>
      </c>
      <c r="D14" s="488"/>
      <c r="E14" s="488"/>
      <c r="F14" s="488" t="s">
        <v>226</v>
      </c>
      <c r="G14" s="488"/>
      <c r="H14" s="488"/>
      <c r="I14" s="534"/>
      <c r="J14" s="513"/>
      <c r="K14" s="485" t="s">
        <v>96</v>
      </c>
      <c r="L14" s="485"/>
      <c r="M14" s="485"/>
      <c r="N14" s="485"/>
      <c r="O14" s="485"/>
      <c r="P14" s="485"/>
      <c r="Q14" s="485"/>
      <c r="R14" s="485"/>
      <c r="S14" s="485"/>
      <c r="T14" s="525"/>
    </row>
    <row r="15" spans="1:34" ht="12.75" customHeight="1" x14ac:dyDescent="0.3">
      <c r="A15" s="508"/>
      <c r="B15" s="530"/>
      <c r="C15" s="488"/>
      <c r="D15" s="488"/>
      <c r="E15" s="488"/>
      <c r="F15" s="561"/>
      <c r="G15" s="561"/>
      <c r="H15" s="561"/>
      <c r="I15" s="534"/>
      <c r="J15" s="513"/>
      <c r="K15" s="485" t="s">
        <v>97</v>
      </c>
      <c r="L15" s="485"/>
      <c r="M15" s="485"/>
      <c r="N15" s="485"/>
      <c r="O15" s="485"/>
      <c r="P15" s="485"/>
      <c r="Q15" s="485"/>
      <c r="R15" s="485"/>
      <c r="S15" s="485"/>
      <c r="T15" s="525"/>
    </row>
    <row r="16" spans="1:34" ht="12.75" customHeight="1" x14ac:dyDescent="0.25">
      <c r="A16" s="508"/>
      <c r="B16" s="530"/>
      <c r="C16" s="488" t="s">
        <v>82</v>
      </c>
      <c r="D16" s="488"/>
      <c r="E16" s="488"/>
      <c r="F16" s="488"/>
      <c r="G16" s="488"/>
      <c r="H16" s="488"/>
      <c r="I16" s="534"/>
      <c r="J16" s="513"/>
      <c r="K16" s="485"/>
      <c r="L16" s="485"/>
      <c r="M16" s="485"/>
      <c r="N16" s="485"/>
      <c r="O16" s="485"/>
      <c r="P16" s="485"/>
      <c r="Q16" s="485"/>
      <c r="R16" s="485"/>
      <c r="S16" s="485"/>
      <c r="T16" s="525"/>
    </row>
    <row r="17" spans="1:21" ht="12.75" customHeight="1" x14ac:dyDescent="0.25">
      <c r="A17" s="508"/>
      <c r="B17" s="530"/>
      <c r="C17" s="488"/>
      <c r="D17" s="488"/>
      <c r="E17" s="488"/>
      <c r="F17" s="488"/>
      <c r="G17" s="488"/>
      <c r="H17" s="488"/>
      <c r="I17" s="534"/>
      <c r="J17" s="513"/>
      <c r="K17" s="485"/>
      <c r="L17" s="485"/>
      <c r="M17" s="485"/>
      <c r="N17" s="485"/>
      <c r="O17" s="485"/>
      <c r="P17" s="485"/>
      <c r="Q17" s="485"/>
      <c r="R17" s="485"/>
      <c r="S17" s="485"/>
      <c r="T17" s="525"/>
    </row>
    <row r="18" spans="1:21" ht="14.4" thickBot="1" x14ac:dyDescent="0.3">
      <c r="A18" s="509"/>
      <c r="B18" s="531"/>
      <c r="C18" s="527"/>
      <c r="D18" s="527"/>
      <c r="E18" s="527"/>
      <c r="F18" s="527"/>
      <c r="G18" s="527"/>
      <c r="H18" s="527"/>
      <c r="I18" s="535"/>
      <c r="J18" s="514"/>
      <c r="K18" s="528"/>
      <c r="L18" s="528"/>
      <c r="M18" s="528"/>
      <c r="N18" s="528"/>
      <c r="O18" s="528"/>
      <c r="P18" s="528"/>
      <c r="Q18" s="528"/>
      <c r="R18" s="42"/>
      <c r="S18" s="42"/>
      <c r="T18" s="526"/>
    </row>
    <row r="19" spans="1:21" ht="24" customHeight="1" x14ac:dyDescent="0.3">
      <c r="A19" s="35" t="s">
        <v>21</v>
      </c>
      <c r="B19" s="493"/>
      <c r="C19" s="486" t="s">
        <v>48</v>
      </c>
      <c r="D19" s="486"/>
      <c r="E19" s="486"/>
      <c r="F19" s="486"/>
      <c r="G19" s="486"/>
      <c r="H19" s="486"/>
      <c r="I19" s="495"/>
      <c r="J19" s="512"/>
      <c r="K19" s="70"/>
      <c r="L19" s="70"/>
      <c r="M19" s="70"/>
      <c r="N19" s="70"/>
      <c r="O19" s="70"/>
      <c r="P19" s="70"/>
      <c r="Q19" s="70"/>
      <c r="R19" s="70"/>
      <c r="S19" s="70"/>
      <c r="T19" s="538"/>
    </row>
    <row r="20" spans="1:21" ht="12.75" customHeight="1" x14ac:dyDescent="0.25">
      <c r="A20" s="508" t="s">
        <v>22</v>
      </c>
      <c r="B20" s="494"/>
      <c r="C20" s="517"/>
      <c r="D20" s="517"/>
      <c r="E20" s="517"/>
      <c r="F20" s="517"/>
      <c r="G20" s="517"/>
      <c r="H20" s="517"/>
      <c r="I20" s="496"/>
      <c r="J20" s="513"/>
      <c r="K20" s="541" t="s">
        <v>200</v>
      </c>
      <c r="L20" s="541"/>
      <c r="M20" s="541"/>
      <c r="N20" s="541"/>
      <c r="O20" s="541"/>
      <c r="P20" s="541"/>
      <c r="Q20" s="541"/>
      <c r="R20" s="541"/>
      <c r="S20" s="541"/>
      <c r="T20" s="539"/>
      <c r="U20" s="8"/>
    </row>
    <row r="21" spans="1:21" ht="12.75" customHeight="1" x14ac:dyDescent="0.25">
      <c r="A21" s="508"/>
      <c r="B21" s="494"/>
      <c r="C21" s="510" t="s">
        <v>98</v>
      </c>
      <c r="D21" s="510"/>
      <c r="E21" s="510"/>
      <c r="F21" s="510"/>
      <c r="G21" s="510"/>
      <c r="H21" s="510"/>
      <c r="I21" s="496"/>
      <c r="J21" s="513"/>
      <c r="K21" s="545" t="s">
        <v>23</v>
      </c>
      <c r="L21" s="52" t="s">
        <v>201</v>
      </c>
      <c r="M21" s="53" t="s">
        <v>147</v>
      </c>
      <c r="N21" s="53">
        <v>5</v>
      </c>
      <c r="O21" s="54">
        <v>5</v>
      </c>
      <c r="P21" s="55">
        <v>10</v>
      </c>
      <c r="Q21" s="55">
        <v>15</v>
      </c>
      <c r="R21" s="55">
        <v>20</v>
      </c>
      <c r="S21" s="55">
        <v>25</v>
      </c>
      <c r="T21" s="539"/>
      <c r="U21" s="7"/>
    </row>
    <row r="22" spans="1:21" x14ac:dyDescent="0.25">
      <c r="A22" s="508"/>
      <c r="B22" s="494"/>
      <c r="C22" s="510" t="s">
        <v>214</v>
      </c>
      <c r="D22" s="510"/>
      <c r="E22" s="510"/>
      <c r="F22" s="510"/>
      <c r="G22" s="510"/>
      <c r="H22" s="510"/>
      <c r="I22" s="496"/>
      <c r="J22" s="513"/>
      <c r="K22" s="546"/>
      <c r="L22" s="56" t="s">
        <v>202</v>
      </c>
      <c r="M22" s="53" t="s">
        <v>203</v>
      </c>
      <c r="N22" s="53">
        <v>4</v>
      </c>
      <c r="O22" s="54">
        <v>4</v>
      </c>
      <c r="P22" s="54">
        <v>8</v>
      </c>
      <c r="Q22" s="55">
        <v>12</v>
      </c>
      <c r="R22" s="55">
        <v>16</v>
      </c>
      <c r="S22" s="55">
        <v>20</v>
      </c>
      <c r="T22" s="539"/>
      <c r="U22" s="7"/>
    </row>
    <row r="23" spans="1:21" x14ac:dyDescent="0.25">
      <c r="A23" s="508"/>
      <c r="B23" s="494"/>
      <c r="C23" s="510" t="s">
        <v>215</v>
      </c>
      <c r="D23" s="510"/>
      <c r="E23" s="510"/>
      <c r="F23" s="510"/>
      <c r="G23" s="510"/>
      <c r="H23" s="510"/>
      <c r="I23" s="496"/>
      <c r="J23" s="513"/>
      <c r="K23" s="546"/>
      <c r="L23" s="56" t="s">
        <v>204</v>
      </c>
      <c r="M23" s="53" t="s">
        <v>103</v>
      </c>
      <c r="N23" s="53">
        <v>3</v>
      </c>
      <c r="O23" s="57">
        <v>3</v>
      </c>
      <c r="P23" s="54">
        <v>6</v>
      </c>
      <c r="Q23" s="54">
        <v>9</v>
      </c>
      <c r="R23" s="55">
        <v>12</v>
      </c>
      <c r="S23" s="55">
        <v>15</v>
      </c>
      <c r="T23" s="539"/>
      <c r="U23" s="7"/>
    </row>
    <row r="24" spans="1:21" x14ac:dyDescent="0.25">
      <c r="A24" s="508"/>
      <c r="B24" s="494"/>
      <c r="C24" s="510" t="s">
        <v>218</v>
      </c>
      <c r="D24" s="510"/>
      <c r="E24" s="510"/>
      <c r="F24" s="510"/>
      <c r="G24" s="510"/>
      <c r="H24" s="510"/>
      <c r="I24" s="496"/>
      <c r="J24" s="513"/>
      <c r="K24" s="546"/>
      <c r="L24" s="56" t="s">
        <v>205</v>
      </c>
      <c r="M24" s="53" t="s">
        <v>206</v>
      </c>
      <c r="N24" s="53">
        <v>2</v>
      </c>
      <c r="O24" s="57">
        <v>2</v>
      </c>
      <c r="P24" s="54">
        <v>4</v>
      </c>
      <c r="Q24" s="54">
        <v>6</v>
      </c>
      <c r="R24" s="54">
        <v>8</v>
      </c>
      <c r="S24" s="55">
        <v>10</v>
      </c>
      <c r="T24" s="539"/>
      <c r="U24" s="7"/>
    </row>
    <row r="25" spans="1:21" x14ac:dyDescent="0.25">
      <c r="A25" s="508"/>
      <c r="B25" s="494"/>
      <c r="C25" s="510" t="s">
        <v>219</v>
      </c>
      <c r="D25" s="510"/>
      <c r="E25" s="510"/>
      <c r="F25" s="510"/>
      <c r="G25" s="510"/>
      <c r="H25" s="510"/>
      <c r="I25" s="496"/>
      <c r="J25" s="513"/>
      <c r="K25" s="547"/>
      <c r="L25" s="56" t="s">
        <v>207</v>
      </c>
      <c r="M25" s="53" t="s">
        <v>126</v>
      </c>
      <c r="N25" s="53">
        <v>1</v>
      </c>
      <c r="O25" s="58">
        <v>1</v>
      </c>
      <c r="P25" s="58">
        <v>2</v>
      </c>
      <c r="Q25" s="58">
        <v>3</v>
      </c>
      <c r="R25" s="59">
        <v>4</v>
      </c>
      <c r="S25" s="54">
        <v>5</v>
      </c>
      <c r="T25" s="539"/>
      <c r="U25" s="7"/>
    </row>
    <row r="26" spans="1:21" ht="12.75" customHeight="1" x14ac:dyDescent="0.25">
      <c r="A26" s="508"/>
      <c r="B26" s="494"/>
      <c r="C26" s="510" t="s">
        <v>216</v>
      </c>
      <c r="D26" s="510"/>
      <c r="E26" s="510"/>
      <c r="F26" s="510"/>
      <c r="G26" s="510"/>
      <c r="H26" s="510"/>
      <c r="I26" s="496"/>
      <c r="J26" s="513"/>
      <c r="K26" s="60"/>
      <c r="L26" s="60"/>
      <c r="M26" s="60"/>
      <c r="N26" s="60"/>
      <c r="O26" s="53">
        <v>1</v>
      </c>
      <c r="P26" s="53">
        <v>2</v>
      </c>
      <c r="Q26" s="53">
        <v>3</v>
      </c>
      <c r="R26" s="61">
        <v>4</v>
      </c>
      <c r="S26" s="53">
        <v>5</v>
      </c>
      <c r="T26" s="539"/>
    </row>
    <row r="27" spans="1:21" ht="12.75" customHeight="1" x14ac:dyDescent="0.25">
      <c r="A27" s="508"/>
      <c r="B27" s="494"/>
      <c r="C27" s="7"/>
      <c r="D27" s="7"/>
      <c r="E27" s="7"/>
      <c r="F27" s="7"/>
      <c r="G27" s="7"/>
      <c r="H27" s="7"/>
      <c r="I27" s="496"/>
      <c r="J27" s="513"/>
      <c r="K27" s="62"/>
      <c r="L27" s="62"/>
      <c r="M27" s="63"/>
      <c r="N27" s="63"/>
      <c r="O27" s="53" t="s">
        <v>140</v>
      </c>
      <c r="P27" s="53" t="s">
        <v>208</v>
      </c>
      <c r="Q27" s="53" t="s">
        <v>139</v>
      </c>
      <c r="R27" s="53" t="s">
        <v>209</v>
      </c>
      <c r="S27" s="53" t="s">
        <v>138</v>
      </c>
      <c r="T27" s="539"/>
    </row>
    <row r="28" spans="1:21" ht="12.75" customHeight="1" x14ac:dyDescent="0.25">
      <c r="A28" s="508"/>
      <c r="B28" s="494"/>
      <c r="C28" s="517" t="s">
        <v>418</v>
      </c>
      <c r="D28" s="517"/>
      <c r="E28" s="517"/>
      <c r="F28" s="517"/>
      <c r="G28" s="517"/>
      <c r="H28" s="517"/>
      <c r="I28" s="496"/>
      <c r="J28" s="513"/>
      <c r="K28" s="62"/>
      <c r="L28" s="62"/>
      <c r="M28" s="63"/>
      <c r="N28" s="63"/>
      <c r="O28" s="64" t="s">
        <v>210</v>
      </c>
      <c r="P28" s="64" t="s">
        <v>211</v>
      </c>
      <c r="Q28" s="64" t="s">
        <v>86</v>
      </c>
      <c r="R28" s="64" t="s">
        <v>212</v>
      </c>
      <c r="S28" s="64" t="s">
        <v>213</v>
      </c>
      <c r="T28" s="539"/>
    </row>
    <row r="29" spans="1:21" ht="25.5" customHeight="1" x14ac:dyDescent="0.25">
      <c r="A29" s="508"/>
      <c r="B29" s="494"/>
      <c r="C29" s="510" t="s">
        <v>217</v>
      </c>
      <c r="D29" s="510"/>
      <c r="E29" s="510"/>
      <c r="F29" s="510"/>
      <c r="G29" s="510"/>
      <c r="H29" s="510"/>
      <c r="I29" s="496"/>
      <c r="J29" s="513"/>
      <c r="K29" s="65"/>
      <c r="L29" s="62"/>
      <c r="M29" s="66"/>
      <c r="N29" s="66"/>
      <c r="O29" s="542" t="s">
        <v>24</v>
      </c>
      <c r="P29" s="543"/>
      <c r="Q29" s="543"/>
      <c r="R29" s="543"/>
      <c r="S29" s="543"/>
      <c r="T29" s="539"/>
    </row>
    <row r="30" spans="1:21" ht="12.75" customHeight="1" x14ac:dyDescent="0.3">
      <c r="A30" s="508"/>
      <c r="B30" s="494"/>
      <c r="C30" s="510" t="s">
        <v>220</v>
      </c>
      <c r="D30" s="510"/>
      <c r="E30" s="510"/>
      <c r="F30" s="510"/>
      <c r="G30" s="510"/>
      <c r="H30" s="510"/>
      <c r="I30" s="496"/>
      <c r="J30" s="513"/>
      <c r="K30" s="71"/>
      <c r="L30" s="71"/>
      <c r="M30" s="71"/>
      <c r="N30" s="71"/>
      <c r="O30" s="71"/>
      <c r="P30" s="71"/>
      <c r="Q30" s="71"/>
      <c r="R30" s="71"/>
      <c r="S30" s="71"/>
      <c r="T30" s="539"/>
    </row>
    <row r="31" spans="1:21" ht="12.75" customHeight="1" x14ac:dyDescent="0.25">
      <c r="A31" s="508"/>
      <c r="B31" s="494"/>
      <c r="C31" s="510" t="s">
        <v>221</v>
      </c>
      <c r="D31" s="510"/>
      <c r="E31" s="510"/>
      <c r="F31" s="510"/>
      <c r="G31" s="510"/>
      <c r="H31" s="510"/>
      <c r="I31" s="496"/>
      <c r="J31" s="513"/>
      <c r="K31" s="544" t="s">
        <v>41</v>
      </c>
      <c r="L31" s="544"/>
      <c r="M31" s="544"/>
      <c r="N31" s="544"/>
      <c r="O31" s="544"/>
      <c r="P31" s="544"/>
      <c r="Q31" s="544"/>
      <c r="R31" s="544"/>
      <c r="S31" s="544"/>
      <c r="T31" s="539"/>
    </row>
    <row r="32" spans="1:21" ht="12.75" customHeight="1" x14ac:dyDescent="0.3">
      <c r="A32" s="508"/>
      <c r="B32" s="494"/>
      <c r="C32" s="510" t="s">
        <v>222</v>
      </c>
      <c r="D32" s="510"/>
      <c r="E32" s="510"/>
      <c r="F32" s="510"/>
      <c r="G32" s="510"/>
      <c r="H32" s="510"/>
      <c r="I32" s="496"/>
      <c r="J32" s="513"/>
      <c r="K32" s="71"/>
      <c r="L32" s="71"/>
      <c r="M32" s="71"/>
      <c r="N32" s="71"/>
      <c r="O32" s="71"/>
      <c r="P32" s="71"/>
      <c r="Q32" s="71"/>
      <c r="R32" s="71"/>
      <c r="S32" s="71"/>
      <c r="T32" s="539"/>
    </row>
    <row r="33" spans="1:20" ht="12.75" customHeight="1" x14ac:dyDescent="0.25">
      <c r="A33" s="508"/>
      <c r="B33" s="494"/>
      <c r="C33" s="510" t="s">
        <v>223</v>
      </c>
      <c r="D33" s="510"/>
      <c r="E33" s="510"/>
      <c r="F33" s="510"/>
      <c r="G33" s="510"/>
      <c r="H33" s="510"/>
      <c r="I33" s="496"/>
      <c r="J33" s="513"/>
      <c r="K33" s="517" t="s">
        <v>420</v>
      </c>
      <c r="L33" s="517"/>
      <c r="M33" s="517"/>
      <c r="N33" s="517"/>
      <c r="O33" s="517"/>
      <c r="P33" s="517"/>
      <c r="Q33" s="517"/>
      <c r="R33" s="517"/>
      <c r="S33" s="517"/>
      <c r="T33" s="539"/>
    </row>
    <row r="34" spans="1:20" ht="12.75" customHeight="1" x14ac:dyDescent="0.25">
      <c r="A34" s="508"/>
      <c r="B34" s="494"/>
      <c r="C34" s="180"/>
      <c r="D34" s="180"/>
      <c r="E34" s="180"/>
      <c r="F34" s="180"/>
      <c r="G34" s="180"/>
      <c r="H34" s="180"/>
      <c r="I34" s="496"/>
      <c r="J34" s="513"/>
      <c r="K34" s="517"/>
      <c r="L34" s="517"/>
      <c r="M34" s="517"/>
      <c r="N34" s="517"/>
      <c r="O34" s="517"/>
      <c r="P34" s="517"/>
      <c r="Q34" s="517"/>
      <c r="R34" s="517"/>
      <c r="S34" s="517"/>
      <c r="T34" s="539"/>
    </row>
    <row r="35" spans="1:20" ht="30" customHeight="1" x14ac:dyDescent="0.25">
      <c r="A35" s="508"/>
      <c r="B35" s="494"/>
      <c r="C35" s="500" t="s">
        <v>419</v>
      </c>
      <c r="D35" s="500"/>
      <c r="E35" s="500"/>
      <c r="F35" s="500"/>
      <c r="G35" s="500"/>
      <c r="H35" s="500"/>
      <c r="I35" s="496"/>
      <c r="J35" s="513"/>
      <c r="K35" s="517"/>
      <c r="L35" s="517"/>
      <c r="M35" s="517"/>
      <c r="N35" s="517"/>
      <c r="O35" s="517"/>
      <c r="P35" s="517"/>
      <c r="Q35" s="517"/>
      <c r="R35" s="517"/>
      <c r="S35" s="517"/>
      <c r="T35" s="539"/>
    </row>
    <row r="36" spans="1:20" ht="14.4" thickBot="1" x14ac:dyDescent="0.35">
      <c r="A36" s="509"/>
      <c r="B36" s="502"/>
      <c r="C36" s="503"/>
      <c r="D36" s="503"/>
      <c r="E36" s="503"/>
      <c r="F36" s="503"/>
      <c r="G36" s="503"/>
      <c r="H36" s="503"/>
      <c r="I36" s="511"/>
      <c r="J36" s="514"/>
      <c r="K36" s="504"/>
      <c r="L36" s="504"/>
      <c r="M36" s="504"/>
      <c r="N36" s="504"/>
      <c r="O36" s="504"/>
      <c r="P36" s="504"/>
      <c r="Q36" s="504"/>
      <c r="R36" s="44"/>
      <c r="S36" s="44"/>
      <c r="T36" s="540"/>
    </row>
    <row r="37" spans="1:20" ht="24" customHeight="1" x14ac:dyDescent="0.25">
      <c r="A37" s="35" t="s">
        <v>25</v>
      </c>
      <c r="B37" s="493"/>
      <c r="I37" s="495"/>
      <c r="J37" s="490"/>
      <c r="K37" s="69"/>
      <c r="L37" s="69"/>
      <c r="M37" s="69"/>
      <c r="N37" s="69"/>
      <c r="O37" s="69"/>
      <c r="P37" s="69"/>
      <c r="Q37" s="69"/>
      <c r="R37" s="67"/>
      <c r="S37" s="67"/>
      <c r="T37" s="499"/>
    </row>
    <row r="38" spans="1:20" ht="21" customHeight="1" x14ac:dyDescent="0.25">
      <c r="A38" s="515" t="s">
        <v>45</v>
      </c>
      <c r="B38" s="494"/>
      <c r="C38" s="487" t="s">
        <v>421</v>
      </c>
      <c r="D38" s="487"/>
      <c r="E38" s="487"/>
      <c r="F38" s="487"/>
      <c r="G38" s="487"/>
      <c r="H38" s="487"/>
      <c r="I38" s="496"/>
      <c r="J38" s="491"/>
      <c r="K38" s="182"/>
      <c r="L38" s="562"/>
      <c r="M38" s="562"/>
      <c r="N38" s="562"/>
      <c r="O38" s="562"/>
      <c r="P38" s="562"/>
      <c r="Q38" s="562"/>
      <c r="R38" s="562"/>
      <c r="S38" s="562"/>
      <c r="T38" s="499"/>
    </row>
    <row r="39" spans="1:20" ht="15.75" customHeight="1" x14ac:dyDescent="0.25">
      <c r="A39" s="515"/>
      <c r="B39" s="494"/>
      <c r="C39" s="487"/>
      <c r="D39" s="487"/>
      <c r="E39" s="487"/>
      <c r="F39" s="487"/>
      <c r="G39" s="487"/>
      <c r="H39" s="487"/>
      <c r="I39" s="496"/>
      <c r="J39" s="491"/>
      <c r="K39" s="183"/>
      <c r="L39" s="563"/>
      <c r="M39" s="184"/>
      <c r="N39" s="185"/>
      <c r="O39" s="186"/>
      <c r="P39" s="186"/>
      <c r="Q39" s="186"/>
      <c r="R39" s="186"/>
      <c r="S39" s="186"/>
      <c r="T39" s="499"/>
    </row>
    <row r="40" spans="1:20" ht="12.75" customHeight="1" x14ac:dyDescent="0.25">
      <c r="A40" s="515"/>
      <c r="B40" s="494"/>
      <c r="I40" s="496"/>
      <c r="J40" s="491"/>
      <c r="K40" s="183"/>
      <c r="L40" s="563"/>
      <c r="M40" s="187"/>
      <c r="N40" s="185"/>
      <c r="O40" s="186"/>
      <c r="P40" s="186"/>
      <c r="Q40" s="186"/>
      <c r="R40" s="186"/>
      <c r="S40" s="186"/>
      <c r="T40" s="499"/>
    </row>
    <row r="41" spans="1:20" ht="13.8" x14ac:dyDescent="0.25">
      <c r="A41" s="515"/>
      <c r="B41" s="494"/>
      <c r="C41" s="485" t="s">
        <v>99</v>
      </c>
      <c r="D41" s="485"/>
      <c r="E41" s="485"/>
      <c r="F41" s="485"/>
      <c r="G41" s="485"/>
      <c r="H41" s="485"/>
      <c r="I41" s="496"/>
      <c r="J41" s="491"/>
      <c r="K41" s="183"/>
      <c r="L41" s="563"/>
      <c r="M41" s="187"/>
      <c r="N41" s="185"/>
      <c r="O41" s="186"/>
      <c r="P41" s="186"/>
      <c r="Q41" s="186"/>
      <c r="R41" s="186"/>
      <c r="S41" s="186"/>
      <c r="T41" s="499"/>
    </row>
    <row r="42" spans="1:20" ht="13.8" x14ac:dyDescent="0.25">
      <c r="A42" s="515"/>
      <c r="B42" s="494"/>
      <c r="C42" s="485"/>
      <c r="D42" s="485"/>
      <c r="E42" s="485"/>
      <c r="F42" s="485"/>
      <c r="G42" s="485"/>
      <c r="H42" s="485"/>
      <c r="I42" s="496"/>
      <c r="J42" s="491"/>
      <c r="K42" s="183"/>
      <c r="L42" s="563"/>
      <c r="M42" s="187"/>
      <c r="N42" s="185"/>
      <c r="O42" s="186"/>
      <c r="P42" s="186"/>
      <c r="Q42" s="186"/>
      <c r="R42" s="186"/>
      <c r="S42" s="186"/>
      <c r="T42" s="499"/>
    </row>
    <row r="43" spans="1:20" ht="12.75" customHeight="1" x14ac:dyDescent="0.25">
      <c r="A43" s="515"/>
      <c r="B43" s="494"/>
      <c r="C43" s="485"/>
      <c r="D43" s="485"/>
      <c r="E43" s="485"/>
      <c r="F43" s="485"/>
      <c r="G43" s="485"/>
      <c r="H43" s="485"/>
      <c r="I43" s="496"/>
      <c r="J43" s="491"/>
      <c r="K43" s="183"/>
      <c r="L43" s="563"/>
      <c r="M43" s="187"/>
      <c r="N43" s="185"/>
      <c r="O43" s="186"/>
      <c r="P43" s="186"/>
      <c r="Q43" s="186"/>
      <c r="R43" s="186"/>
      <c r="S43" s="186"/>
      <c r="T43" s="499"/>
    </row>
    <row r="44" spans="1:20" ht="12.75" customHeight="1" x14ac:dyDescent="0.25">
      <c r="A44" s="515"/>
      <c r="B44" s="494"/>
      <c r="C44" s="485"/>
      <c r="D44" s="485"/>
      <c r="E44" s="485"/>
      <c r="F44" s="485"/>
      <c r="G44" s="485"/>
      <c r="H44" s="485"/>
      <c r="I44" s="496"/>
      <c r="J44" s="491"/>
      <c r="K44" s="183"/>
      <c r="L44" s="563"/>
      <c r="M44" s="187"/>
      <c r="N44" s="185"/>
      <c r="O44" s="186"/>
      <c r="P44" s="186"/>
      <c r="Q44" s="186"/>
      <c r="R44" s="186"/>
      <c r="S44" s="186"/>
      <c r="T44" s="499"/>
    </row>
    <row r="45" spans="1:20" ht="12.75" customHeight="1" x14ac:dyDescent="0.3">
      <c r="A45" s="515"/>
      <c r="B45" s="494"/>
      <c r="C45" s="33"/>
      <c r="D45" s="37"/>
      <c r="E45" s="37"/>
      <c r="F45" s="37"/>
      <c r="G45" s="37"/>
      <c r="H45" s="37"/>
      <c r="I45" s="496"/>
      <c r="J45" s="491"/>
      <c r="K45" s="183"/>
      <c r="L45" s="563"/>
      <c r="M45" s="187"/>
      <c r="N45" s="185"/>
      <c r="O45" s="186"/>
      <c r="P45" s="186"/>
      <c r="Q45" s="186"/>
      <c r="R45" s="186"/>
      <c r="S45" s="186"/>
      <c r="T45" s="499"/>
    </row>
    <row r="46" spans="1:20" ht="12.75" customHeight="1" x14ac:dyDescent="0.25">
      <c r="A46" s="515"/>
      <c r="B46" s="494"/>
      <c r="C46" s="487" t="s">
        <v>422</v>
      </c>
      <c r="D46" s="487"/>
      <c r="E46" s="487"/>
      <c r="F46" s="487"/>
      <c r="G46" s="487"/>
      <c r="H46" s="487"/>
      <c r="I46" s="496"/>
      <c r="J46" s="491"/>
      <c r="K46" s="183"/>
      <c r="L46" s="563"/>
      <c r="M46" s="187"/>
      <c r="N46" s="185"/>
      <c r="O46" s="186"/>
      <c r="P46" s="186"/>
      <c r="Q46" s="186"/>
      <c r="R46" s="186"/>
      <c r="S46" s="186"/>
      <c r="T46" s="499"/>
    </row>
    <row r="47" spans="1:20" ht="12.75" customHeight="1" x14ac:dyDescent="0.25">
      <c r="A47" s="515"/>
      <c r="B47" s="494"/>
      <c r="C47" s="487"/>
      <c r="D47" s="487"/>
      <c r="E47" s="487"/>
      <c r="F47" s="487"/>
      <c r="G47" s="487"/>
      <c r="H47" s="487"/>
      <c r="I47" s="496"/>
      <c r="J47" s="491"/>
      <c r="K47" s="183"/>
      <c r="L47" s="563"/>
      <c r="M47" s="187"/>
      <c r="N47" s="185"/>
      <c r="O47" s="186"/>
      <c r="P47" s="186"/>
      <c r="Q47" s="186"/>
      <c r="R47" s="186"/>
      <c r="S47" s="186"/>
      <c r="T47" s="499"/>
    </row>
    <row r="48" spans="1:20" ht="12.75" customHeight="1" x14ac:dyDescent="0.25">
      <c r="A48" s="515"/>
      <c r="B48" s="494"/>
      <c r="C48" s="487"/>
      <c r="D48" s="487"/>
      <c r="E48" s="487"/>
      <c r="F48" s="487"/>
      <c r="G48" s="487"/>
      <c r="H48" s="487"/>
      <c r="I48" s="496"/>
      <c r="J48" s="491"/>
      <c r="K48" s="183"/>
      <c r="L48" s="563"/>
      <c r="M48" s="187"/>
      <c r="N48" s="185"/>
      <c r="O48" s="186"/>
      <c r="P48" s="186"/>
      <c r="Q48" s="186"/>
      <c r="R48" s="186"/>
      <c r="S48" s="186"/>
      <c r="T48" s="499"/>
    </row>
    <row r="49" spans="1:20" ht="12.75" customHeight="1" x14ac:dyDescent="0.25">
      <c r="A49" s="515"/>
      <c r="B49" s="494"/>
      <c r="C49" s="487"/>
      <c r="D49" s="487"/>
      <c r="E49" s="487"/>
      <c r="F49" s="487"/>
      <c r="G49" s="487"/>
      <c r="H49" s="487"/>
      <c r="I49" s="496"/>
      <c r="J49" s="491"/>
      <c r="K49" s="183"/>
      <c r="L49" s="563"/>
      <c r="M49" s="187"/>
      <c r="N49" s="185"/>
      <c r="O49" s="186"/>
      <c r="P49" s="186"/>
      <c r="Q49" s="186"/>
      <c r="R49" s="186"/>
      <c r="S49" s="186"/>
      <c r="T49" s="499"/>
    </row>
    <row r="50" spans="1:20" ht="12.75" customHeight="1" x14ac:dyDescent="0.25">
      <c r="A50" s="515"/>
      <c r="B50" s="494"/>
      <c r="C50" s="487"/>
      <c r="D50" s="487"/>
      <c r="E50" s="487"/>
      <c r="F50" s="487"/>
      <c r="G50" s="487"/>
      <c r="H50" s="487"/>
      <c r="I50" s="496"/>
      <c r="J50" s="491"/>
      <c r="K50" s="183"/>
      <c r="L50" s="563"/>
      <c r="M50" s="187"/>
      <c r="N50" s="185"/>
      <c r="O50" s="186"/>
      <c r="P50" s="186"/>
      <c r="Q50" s="186"/>
      <c r="R50" s="186"/>
      <c r="S50" s="186"/>
      <c r="T50" s="499"/>
    </row>
    <row r="51" spans="1:20" ht="12.75" customHeight="1" x14ac:dyDescent="0.25">
      <c r="A51" s="515"/>
      <c r="B51" s="494"/>
      <c r="C51" s="487"/>
      <c r="D51" s="487"/>
      <c r="E51" s="487"/>
      <c r="F51" s="487"/>
      <c r="G51" s="487"/>
      <c r="H51" s="487"/>
      <c r="I51" s="496"/>
      <c r="J51" s="491"/>
      <c r="K51" s="183"/>
      <c r="L51" s="563"/>
      <c r="M51" s="187"/>
      <c r="N51" s="185"/>
      <c r="O51" s="186"/>
      <c r="P51" s="186"/>
      <c r="Q51" s="186"/>
      <c r="R51" s="186"/>
      <c r="S51" s="186"/>
      <c r="T51" s="499"/>
    </row>
    <row r="52" spans="1:20" ht="12.75" customHeight="1" x14ac:dyDescent="0.25">
      <c r="A52" s="515"/>
      <c r="B52" s="494"/>
      <c r="C52" s="487"/>
      <c r="D52" s="487"/>
      <c r="E52" s="487"/>
      <c r="F52" s="487"/>
      <c r="G52" s="487"/>
      <c r="H52" s="487"/>
      <c r="I52" s="496"/>
      <c r="J52" s="491"/>
      <c r="K52" s="183"/>
      <c r="L52" s="563"/>
      <c r="M52" s="187"/>
      <c r="N52" s="185"/>
      <c r="O52" s="186"/>
      <c r="P52" s="186"/>
      <c r="Q52" s="186"/>
      <c r="R52" s="186"/>
      <c r="S52" s="186"/>
      <c r="T52" s="499"/>
    </row>
    <row r="53" spans="1:20" ht="12.75" customHeight="1" x14ac:dyDescent="0.25">
      <c r="A53" s="515"/>
      <c r="B53" s="494"/>
      <c r="C53" s="487"/>
      <c r="D53" s="487"/>
      <c r="E53" s="487"/>
      <c r="F53" s="487"/>
      <c r="G53" s="487"/>
      <c r="H53" s="487"/>
      <c r="I53" s="496"/>
      <c r="J53" s="491"/>
      <c r="K53" s="183"/>
      <c r="L53" s="563"/>
      <c r="M53" s="187"/>
      <c r="N53" s="185"/>
      <c r="O53" s="186"/>
      <c r="P53" s="186"/>
      <c r="Q53" s="186"/>
      <c r="R53" s="186"/>
      <c r="S53" s="186"/>
      <c r="T53" s="499"/>
    </row>
    <row r="54" spans="1:20" ht="12.75" customHeight="1" x14ac:dyDescent="0.25">
      <c r="A54" s="515"/>
      <c r="B54" s="494"/>
      <c r="C54" s="487"/>
      <c r="D54" s="487"/>
      <c r="E54" s="487"/>
      <c r="F54" s="487"/>
      <c r="G54" s="487"/>
      <c r="H54" s="487"/>
      <c r="I54" s="496"/>
      <c r="J54" s="491"/>
      <c r="K54" s="183"/>
      <c r="L54" s="563"/>
      <c r="M54" s="187"/>
      <c r="N54" s="185"/>
      <c r="O54" s="186"/>
      <c r="P54" s="186"/>
      <c r="Q54" s="186"/>
      <c r="R54" s="186"/>
      <c r="S54" s="186"/>
      <c r="T54" s="499"/>
    </row>
    <row r="55" spans="1:20" ht="12.75" customHeight="1" x14ac:dyDescent="0.25">
      <c r="A55" s="515"/>
      <c r="B55" s="494"/>
      <c r="C55" s="487"/>
      <c r="D55" s="487"/>
      <c r="E55" s="487"/>
      <c r="F55" s="487"/>
      <c r="G55" s="487"/>
      <c r="H55" s="487"/>
      <c r="I55" s="496"/>
      <c r="J55" s="491"/>
      <c r="K55" s="183"/>
      <c r="L55" s="563"/>
      <c r="M55" s="187"/>
      <c r="N55" s="185"/>
      <c r="O55" s="186"/>
      <c r="P55" s="186"/>
      <c r="Q55" s="186"/>
      <c r="R55" s="186"/>
      <c r="S55" s="186"/>
      <c r="T55" s="499"/>
    </row>
    <row r="56" spans="1:20" ht="12.75" customHeight="1" x14ac:dyDescent="0.25">
      <c r="A56" s="515"/>
      <c r="B56" s="494"/>
      <c r="C56" s="181"/>
      <c r="D56" s="181"/>
      <c r="E56" s="181"/>
      <c r="F56" s="181"/>
      <c r="G56" s="181"/>
      <c r="H56" s="181"/>
      <c r="I56" s="496"/>
      <c r="J56" s="491"/>
      <c r="K56" s="183"/>
      <c r="L56" s="563"/>
      <c r="M56" s="187"/>
      <c r="N56" s="185"/>
      <c r="O56" s="186"/>
      <c r="P56" s="186"/>
      <c r="Q56" s="186"/>
      <c r="R56" s="186"/>
      <c r="S56" s="186"/>
      <c r="T56" s="499"/>
    </row>
    <row r="57" spans="1:20" ht="12.75" customHeight="1" x14ac:dyDescent="0.25">
      <c r="A57" s="515"/>
      <c r="B57" s="494"/>
      <c r="C57" s="487" t="s">
        <v>423</v>
      </c>
      <c r="D57" s="487"/>
      <c r="E57" s="487"/>
      <c r="F57" s="487"/>
      <c r="G57" s="487"/>
      <c r="H57" s="487"/>
      <c r="I57" s="496"/>
      <c r="J57" s="491"/>
      <c r="K57" s="183"/>
      <c r="L57" s="563"/>
      <c r="M57" s="187"/>
      <c r="N57" s="185"/>
      <c r="O57" s="186"/>
      <c r="P57" s="186"/>
      <c r="Q57" s="186"/>
      <c r="R57" s="186"/>
      <c r="S57" s="186"/>
      <c r="T57" s="499"/>
    </row>
    <row r="58" spans="1:20" ht="12.75" customHeight="1" x14ac:dyDescent="0.25">
      <c r="A58" s="515"/>
      <c r="B58" s="494"/>
      <c r="C58" s="487"/>
      <c r="D58" s="487"/>
      <c r="E58" s="487"/>
      <c r="F58" s="487"/>
      <c r="G58" s="487"/>
      <c r="H58" s="487"/>
      <c r="I58" s="496"/>
      <c r="J58" s="491"/>
      <c r="K58" s="183"/>
      <c r="L58" s="563"/>
      <c r="M58" s="187"/>
      <c r="N58" s="185"/>
      <c r="O58" s="186"/>
      <c r="P58" s="186"/>
      <c r="Q58" s="186"/>
      <c r="R58" s="186"/>
      <c r="S58" s="186"/>
      <c r="T58" s="499"/>
    </row>
    <row r="59" spans="1:20" ht="12.75" customHeight="1" x14ac:dyDescent="0.25">
      <c r="A59" s="515"/>
      <c r="B59" s="494"/>
      <c r="C59" s="487"/>
      <c r="D59" s="487"/>
      <c r="E59" s="487"/>
      <c r="F59" s="487"/>
      <c r="G59" s="487"/>
      <c r="H59" s="487"/>
      <c r="I59" s="496"/>
      <c r="J59" s="491"/>
      <c r="K59" s="183"/>
      <c r="L59" s="563"/>
      <c r="M59" s="187"/>
      <c r="N59" s="185"/>
      <c r="O59" s="186"/>
      <c r="P59" s="186"/>
      <c r="Q59" s="186"/>
      <c r="R59" s="186"/>
      <c r="S59" s="186"/>
      <c r="T59" s="499"/>
    </row>
    <row r="60" spans="1:20" ht="12.75" customHeight="1" x14ac:dyDescent="0.25">
      <c r="A60" s="515"/>
      <c r="B60" s="494"/>
      <c r="C60" s="487"/>
      <c r="D60" s="487"/>
      <c r="E60" s="487"/>
      <c r="F60" s="487"/>
      <c r="G60" s="487"/>
      <c r="H60" s="487"/>
      <c r="I60" s="496"/>
      <c r="J60" s="491"/>
      <c r="K60" s="183"/>
      <c r="L60" s="563"/>
      <c r="M60" s="187"/>
      <c r="N60" s="185"/>
      <c r="O60" s="186"/>
      <c r="P60" s="186"/>
      <c r="Q60" s="186"/>
      <c r="R60" s="186"/>
      <c r="S60" s="186"/>
      <c r="T60" s="499"/>
    </row>
    <row r="61" spans="1:20" ht="12.75" customHeight="1" x14ac:dyDescent="0.25">
      <c r="A61" s="515"/>
      <c r="B61" s="494"/>
      <c r="C61" s="487"/>
      <c r="D61" s="487"/>
      <c r="E61" s="487"/>
      <c r="F61" s="487"/>
      <c r="G61" s="487"/>
      <c r="H61" s="487"/>
      <c r="I61" s="496"/>
      <c r="J61" s="491"/>
      <c r="K61" s="183"/>
      <c r="L61" s="563"/>
      <c r="M61" s="187"/>
      <c r="N61" s="185"/>
      <c r="O61" s="186"/>
      <c r="P61" s="186"/>
      <c r="Q61" s="186"/>
      <c r="R61" s="186"/>
      <c r="S61" s="186"/>
      <c r="T61" s="499"/>
    </row>
    <row r="62" spans="1:20" ht="12.75" customHeight="1" x14ac:dyDescent="0.25">
      <c r="A62" s="515"/>
      <c r="B62" s="494"/>
      <c r="C62" s="487"/>
      <c r="D62" s="487"/>
      <c r="E62" s="487"/>
      <c r="F62" s="487"/>
      <c r="G62" s="487"/>
      <c r="H62" s="487"/>
      <c r="I62" s="496"/>
      <c r="J62" s="491"/>
      <c r="K62" s="183"/>
      <c r="L62" s="563"/>
      <c r="M62" s="187"/>
      <c r="N62" s="185"/>
      <c r="O62" s="186"/>
      <c r="P62" s="186"/>
      <c r="Q62" s="186"/>
      <c r="R62" s="186"/>
      <c r="S62" s="186"/>
      <c r="T62" s="499"/>
    </row>
    <row r="63" spans="1:20" ht="12.75" customHeight="1" x14ac:dyDescent="0.25">
      <c r="A63" s="515"/>
      <c r="B63" s="494"/>
      <c r="C63" s="76"/>
      <c r="D63" s="76"/>
      <c r="E63" s="76"/>
      <c r="F63" s="76"/>
      <c r="G63" s="76"/>
      <c r="H63" s="76"/>
      <c r="I63" s="496"/>
      <c r="J63" s="491"/>
      <c r="K63" s="183"/>
      <c r="L63" s="563"/>
      <c r="M63" s="187"/>
      <c r="N63" s="185"/>
      <c r="O63" s="186"/>
      <c r="P63" s="186"/>
      <c r="Q63" s="186"/>
      <c r="R63" s="186"/>
      <c r="S63" s="186"/>
      <c r="T63" s="499"/>
    </row>
    <row r="64" spans="1:20" ht="12.75" customHeight="1" x14ac:dyDescent="0.25">
      <c r="A64" s="515"/>
      <c r="B64" s="494"/>
      <c r="C64" s="500" t="s">
        <v>79</v>
      </c>
      <c r="D64" s="488"/>
      <c r="E64" s="488"/>
      <c r="F64" s="488"/>
      <c r="G64" s="488"/>
      <c r="H64" s="488"/>
      <c r="I64" s="496"/>
      <c r="J64" s="491"/>
      <c r="K64" s="183"/>
      <c r="L64" s="563"/>
      <c r="M64" s="187"/>
      <c r="N64" s="185"/>
      <c r="O64" s="186"/>
      <c r="P64" s="186"/>
      <c r="Q64" s="186"/>
      <c r="R64" s="186"/>
      <c r="S64" s="186"/>
      <c r="T64" s="499"/>
    </row>
    <row r="65" spans="1:20" ht="12.75" customHeight="1" x14ac:dyDescent="0.25">
      <c r="A65" s="515"/>
      <c r="B65" s="494"/>
      <c r="C65" s="156" t="s">
        <v>378</v>
      </c>
      <c r="D65" s="485" t="s">
        <v>425</v>
      </c>
      <c r="E65" s="485"/>
      <c r="F65" s="485"/>
      <c r="G65" s="485"/>
      <c r="H65" s="485"/>
      <c r="I65" s="496"/>
      <c r="J65" s="491"/>
      <c r="K65" s="183"/>
      <c r="L65" s="563"/>
      <c r="M65" s="187"/>
      <c r="N65" s="185"/>
      <c r="O65" s="186"/>
      <c r="P65" s="186"/>
      <c r="Q65" s="186"/>
      <c r="R65" s="186"/>
      <c r="S65" s="186"/>
      <c r="T65" s="499"/>
    </row>
    <row r="66" spans="1:20" ht="31.5" customHeight="1" x14ac:dyDescent="0.3">
      <c r="A66" s="515"/>
      <c r="B66" s="494"/>
      <c r="C66" s="157" t="s">
        <v>318</v>
      </c>
      <c r="D66" s="507" t="s">
        <v>383</v>
      </c>
      <c r="E66" s="507"/>
      <c r="F66" s="507"/>
      <c r="G66" s="507"/>
      <c r="H66" s="507"/>
      <c r="I66" s="496"/>
      <c r="J66" s="491"/>
      <c r="K66" s="183"/>
      <c r="L66" s="184"/>
      <c r="M66" s="184"/>
      <c r="N66" s="188"/>
      <c r="O66" s="189"/>
      <c r="P66" s="189"/>
      <c r="Q66" s="189"/>
      <c r="R66" s="189"/>
      <c r="S66" s="189"/>
      <c r="T66" s="499"/>
    </row>
    <row r="67" spans="1:20" ht="45" customHeight="1" x14ac:dyDescent="0.3">
      <c r="A67" s="515"/>
      <c r="B67" s="494"/>
      <c r="C67" s="158" t="s">
        <v>379</v>
      </c>
      <c r="D67" s="507" t="s">
        <v>388</v>
      </c>
      <c r="E67" s="507"/>
      <c r="F67" s="507"/>
      <c r="G67" s="507"/>
      <c r="H67" s="507"/>
      <c r="I67" s="496"/>
      <c r="J67" s="491"/>
      <c r="K67" s="183"/>
      <c r="L67" s="184"/>
      <c r="N67" s="188"/>
      <c r="O67" s="190"/>
      <c r="P67" s="190"/>
      <c r="Q67" s="564"/>
      <c r="R67" s="564"/>
      <c r="S67" s="190"/>
      <c r="T67" s="499"/>
    </row>
    <row r="68" spans="1:20" ht="36.75" customHeight="1" x14ac:dyDescent="0.25">
      <c r="A68" s="515"/>
      <c r="B68" s="494"/>
      <c r="C68" s="158" t="s">
        <v>380</v>
      </c>
      <c r="D68" s="507" t="s">
        <v>384</v>
      </c>
      <c r="E68" s="507"/>
      <c r="F68" s="507"/>
      <c r="G68" s="507"/>
      <c r="H68" s="507"/>
      <c r="I68" s="496"/>
      <c r="J68" s="491"/>
      <c r="K68" s="183"/>
      <c r="L68" s="500" t="s">
        <v>385</v>
      </c>
      <c r="M68" s="500"/>
      <c r="N68" s="500"/>
      <c r="O68" s="500"/>
      <c r="P68" s="500"/>
      <c r="Q68" s="500"/>
      <c r="R68" s="500"/>
      <c r="S68" s="500"/>
      <c r="T68" s="499"/>
    </row>
    <row r="69" spans="1:20" ht="36" customHeight="1" x14ac:dyDescent="0.25">
      <c r="A69" s="515"/>
      <c r="B69" s="494"/>
      <c r="C69" s="158" t="s">
        <v>381</v>
      </c>
      <c r="D69" s="507" t="s">
        <v>382</v>
      </c>
      <c r="E69" s="507"/>
      <c r="F69" s="507"/>
      <c r="G69" s="507"/>
      <c r="H69" s="507"/>
      <c r="I69" s="496"/>
      <c r="J69" s="491"/>
      <c r="K69" s="183"/>
      <c r="L69" s="500" t="s">
        <v>424</v>
      </c>
      <c r="M69" s="500"/>
      <c r="N69" s="500"/>
      <c r="O69" s="500"/>
      <c r="P69" s="500"/>
      <c r="Q69" s="500"/>
      <c r="R69" s="500"/>
      <c r="S69" s="500"/>
      <c r="T69" s="499"/>
    </row>
    <row r="70" spans="1:20" ht="11.25" customHeight="1" thickBot="1" x14ac:dyDescent="0.35">
      <c r="A70" s="516"/>
      <c r="B70" s="494"/>
      <c r="C70" s="501"/>
      <c r="D70" s="501"/>
      <c r="E70" s="501"/>
      <c r="F70" s="501"/>
      <c r="G70" s="501"/>
      <c r="H70" s="501"/>
      <c r="I70" s="496"/>
      <c r="J70" s="491"/>
      <c r="K70" s="497"/>
      <c r="L70" s="497"/>
      <c r="M70" s="497"/>
      <c r="N70" s="497"/>
      <c r="O70" s="497"/>
      <c r="P70" s="497"/>
      <c r="Q70" s="497"/>
      <c r="R70" s="497"/>
      <c r="S70" s="497"/>
      <c r="T70" s="498"/>
    </row>
    <row r="71" spans="1:20" ht="32.25" customHeight="1" x14ac:dyDescent="0.3">
      <c r="A71" s="36" t="s">
        <v>26</v>
      </c>
      <c r="B71" s="493"/>
      <c r="C71" s="486" t="s">
        <v>426</v>
      </c>
      <c r="D71" s="486"/>
      <c r="E71" s="486"/>
      <c r="F71" s="486"/>
      <c r="G71" s="486"/>
      <c r="H71" s="486"/>
      <c r="I71" s="553"/>
      <c r="J71" s="490"/>
      <c r="K71" s="505"/>
      <c r="L71" s="505"/>
      <c r="M71" s="505"/>
      <c r="N71" s="505"/>
      <c r="O71" s="505"/>
      <c r="P71" s="505"/>
      <c r="Q71" s="505"/>
      <c r="R71" s="68"/>
      <c r="S71" s="68"/>
      <c r="T71" s="551"/>
    </row>
    <row r="72" spans="1:20" ht="25.5" customHeight="1" x14ac:dyDescent="0.25">
      <c r="A72" s="508" t="s">
        <v>28</v>
      </c>
      <c r="B72" s="494"/>
      <c r="C72" s="506" t="s">
        <v>427</v>
      </c>
      <c r="D72" s="487"/>
      <c r="E72" s="487"/>
      <c r="F72" s="487"/>
      <c r="G72" s="487"/>
      <c r="H72" s="487"/>
      <c r="I72" s="554"/>
      <c r="J72" s="491"/>
      <c r="K72" s="548" t="s">
        <v>49</v>
      </c>
      <c r="L72" s="548"/>
      <c r="M72" s="548" t="s">
        <v>46</v>
      </c>
      <c r="N72" s="548"/>
      <c r="O72" s="548"/>
      <c r="P72" s="548" t="s">
        <v>47</v>
      </c>
      <c r="Q72" s="548"/>
      <c r="R72" s="548"/>
      <c r="S72" s="548"/>
      <c r="T72" s="499"/>
    </row>
    <row r="73" spans="1:20" ht="24.9" customHeight="1" x14ac:dyDescent="0.25">
      <c r="A73" s="508"/>
      <c r="B73" s="494"/>
      <c r="C73" s="506" t="s">
        <v>428</v>
      </c>
      <c r="D73" s="487"/>
      <c r="E73" s="487"/>
      <c r="F73" s="487"/>
      <c r="G73" s="487"/>
      <c r="H73" s="487"/>
      <c r="I73" s="554"/>
      <c r="J73" s="491"/>
      <c r="K73" s="548"/>
      <c r="L73" s="548"/>
      <c r="M73" s="548"/>
      <c r="N73" s="548"/>
      <c r="O73" s="548"/>
      <c r="P73" s="548"/>
      <c r="Q73" s="548"/>
      <c r="R73" s="548"/>
      <c r="S73" s="548"/>
      <c r="T73" s="499"/>
    </row>
    <row r="74" spans="1:20" ht="23.25" customHeight="1" x14ac:dyDescent="0.25">
      <c r="A74" s="508"/>
      <c r="B74" s="494"/>
      <c r="C74" s="485" t="s">
        <v>100</v>
      </c>
      <c r="D74" s="485"/>
      <c r="E74" s="485"/>
      <c r="F74" s="485"/>
      <c r="G74" s="485"/>
      <c r="H74" s="485"/>
      <c r="I74" s="554"/>
      <c r="J74" s="491"/>
      <c r="K74" s="556" t="s">
        <v>386</v>
      </c>
      <c r="L74" s="556"/>
      <c r="M74" s="550" t="s">
        <v>42</v>
      </c>
      <c r="N74" s="550"/>
      <c r="O74" s="550"/>
      <c r="P74" s="549" t="s">
        <v>430</v>
      </c>
      <c r="Q74" s="549"/>
      <c r="R74" s="549"/>
      <c r="S74" s="549"/>
      <c r="T74" s="499"/>
    </row>
    <row r="75" spans="1:20" ht="24.9" customHeight="1" x14ac:dyDescent="0.25">
      <c r="A75" s="508"/>
      <c r="B75" s="494"/>
      <c r="C75" s="506" t="s">
        <v>429</v>
      </c>
      <c r="D75" s="487"/>
      <c r="E75" s="487"/>
      <c r="F75" s="487"/>
      <c r="G75" s="487"/>
      <c r="H75" s="487"/>
      <c r="I75" s="554"/>
      <c r="J75" s="491"/>
      <c r="K75" s="556"/>
      <c r="L75" s="556"/>
      <c r="M75" s="550"/>
      <c r="N75" s="550"/>
      <c r="O75" s="550"/>
      <c r="P75" s="549"/>
      <c r="Q75" s="549"/>
      <c r="R75" s="549"/>
      <c r="S75" s="549"/>
      <c r="T75" s="499"/>
    </row>
    <row r="76" spans="1:20" ht="24.9" customHeight="1" x14ac:dyDescent="0.25">
      <c r="A76" s="508"/>
      <c r="B76" s="494"/>
      <c r="C76" s="487"/>
      <c r="D76" s="487"/>
      <c r="E76" s="487"/>
      <c r="F76" s="487"/>
      <c r="G76" s="487"/>
      <c r="H76" s="487"/>
      <c r="I76" s="554"/>
      <c r="J76" s="491"/>
      <c r="K76" s="556"/>
      <c r="L76" s="556"/>
      <c r="M76" s="550"/>
      <c r="N76" s="550"/>
      <c r="O76" s="550"/>
      <c r="P76" s="549"/>
      <c r="Q76" s="549"/>
      <c r="R76" s="549"/>
      <c r="S76" s="549"/>
      <c r="T76" s="499"/>
    </row>
    <row r="77" spans="1:20" ht="24.9" customHeight="1" x14ac:dyDescent="0.25">
      <c r="A77" s="508"/>
      <c r="B77" s="494"/>
      <c r="C77" s="487"/>
      <c r="D77" s="487"/>
      <c r="E77" s="487"/>
      <c r="F77" s="487"/>
      <c r="G77" s="487"/>
      <c r="H77" s="487"/>
      <c r="I77" s="554"/>
      <c r="J77" s="491"/>
      <c r="K77" s="556"/>
      <c r="L77" s="556"/>
      <c r="M77" s="550"/>
      <c r="N77" s="550"/>
      <c r="O77" s="550"/>
      <c r="P77" s="549"/>
      <c r="Q77" s="549"/>
      <c r="R77" s="549"/>
      <c r="S77" s="549"/>
      <c r="T77" s="499"/>
    </row>
    <row r="78" spans="1:20" ht="24.9" customHeight="1" x14ac:dyDescent="0.25">
      <c r="A78" s="508"/>
      <c r="B78" s="494"/>
      <c r="C78" s="500" t="s">
        <v>27</v>
      </c>
      <c r="D78" s="500"/>
      <c r="E78" s="500"/>
      <c r="F78" s="500"/>
      <c r="G78" s="500"/>
      <c r="H78" s="500"/>
      <c r="I78" s="554"/>
      <c r="J78" s="491"/>
      <c r="K78" s="556"/>
      <c r="L78" s="556"/>
      <c r="M78" s="550"/>
      <c r="N78" s="550"/>
      <c r="O78" s="550"/>
      <c r="P78" s="549"/>
      <c r="Q78" s="549"/>
      <c r="R78" s="549"/>
      <c r="S78" s="549"/>
      <c r="T78" s="499"/>
    </row>
    <row r="79" spans="1:20" ht="23.1" customHeight="1" x14ac:dyDescent="0.25">
      <c r="A79" s="508"/>
      <c r="B79" s="494"/>
      <c r="C79" s="487" t="s">
        <v>101</v>
      </c>
      <c r="D79" s="487"/>
      <c r="E79" s="487"/>
      <c r="F79" s="487"/>
      <c r="G79" s="487"/>
      <c r="H79" s="487"/>
      <c r="I79" s="554"/>
      <c r="J79" s="491"/>
      <c r="K79" s="556"/>
      <c r="L79" s="556"/>
      <c r="M79" s="550"/>
      <c r="N79" s="550"/>
      <c r="O79" s="550"/>
      <c r="P79" s="549"/>
      <c r="Q79" s="549"/>
      <c r="R79" s="549"/>
      <c r="S79" s="549"/>
      <c r="T79" s="499"/>
    </row>
    <row r="80" spans="1:20" ht="23.1" customHeight="1" x14ac:dyDescent="0.25">
      <c r="A80" s="508"/>
      <c r="B80" s="494"/>
      <c r="C80" s="487"/>
      <c r="D80" s="487"/>
      <c r="E80" s="487"/>
      <c r="F80" s="487"/>
      <c r="G80" s="487"/>
      <c r="H80" s="487"/>
      <c r="I80" s="554"/>
      <c r="J80" s="491"/>
      <c r="K80" s="558" t="s">
        <v>389</v>
      </c>
      <c r="L80" s="558"/>
      <c r="M80" s="550" t="s">
        <v>43</v>
      </c>
      <c r="N80" s="550"/>
      <c r="O80" s="550"/>
      <c r="P80" s="549" t="s">
        <v>431</v>
      </c>
      <c r="Q80" s="549"/>
      <c r="R80" s="549"/>
      <c r="S80" s="549"/>
      <c r="T80" s="499"/>
    </row>
    <row r="81" spans="1:20" ht="23.1" customHeight="1" x14ac:dyDescent="0.25">
      <c r="A81" s="508"/>
      <c r="B81" s="494"/>
      <c r="C81" s="487"/>
      <c r="D81" s="487"/>
      <c r="E81" s="487"/>
      <c r="F81" s="487"/>
      <c r="G81" s="487"/>
      <c r="H81" s="487"/>
      <c r="I81" s="554"/>
      <c r="J81" s="491"/>
      <c r="K81" s="558"/>
      <c r="L81" s="558"/>
      <c r="M81" s="550"/>
      <c r="N81" s="550"/>
      <c r="O81" s="550"/>
      <c r="P81" s="549"/>
      <c r="Q81" s="549"/>
      <c r="R81" s="549"/>
      <c r="S81" s="549"/>
      <c r="T81" s="499"/>
    </row>
    <row r="82" spans="1:20" ht="23.1" customHeight="1" x14ac:dyDescent="0.25">
      <c r="A82" s="508"/>
      <c r="B82" s="494"/>
      <c r="C82" s="500" t="s">
        <v>102</v>
      </c>
      <c r="D82" s="500"/>
      <c r="E82" s="500"/>
      <c r="F82" s="500"/>
      <c r="G82" s="500"/>
      <c r="H82" s="500"/>
      <c r="I82" s="554"/>
      <c r="J82" s="491"/>
      <c r="K82" s="558"/>
      <c r="L82" s="558"/>
      <c r="M82" s="550"/>
      <c r="N82" s="550"/>
      <c r="O82" s="550"/>
      <c r="P82" s="549"/>
      <c r="Q82" s="549"/>
      <c r="R82" s="549"/>
      <c r="S82" s="549"/>
      <c r="T82" s="499"/>
    </row>
    <row r="83" spans="1:20" ht="23.1" customHeight="1" x14ac:dyDescent="0.25">
      <c r="A83" s="508"/>
      <c r="B83" s="494"/>
      <c r="C83" s="506" t="s">
        <v>84</v>
      </c>
      <c r="D83" s="485"/>
      <c r="E83" s="485"/>
      <c r="F83" s="485"/>
      <c r="G83" s="485"/>
      <c r="H83" s="485"/>
      <c r="I83" s="554"/>
      <c r="J83" s="491"/>
      <c r="K83" s="558"/>
      <c r="L83" s="558"/>
      <c r="M83" s="550"/>
      <c r="N83" s="550"/>
      <c r="O83" s="550"/>
      <c r="P83" s="549"/>
      <c r="Q83" s="549"/>
      <c r="R83" s="549"/>
      <c r="S83" s="549"/>
      <c r="T83" s="499"/>
    </row>
    <row r="84" spans="1:20" ht="23.1" customHeight="1" x14ac:dyDescent="0.25">
      <c r="A84" s="508"/>
      <c r="B84" s="494"/>
      <c r="C84" s="485"/>
      <c r="D84" s="485"/>
      <c r="E84" s="485"/>
      <c r="F84" s="485"/>
      <c r="G84" s="485"/>
      <c r="H84" s="485"/>
      <c r="I84" s="554"/>
      <c r="J84" s="491"/>
      <c r="K84" s="558"/>
      <c r="L84" s="558"/>
      <c r="M84" s="550"/>
      <c r="N84" s="550"/>
      <c r="O84" s="550"/>
      <c r="P84" s="549"/>
      <c r="Q84" s="549"/>
      <c r="R84" s="549"/>
      <c r="S84" s="549"/>
      <c r="T84" s="499"/>
    </row>
    <row r="85" spans="1:20" ht="23.1" customHeight="1" x14ac:dyDescent="0.25">
      <c r="A85" s="508"/>
      <c r="B85" s="494"/>
      <c r="C85" s="500" t="s">
        <v>78</v>
      </c>
      <c r="D85" s="500"/>
      <c r="E85" s="500"/>
      <c r="F85" s="500"/>
      <c r="G85" s="500"/>
      <c r="H85" s="500"/>
      <c r="I85" s="554"/>
      <c r="J85" s="491"/>
      <c r="K85" s="558"/>
      <c r="L85" s="558"/>
      <c r="M85" s="550"/>
      <c r="N85" s="550"/>
      <c r="O85" s="550"/>
      <c r="P85" s="549"/>
      <c r="Q85" s="549"/>
      <c r="R85" s="549"/>
      <c r="S85" s="549"/>
      <c r="T85" s="499"/>
    </row>
    <row r="86" spans="1:20" ht="23.1" customHeight="1" x14ac:dyDescent="0.25">
      <c r="A86" s="508"/>
      <c r="B86" s="494"/>
      <c r="C86" s="488" t="s">
        <v>77</v>
      </c>
      <c r="D86" s="488"/>
      <c r="E86" s="488"/>
      <c r="F86" s="488"/>
      <c r="G86" s="488"/>
      <c r="H86" s="488"/>
      <c r="I86" s="554"/>
      <c r="J86" s="491"/>
      <c r="K86" s="557" t="s">
        <v>387</v>
      </c>
      <c r="L86" s="557"/>
      <c r="M86" s="560" t="s">
        <v>44</v>
      </c>
      <c r="N86" s="560"/>
      <c r="O86" s="560"/>
      <c r="P86" s="559" t="s">
        <v>72</v>
      </c>
      <c r="Q86" s="559"/>
      <c r="R86" s="559"/>
      <c r="S86" s="559"/>
      <c r="T86" s="499"/>
    </row>
    <row r="87" spans="1:20" ht="23.1" customHeight="1" x14ac:dyDescent="0.25">
      <c r="A87" s="508"/>
      <c r="B87" s="494"/>
      <c r="C87" s="488"/>
      <c r="D87" s="488"/>
      <c r="E87" s="488"/>
      <c r="F87" s="488"/>
      <c r="G87" s="488"/>
      <c r="H87" s="488"/>
      <c r="I87" s="554"/>
      <c r="J87" s="491"/>
      <c r="K87" s="557"/>
      <c r="L87" s="557"/>
      <c r="M87" s="560"/>
      <c r="N87" s="560"/>
      <c r="O87" s="560"/>
      <c r="P87" s="559"/>
      <c r="Q87" s="559"/>
      <c r="R87" s="559"/>
      <c r="S87" s="559"/>
      <c r="T87" s="499"/>
    </row>
    <row r="88" spans="1:20" ht="23.1" customHeight="1" x14ac:dyDescent="0.25">
      <c r="A88" s="508"/>
      <c r="B88" s="494"/>
      <c r="C88" s="500" t="s">
        <v>60</v>
      </c>
      <c r="D88" s="500"/>
      <c r="E88" s="500"/>
      <c r="F88" s="500"/>
      <c r="G88" s="500"/>
      <c r="H88" s="500"/>
      <c r="I88" s="554"/>
      <c r="J88" s="491"/>
      <c r="K88" s="557"/>
      <c r="L88" s="557"/>
      <c r="M88" s="560"/>
      <c r="N88" s="560"/>
      <c r="O88" s="560"/>
      <c r="P88" s="559"/>
      <c r="Q88" s="559"/>
      <c r="R88" s="559"/>
      <c r="S88" s="559"/>
      <c r="T88" s="499"/>
    </row>
    <row r="89" spans="1:20" ht="23.1" customHeight="1" x14ac:dyDescent="0.25">
      <c r="A89" s="508"/>
      <c r="B89" s="494"/>
      <c r="C89" s="488" t="s">
        <v>407</v>
      </c>
      <c r="D89" s="488"/>
      <c r="E89" s="488"/>
      <c r="F89" s="488"/>
      <c r="G89" s="488"/>
      <c r="H89" s="488"/>
      <c r="I89" s="554"/>
      <c r="J89" s="491"/>
      <c r="K89" s="557"/>
      <c r="L89" s="557"/>
      <c r="M89" s="560"/>
      <c r="N89" s="560"/>
      <c r="O89" s="560"/>
      <c r="P89" s="559"/>
      <c r="Q89" s="559"/>
      <c r="R89" s="559"/>
      <c r="S89" s="559"/>
      <c r="T89" s="499"/>
    </row>
    <row r="90" spans="1:20" ht="23.1" customHeight="1" x14ac:dyDescent="0.25">
      <c r="A90" s="508"/>
      <c r="B90" s="494"/>
      <c r="C90" s="488"/>
      <c r="D90" s="488"/>
      <c r="E90" s="488"/>
      <c r="F90" s="488"/>
      <c r="G90" s="488"/>
      <c r="H90" s="488"/>
      <c r="I90" s="554"/>
      <c r="J90" s="491"/>
      <c r="K90" s="557"/>
      <c r="L90" s="557"/>
      <c r="M90" s="560"/>
      <c r="N90" s="560"/>
      <c r="O90" s="560"/>
      <c r="P90" s="559"/>
      <c r="Q90" s="559"/>
      <c r="R90" s="559"/>
      <c r="S90" s="559"/>
      <c r="T90" s="499"/>
    </row>
    <row r="91" spans="1:20" ht="22.5" customHeight="1" x14ac:dyDescent="0.25">
      <c r="A91" s="508"/>
      <c r="B91" s="494"/>
      <c r="C91" s="488"/>
      <c r="D91" s="488"/>
      <c r="E91" s="488"/>
      <c r="F91" s="488"/>
      <c r="G91" s="488"/>
      <c r="H91" s="488"/>
      <c r="I91" s="554"/>
      <c r="J91" s="491"/>
      <c r="K91" s="557"/>
      <c r="L91" s="557"/>
      <c r="M91" s="560"/>
      <c r="N91" s="560"/>
      <c r="O91" s="560"/>
      <c r="P91" s="559"/>
      <c r="Q91" s="559"/>
      <c r="R91" s="559"/>
      <c r="S91" s="559"/>
      <c r="T91" s="499"/>
    </row>
    <row r="92" spans="1:20" ht="18" customHeight="1" thickBot="1" x14ac:dyDescent="0.35">
      <c r="A92" s="509"/>
      <c r="B92" s="502"/>
      <c r="C92" s="503"/>
      <c r="D92" s="503"/>
      <c r="E92" s="503"/>
      <c r="F92" s="503"/>
      <c r="G92" s="503"/>
      <c r="H92" s="503"/>
      <c r="I92" s="555"/>
      <c r="J92" s="492"/>
      <c r="K92" s="504"/>
      <c r="L92" s="504"/>
      <c r="M92" s="504"/>
      <c r="N92" s="504"/>
      <c r="O92" s="504"/>
      <c r="P92" s="504"/>
      <c r="Q92" s="504"/>
      <c r="R92" s="44"/>
      <c r="S92" s="44"/>
      <c r="T92" s="552"/>
    </row>
    <row r="96" spans="1:20" ht="12.75" customHeight="1" x14ac:dyDescent="0.25"/>
    <row r="97" spans="1:12" x14ac:dyDescent="0.25">
      <c r="F97" s="10"/>
    </row>
    <row r="98" spans="1:12" x14ac:dyDescent="0.25">
      <c r="F98" s="10"/>
    </row>
    <row r="99" spans="1:12" x14ac:dyDescent="0.25">
      <c r="F99" s="10"/>
    </row>
    <row r="100" spans="1:12" ht="12.75" customHeight="1" x14ac:dyDescent="0.25">
      <c r="F100" s="10"/>
    </row>
    <row r="102" spans="1:12" ht="12.75" customHeight="1" x14ac:dyDescent="0.25">
      <c r="B102" s="9"/>
      <c r="C102" s="9"/>
      <c r="D102" s="9"/>
      <c r="E102" s="9"/>
      <c r="F102" s="9"/>
    </row>
    <row r="103" spans="1:12" x14ac:dyDescent="0.25">
      <c r="A103" s="9"/>
      <c r="B103" s="9"/>
      <c r="C103" s="9"/>
      <c r="D103" s="9"/>
      <c r="E103" s="9"/>
      <c r="F103" s="9"/>
      <c r="I103" s="12"/>
      <c r="J103" s="489"/>
      <c r="K103" s="489"/>
      <c r="L103" s="489"/>
    </row>
    <row r="104" spans="1:12" ht="22.5" customHeight="1" x14ac:dyDescent="0.25">
      <c r="A104" s="9"/>
      <c r="B104" s="9"/>
      <c r="C104" s="9"/>
      <c r="D104" s="9"/>
      <c r="E104" s="9"/>
      <c r="F104" s="9"/>
      <c r="I104" s="13"/>
      <c r="J104" s="489"/>
      <c r="K104" s="489"/>
      <c r="L104" s="489"/>
    </row>
    <row r="105" spans="1:12" x14ac:dyDescent="0.25">
      <c r="A105" s="9"/>
      <c r="B105" s="9"/>
      <c r="C105" s="9"/>
      <c r="D105" s="9"/>
      <c r="E105" s="9"/>
      <c r="F105" s="9"/>
      <c r="I105" s="14"/>
      <c r="J105" s="15"/>
      <c r="K105" s="11"/>
      <c r="L105" s="11"/>
    </row>
    <row r="106" spans="1:12" x14ac:dyDescent="0.25">
      <c r="A106" s="9"/>
      <c r="B106" s="9"/>
      <c r="C106" s="9"/>
      <c r="D106" s="9"/>
      <c r="E106" s="9"/>
      <c r="F106" s="9"/>
    </row>
    <row r="115" spans="5:5" x14ac:dyDescent="0.25">
      <c r="E115" s="19"/>
    </row>
  </sheetData>
  <sheetProtection algorithmName="SHA-512" hashValue="S2avPaEBGtB54AP64/k9aXrO/1pS6zPf6mtkm/pfQ734vvaZhQyngjAqexXbvX/LmJlnrMuW3ylDyDH7JzblSQ==" saltValue="GPC8l/P/e2RD+ypgV0rVHQ=="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3.2" x14ac:dyDescent="0.25"/>
  <cols>
    <col min="1" max="1" width="16.109375" customWidth="1"/>
    <col min="2" max="4" width="19.6640625" customWidth="1"/>
    <col min="5" max="5" width="19.6640625" style="178" customWidth="1"/>
    <col min="6" max="6" width="19.6640625" customWidth="1"/>
    <col min="7" max="7" width="34.44140625" customWidth="1"/>
    <col min="8" max="10" width="19.6640625" customWidth="1"/>
    <col min="11" max="11" width="19.6640625" hidden="1" customWidth="1"/>
    <col min="12" max="13" width="19.6640625" customWidth="1"/>
  </cols>
  <sheetData>
    <row r="1" spans="1:13" ht="18.600000000000001" thickBot="1" x14ac:dyDescent="0.3">
      <c r="A1" s="571" t="s">
        <v>105</v>
      </c>
      <c r="B1" s="572"/>
      <c r="C1" s="572"/>
      <c r="D1" s="572"/>
      <c r="E1" s="572"/>
      <c r="F1" s="572"/>
      <c r="G1" s="572"/>
      <c r="H1" s="572"/>
      <c r="I1" s="572"/>
      <c r="J1" s="572"/>
      <c r="K1" s="572"/>
      <c r="L1" s="572"/>
      <c r="M1" s="573"/>
    </row>
    <row r="2" spans="1:13" ht="18" customHeight="1" x14ac:dyDescent="0.25">
      <c r="A2" s="574" t="s">
        <v>395</v>
      </c>
      <c r="B2" s="576" t="s">
        <v>106</v>
      </c>
      <c r="C2" s="578" t="s">
        <v>107</v>
      </c>
      <c r="D2" s="578" t="s">
        <v>104</v>
      </c>
      <c r="E2" s="580" t="s">
        <v>108</v>
      </c>
      <c r="F2" s="578" t="s">
        <v>109</v>
      </c>
      <c r="G2" s="578" t="s">
        <v>110</v>
      </c>
      <c r="H2" s="578" t="s">
        <v>111</v>
      </c>
      <c r="I2" s="578" t="s">
        <v>112</v>
      </c>
      <c r="J2" s="578" t="s">
        <v>141</v>
      </c>
      <c r="K2" s="578" t="s">
        <v>228</v>
      </c>
      <c r="L2" s="578" t="s">
        <v>113</v>
      </c>
      <c r="M2" s="578" t="s">
        <v>114</v>
      </c>
    </row>
    <row r="3" spans="1:13" ht="20.25" customHeight="1" thickBot="1" x14ac:dyDescent="0.3">
      <c r="A3" s="575"/>
      <c r="B3" s="577"/>
      <c r="C3" s="579"/>
      <c r="D3" s="579"/>
      <c r="E3" s="581"/>
      <c r="F3" s="579"/>
      <c r="G3" s="579"/>
      <c r="H3" s="579"/>
      <c r="I3" s="579"/>
      <c r="J3" s="579"/>
      <c r="K3" s="579"/>
      <c r="L3" s="579"/>
      <c r="M3" s="579"/>
    </row>
    <row r="4" spans="1:13" ht="57.75" customHeight="1" x14ac:dyDescent="0.25">
      <c r="A4" s="575"/>
      <c r="B4" s="567" t="s">
        <v>115</v>
      </c>
      <c r="C4" s="565" t="s">
        <v>396</v>
      </c>
      <c r="D4" s="565" t="s">
        <v>116</v>
      </c>
      <c r="E4" s="569" t="s">
        <v>229</v>
      </c>
      <c r="F4" s="565" t="s">
        <v>117</v>
      </c>
      <c r="G4" s="565" t="s">
        <v>118</v>
      </c>
      <c r="H4" s="565" t="s">
        <v>119</v>
      </c>
      <c r="I4" s="565" t="s">
        <v>120</v>
      </c>
      <c r="J4" s="565" t="s">
        <v>121</v>
      </c>
      <c r="K4" s="565" t="s">
        <v>328</v>
      </c>
      <c r="L4" s="565" t="s">
        <v>122</v>
      </c>
      <c r="M4" s="565" t="s">
        <v>123</v>
      </c>
    </row>
    <row r="5" spans="1:13" ht="120" customHeight="1" thickBot="1" x14ac:dyDescent="0.3">
      <c r="A5" s="165" t="s">
        <v>137</v>
      </c>
      <c r="B5" s="568"/>
      <c r="C5" s="566"/>
      <c r="D5" s="566"/>
      <c r="E5" s="570"/>
      <c r="F5" s="566"/>
      <c r="G5" s="566"/>
      <c r="H5" s="566"/>
      <c r="I5" s="566"/>
      <c r="J5" s="566"/>
      <c r="K5" s="566"/>
      <c r="L5" s="566"/>
      <c r="M5" s="566"/>
    </row>
    <row r="6" spans="1:13" ht="210" customHeight="1" thickBot="1" x14ac:dyDescent="0.3">
      <c r="A6" s="166" t="s">
        <v>138</v>
      </c>
      <c r="B6" s="164" t="s">
        <v>329</v>
      </c>
      <c r="C6" s="164" t="s">
        <v>125</v>
      </c>
      <c r="D6" s="164" t="s">
        <v>330</v>
      </c>
      <c r="E6" s="174" t="s">
        <v>402</v>
      </c>
      <c r="F6" s="164" t="s">
        <v>331</v>
      </c>
      <c r="G6" s="164" t="s">
        <v>332</v>
      </c>
      <c r="H6" s="164" t="s">
        <v>333</v>
      </c>
      <c r="I6" s="164" t="s">
        <v>334</v>
      </c>
      <c r="J6" s="164" t="s">
        <v>335</v>
      </c>
      <c r="K6" s="73" t="s">
        <v>336</v>
      </c>
      <c r="L6" s="164" t="s">
        <v>337</v>
      </c>
      <c r="M6" s="164" t="s">
        <v>338</v>
      </c>
    </row>
    <row r="7" spans="1:13" ht="189.75" customHeight="1" thickBot="1" x14ac:dyDescent="0.3">
      <c r="A7" s="167" t="s">
        <v>209</v>
      </c>
      <c r="B7" s="73" t="s">
        <v>339</v>
      </c>
      <c r="C7" s="73" t="s">
        <v>230</v>
      </c>
      <c r="D7" s="73" t="s">
        <v>340</v>
      </c>
      <c r="E7" s="174" t="s">
        <v>403</v>
      </c>
      <c r="F7" s="73" t="s">
        <v>341</v>
      </c>
      <c r="G7" s="73" t="s">
        <v>342</v>
      </c>
      <c r="H7" s="164" t="s">
        <v>343</v>
      </c>
      <c r="I7" s="73" t="s">
        <v>344</v>
      </c>
      <c r="J7" s="164" t="s">
        <v>231</v>
      </c>
      <c r="K7" s="168" t="s">
        <v>345</v>
      </c>
      <c r="L7" s="73" t="s">
        <v>346</v>
      </c>
      <c r="M7" s="73" t="s">
        <v>129</v>
      </c>
    </row>
    <row r="8" spans="1:13" ht="144.75" customHeight="1" thickBot="1" x14ac:dyDescent="0.3">
      <c r="A8" s="169" t="s">
        <v>139</v>
      </c>
      <c r="B8" s="73" t="s">
        <v>347</v>
      </c>
      <c r="C8" s="73" t="s">
        <v>232</v>
      </c>
      <c r="D8" s="73" t="s">
        <v>348</v>
      </c>
      <c r="E8" s="175" t="s">
        <v>404</v>
      </c>
      <c r="F8" s="73" t="s">
        <v>349</v>
      </c>
      <c r="G8" s="73" t="s">
        <v>350</v>
      </c>
      <c r="H8" s="164" t="s">
        <v>351</v>
      </c>
      <c r="I8" s="164" t="s">
        <v>352</v>
      </c>
      <c r="J8" s="73" t="s">
        <v>353</v>
      </c>
      <c r="K8" s="73" t="s">
        <v>354</v>
      </c>
      <c r="L8" s="73" t="s">
        <v>233</v>
      </c>
      <c r="M8" s="73" t="s">
        <v>355</v>
      </c>
    </row>
    <row r="9" spans="1:13" ht="108.75" customHeight="1" thickBot="1" x14ac:dyDescent="0.3">
      <c r="A9" s="170" t="s">
        <v>208</v>
      </c>
      <c r="B9" s="38" t="s">
        <v>356</v>
      </c>
      <c r="C9" s="38" t="s">
        <v>127</v>
      </c>
      <c r="D9" s="73" t="s">
        <v>357</v>
      </c>
      <c r="E9" s="176" t="s">
        <v>405</v>
      </c>
      <c r="F9" s="73" t="s">
        <v>358</v>
      </c>
      <c r="G9" s="38" t="s">
        <v>359</v>
      </c>
      <c r="H9" s="164" t="s">
        <v>360</v>
      </c>
      <c r="I9" s="73" t="s">
        <v>344</v>
      </c>
      <c r="J9" s="38" t="s">
        <v>128</v>
      </c>
      <c r="K9" s="168" t="s">
        <v>361</v>
      </c>
      <c r="L9" s="73" t="s">
        <v>234</v>
      </c>
      <c r="M9" s="73" t="s">
        <v>344</v>
      </c>
    </row>
    <row r="10" spans="1:13" ht="100.5" customHeight="1" thickBot="1" x14ac:dyDescent="0.3">
      <c r="A10" s="171" t="s">
        <v>140</v>
      </c>
      <c r="B10" s="38" t="s">
        <v>362</v>
      </c>
      <c r="C10" s="38" t="s">
        <v>235</v>
      </c>
      <c r="D10" s="73" t="s">
        <v>363</v>
      </c>
      <c r="E10" s="176" t="s">
        <v>406</v>
      </c>
      <c r="F10" s="73" t="s">
        <v>364</v>
      </c>
      <c r="G10" s="38" t="s">
        <v>365</v>
      </c>
      <c r="H10" s="73" t="s">
        <v>366</v>
      </c>
      <c r="I10" s="73" t="s">
        <v>367</v>
      </c>
      <c r="J10" s="38" t="s">
        <v>128</v>
      </c>
      <c r="K10" s="73" t="s">
        <v>368</v>
      </c>
      <c r="L10" s="73" t="s">
        <v>297</v>
      </c>
      <c r="M10" s="38" t="s">
        <v>344</v>
      </c>
    </row>
    <row r="11" spans="1:13" x14ac:dyDescent="0.25">
      <c r="A11" s="172"/>
      <c r="B11" s="172"/>
      <c r="C11" s="172"/>
      <c r="D11" s="172"/>
      <c r="E11" s="177"/>
      <c r="F11" s="172"/>
      <c r="G11" s="172"/>
      <c r="H11" s="172"/>
      <c r="I11" s="172"/>
      <c r="J11" s="172"/>
      <c r="K11" s="172"/>
      <c r="L11" s="172"/>
      <c r="M11" s="172"/>
    </row>
    <row r="12" spans="1:13" ht="13.8" thickBot="1" x14ac:dyDescent="0.3">
      <c r="A12" s="172"/>
      <c r="B12" s="172"/>
      <c r="C12" s="172"/>
      <c r="D12" s="172"/>
      <c r="E12" s="177"/>
      <c r="F12" s="172"/>
      <c r="G12" s="172"/>
      <c r="H12" s="172"/>
      <c r="I12" s="172"/>
      <c r="J12" s="172"/>
      <c r="K12" s="172"/>
      <c r="L12" s="172"/>
      <c r="M12" s="172"/>
    </row>
    <row r="13" spans="1:13" ht="18.600000000000001" thickBot="1" x14ac:dyDescent="0.3">
      <c r="A13" s="571" t="s">
        <v>130</v>
      </c>
      <c r="B13" s="572"/>
      <c r="C13" s="572"/>
      <c r="D13" s="572"/>
      <c r="E13" s="572"/>
      <c r="F13" s="572"/>
      <c r="G13" s="572"/>
      <c r="H13" s="572"/>
      <c r="I13" s="572"/>
      <c r="J13" s="572"/>
      <c r="K13" s="572"/>
      <c r="L13" s="572"/>
      <c r="M13" s="573"/>
    </row>
    <row r="14" spans="1:13" x14ac:dyDescent="0.25">
      <c r="A14" s="582" t="s">
        <v>131</v>
      </c>
      <c r="B14" s="584" t="s">
        <v>106</v>
      </c>
      <c r="C14" s="584" t="s">
        <v>107</v>
      </c>
      <c r="D14" s="584" t="s">
        <v>104</v>
      </c>
      <c r="E14" s="586" t="s">
        <v>108</v>
      </c>
      <c r="F14" s="584" t="s">
        <v>109</v>
      </c>
      <c r="G14" s="584" t="s">
        <v>110</v>
      </c>
      <c r="H14" s="584" t="s">
        <v>111</v>
      </c>
      <c r="I14" s="584" t="s">
        <v>112</v>
      </c>
      <c r="J14" s="584" t="s">
        <v>141</v>
      </c>
      <c r="K14" s="584" t="s">
        <v>228</v>
      </c>
      <c r="L14" s="584" t="s">
        <v>113</v>
      </c>
      <c r="M14" s="588" t="s">
        <v>114</v>
      </c>
    </row>
    <row r="15" spans="1:13" x14ac:dyDescent="0.25">
      <c r="A15" s="583"/>
      <c r="B15" s="585"/>
      <c r="C15" s="585"/>
      <c r="D15" s="585"/>
      <c r="E15" s="587"/>
      <c r="F15" s="585"/>
      <c r="G15" s="585"/>
      <c r="H15" s="585"/>
      <c r="I15" s="585"/>
      <c r="J15" s="585"/>
      <c r="K15" s="585"/>
      <c r="L15" s="585"/>
      <c r="M15" s="589"/>
    </row>
    <row r="16" spans="1:13" x14ac:dyDescent="0.25">
      <c r="A16" s="590" t="s">
        <v>132</v>
      </c>
      <c r="B16" s="585"/>
      <c r="C16" s="585"/>
      <c r="D16" s="585"/>
      <c r="E16" s="587"/>
      <c r="F16" s="585"/>
      <c r="G16" s="585"/>
      <c r="H16" s="585"/>
      <c r="I16" s="585"/>
      <c r="J16" s="585"/>
      <c r="K16" s="585"/>
      <c r="L16" s="585"/>
      <c r="M16" s="589"/>
    </row>
    <row r="17" spans="1:13" ht="13.8" thickBot="1" x14ac:dyDescent="0.3">
      <c r="A17" s="590" t="s">
        <v>133</v>
      </c>
      <c r="B17" s="585"/>
      <c r="C17" s="585"/>
      <c r="D17" s="585"/>
      <c r="E17" s="587"/>
      <c r="F17" s="585"/>
      <c r="G17" s="585"/>
      <c r="H17" s="585"/>
      <c r="I17" s="585"/>
      <c r="J17" s="585"/>
      <c r="K17" s="585"/>
      <c r="L17" s="585"/>
      <c r="M17" s="589"/>
    </row>
    <row r="18" spans="1:13" ht="63" customHeight="1" thickBot="1" x14ac:dyDescent="0.3">
      <c r="A18" s="166" t="s">
        <v>124</v>
      </c>
      <c r="B18" s="38" t="s">
        <v>369</v>
      </c>
      <c r="C18" s="38" t="s">
        <v>134</v>
      </c>
      <c r="D18" s="192" t="s">
        <v>134</v>
      </c>
      <c r="E18" s="173" t="s">
        <v>370</v>
      </c>
      <c r="F18" s="38" t="s">
        <v>370</v>
      </c>
      <c r="G18" s="38" t="s">
        <v>369</v>
      </c>
      <c r="H18" s="191" t="s">
        <v>134</v>
      </c>
      <c r="I18" s="191" t="s">
        <v>134</v>
      </c>
      <c r="J18" s="38" t="s">
        <v>236</v>
      </c>
      <c r="K18" s="73" t="s">
        <v>134</v>
      </c>
      <c r="L18" s="191" t="s">
        <v>134</v>
      </c>
      <c r="M18" s="38" t="s">
        <v>369</v>
      </c>
    </row>
    <row r="19" spans="1:13" ht="65.25" customHeight="1" thickBot="1" x14ac:dyDescent="0.3">
      <c r="A19" s="167" t="s">
        <v>203</v>
      </c>
      <c r="B19" s="38" t="s">
        <v>371</v>
      </c>
      <c r="C19" s="38" t="s">
        <v>432</v>
      </c>
      <c r="D19" s="192" t="s">
        <v>432</v>
      </c>
      <c r="E19" s="173" t="s">
        <v>372</v>
      </c>
      <c r="F19" s="38" t="s">
        <v>372</v>
      </c>
      <c r="G19" s="38" t="s">
        <v>371</v>
      </c>
      <c r="H19" s="191" t="s">
        <v>432</v>
      </c>
      <c r="I19" s="191" t="s">
        <v>432</v>
      </c>
      <c r="J19" s="38" t="s">
        <v>237</v>
      </c>
      <c r="K19" s="73" t="s">
        <v>135</v>
      </c>
      <c r="L19" s="191" t="s">
        <v>432</v>
      </c>
      <c r="M19" s="38" t="s">
        <v>371</v>
      </c>
    </row>
    <row r="20" spans="1:13" ht="56.25" customHeight="1" thickBot="1" x14ac:dyDescent="0.3">
      <c r="A20" s="169" t="s">
        <v>103</v>
      </c>
      <c r="B20" s="38" t="s">
        <v>373</v>
      </c>
      <c r="C20" s="38" t="s">
        <v>433</v>
      </c>
      <c r="D20" s="192" t="s">
        <v>433</v>
      </c>
      <c r="E20" s="173" t="s">
        <v>373</v>
      </c>
      <c r="F20" s="38" t="s">
        <v>373</v>
      </c>
      <c r="G20" s="38" t="s">
        <v>373</v>
      </c>
      <c r="H20" s="191" t="s">
        <v>433</v>
      </c>
      <c r="I20" s="191" t="s">
        <v>433</v>
      </c>
      <c r="J20" s="38" t="s">
        <v>238</v>
      </c>
      <c r="K20" s="73" t="s">
        <v>136</v>
      </c>
      <c r="L20" s="191" t="s">
        <v>433</v>
      </c>
      <c r="M20" s="38" t="s">
        <v>373</v>
      </c>
    </row>
    <row r="21" spans="1:13" ht="56.25" customHeight="1" thickBot="1" x14ac:dyDescent="0.3">
      <c r="A21" s="170" t="s">
        <v>206</v>
      </c>
      <c r="B21" s="38" t="s">
        <v>374</v>
      </c>
      <c r="C21" s="38" t="s">
        <v>434</v>
      </c>
      <c r="D21" s="192" t="s">
        <v>434</v>
      </c>
      <c r="E21" s="173" t="s">
        <v>375</v>
      </c>
      <c r="F21" s="38" t="s">
        <v>375</v>
      </c>
      <c r="G21" s="38" t="s">
        <v>374</v>
      </c>
      <c r="H21" s="191" t="s">
        <v>434</v>
      </c>
      <c r="I21" s="191" t="s">
        <v>434</v>
      </c>
      <c r="J21" s="38" t="s">
        <v>240</v>
      </c>
      <c r="K21" s="73" t="s">
        <v>239</v>
      </c>
      <c r="L21" s="191" t="s">
        <v>434</v>
      </c>
      <c r="M21" s="38" t="s">
        <v>374</v>
      </c>
    </row>
    <row r="22" spans="1:13" ht="51.75" customHeight="1" thickBot="1" x14ac:dyDescent="0.3">
      <c r="A22" s="171" t="s">
        <v>126</v>
      </c>
      <c r="B22" s="38" t="s">
        <v>242</v>
      </c>
      <c r="C22" s="38" t="s">
        <v>241</v>
      </c>
      <c r="D22" s="192" t="s">
        <v>241</v>
      </c>
      <c r="E22" s="173" t="s">
        <v>241</v>
      </c>
      <c r="F22" s="38" t="s">
        <v>241</v>
      </c>
      <c r="G22" s="38" t="s">
        <v>242</v>
      </c>
      <c r="H22" s="191" t="s">
        <v>241</v>
      </c>
      <c r="I22" s="191" t="s">
        <v>241</v>
      </c>
      <c r="J22" s="38" t="s">
        <v>243</v>
      </c>
      <c r="K22" s="73" t="s">
        <v>241</v>
      </c>
      <c r="L22" s="191" t="s">
        <v>241</v>
      </c>
      <c r="M22" s="38" t="s">
        <v>242</v>
      </c>
    </row>
  </sheetData>
  <sheetProtection algorithmName="SHA-512" hashValue="TKRrIT6oOCE0Kt8T0AJG8RtOPnwe87T+BXVVMXRFw3atnFYys0Q8B1dJEFFyAyIM8l+Udq6N+LpZ91MFAjnBEQ==" saltValue="AJsh3MVQi5PJHbpk0nMJxw=="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2021-10-15T20:02:14Z</dcterms:modified>
</cp:coreProperties>
</file>