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2\Segundo Seguimiento 2022\PROCESOS\"/>
    </mc:Choice>
  </mc:AlternateContent>
  <bookViews>
    <workbookView xWindow="0" yWindow="0" windowWidth="28800" windowHeight="12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riesgo-UO'!$E$1048372:$E$1048377</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20" i="12" l="1"/>
  <c r="AL20" i="12"/>
  <c r="AL21" i="12"/>
  <c r="AL22" i="12"/>
  <c r="AK20" i="12"/>
  <c r="AJ20" i="12" s="1"/>
  <c r="AG20" i="12"/>
  <c r="AF20" i="12" s="1"/>
  <c r="AE20" i="12" s="1"/>
  <c r="AG21" i="12"/>
  <c r="AG22" i="12"/>
  <c r="W20" i="12"/>
  <c r="W21" i="12"/>
  <c r="W22" i="12"/>
  <c r="V20" i="12"/>
  <c r="U20" i="12" s="1"/>
  <c r="S20" i="12"/>
  <c r="R20" i="12"/>
  <c r="Q20" i="12"/>
  <c r="Q21" i="12"/>
  <c r="Q22" i="12"/>
  <c r="AN11" i="12"/>
  <c r="AN20" i="12" l="1"/>
  <c r="W11" i="12" l="1"/>
  <c r="V68" i="12" l="1"/>
  <c r="U68" i="12" s="1"/>
  <c r="V71" i="12"/>
  <c r="U71" i="12" s="1"/>
  <c r="V74" i="12"/>
  <c r="U74" i="12" s="1"/>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W12" i="12"/>
  <c r="W13" i="12"/>
  <c r="W14" i="12"/>
  <c r="W15" i="12"/>
  <c r="W16" i="12"/>
  <c r="W17" i="12"/>
  <c r="W18" i="12"/>
  <c r="W19"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11" i="12" l="1"/>
  <c r="U11" i="12" s="1"/>
  <c r="V44" i="12"/>
  <c r="U44"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Q12" i="12" l="1"/>
  <c r="Q13" i="12"/>
  <c r="Q14" i="12"/>
  <c r="Q15" i="12"/>
  <c r="Q16" i="12"/>
  <c r="Q17" i="12"/>
  <c r="Q18" i="12"/>
  <c r="Q19"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S11" i="12" l="1"/>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<sst xmlns="http://schemas.openxmlformats.org/spreadsheetml/2006/main" count="1056" uniqueCount="579">
  <si>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</si>
  <si>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</si>
  <si>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</si>
  <si>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</si>
  <si>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</si>
  <si>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</si>
  <si>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</si>
  <si>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</si>
  <si>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</si>
  <si>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</si>
  <si>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</si>
  <si>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</si>
  <si>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</si>
  <si>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</si>
  <si>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</si>
  <si>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</si>
  <si>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</si>
  <si>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</si>
  <si>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</si>
  <si>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</si>
  <si>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</si>
  <si>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</si>
  <si>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</si>
  <si>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</si>
  <si>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</si>
  <si>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</si>
  <si>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</si>
  <si>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</si>
  <si>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</si>
  <si>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</si>
  <si>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</si>
  <si>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</si>
  <si>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</si>
  <si>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</si>
  <si>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</si>
  <si>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</si>
  <si>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</si>
  <si>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</si>
  <si>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</si>
  <si>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</si>
  <si>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</si>
  <si>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</si>
  <si>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</si>
  <si>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</si>
  <si>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</si>
  <si>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</si>
  <si>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</si>
  <si>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</si>
  <si>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</si>
  <si>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</si>
  <si>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</si>
  <si>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</si>
  <si>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</si>
  <si>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</si>
  <si>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</si>
  <si>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</si>
  <si>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</si>
  <si>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</si>
  <si>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</si>
  <si>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</si>
  <si>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</si>
  <si>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</si>
  <si>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</si>
  <si>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</si>
  <si>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</si>
  <si>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</si>
  <si>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</si>
  <si>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</si>
  <si>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</si>
  <si>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</si>
  <si>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</si>
  <si>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</si>
  <si>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</si>
  <si>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</si>
  <si>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</si>
  <si>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</si>
  <si>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</si>
  <si>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</si>
  <si>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</si>
  <si>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</si>
  <si>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</si>
  <si>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</si>
  <si>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</si>
  <si>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</si>
  <si>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</si>
  <si>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</si>
  <si>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</si>
  <si>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</si>
  <si>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</si>
  <si>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</si>
  <si>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</si>
  <si>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</si>
  <si>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</si>
  <si>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</si>
  <si>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</si>
  <si>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</si>
  <si>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</si>
  <si>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</si>
  <si>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</si>
  <si>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</si>
  <si>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</si>
  <si>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</si>
  <si>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</si>
  <si>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</si>
  <si>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</si>
  <si>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</si>
  <si>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</si>
  <si>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</si>
  <si>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</si>
  <si>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</si>
  <si>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</si>
  <si>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</si>
  <si>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</si>
  <si>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</si>
  <si>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</si>
  <si>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</si>
  <si>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</si>
  <si>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</si>
  <si>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</si>
  <si>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</si>
  <si>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</si>
  <si>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</si>
  <si>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</si>
  <si>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</si>
  <si>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</si>
  <si>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</si>
  <si>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</si>
  <si>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</si>
  <si>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</si>
  <si>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</si>
  <si>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</si>
  <si>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</si>
  <si>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</si>
  <si>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</si>
  <si>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</si>
  <si>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</si>
  <si>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</si>
  <si>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</si>
  <si>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</si>
  <si>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</si>
  <si>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</si>
  <si>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</si>
  <si>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</si>
  <si>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</si>
  <si>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</si>
  <si>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</si>
  <si>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</si>
  <si>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</si>
  <si>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</si>
  <si>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</si>
  <si>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</si>
  <si>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</si>
  <si>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</si>
  <si>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</si>
  <si>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</si>
  <si>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</si>
  <si>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</si>
  <si>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</si>
  <si>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</si>
  <si>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</si>
  <si>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</si>
  <si>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</si>
  <si>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</si>
  <si>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</si>
  <si>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</si>
  <si>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</si>
  <si>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</si>
  <si>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</si>
  <si>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</si>
  <si>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</si>
  <si>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</si>
  <si>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</si>
  <si>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</si>
  <si>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</si>
  <si>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</si>
  <si>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</si>
  <si>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</si>
  <si>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</si>
  <si>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</si>
  <si>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</si>
  <si>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</si>
  <si>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</si>
  <si>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</si>
  <si>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</si>
  <si>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</si>
  <si>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</si>
  <si>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</si>
  <si>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</si>
  <si>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</si>
  <si>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</si>
  <si>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</si>
  <si>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</si>
  <si>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</si>
  <si>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</si>
  <si>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</si>
  <si>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</si>
  <si>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</si>
  <si>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</si>
  <si>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</si>
  <si>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</si>
  <si>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</si>
  <si>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</si>
  <si>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</si>
  <si>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</si>
  <si>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</si>
  <si>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</si>
  <si>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</si>
  <si>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</si>
  <si>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</si>
  <si>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</si>
  <si>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</si>
  <si>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</si>
  <si>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</si>
  <si>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</si>
  <si>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</si>
  <si>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</si>
  <si>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</si>
  <si>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</si>
  <si>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</si>
  <si>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</si>
  <si>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</si>
  <si>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</si>
  <si>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</si>
  <si>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</si>
  <si>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</si>
  <si>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</si>
  <si>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</si>
  <si>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</si>
  <si>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</si>
  <si>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</si>
  <si>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</si>
  <si>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</si>
  <si>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</si>
  <si>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</si>
  <si>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</si>
  <si>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</si>
  <si>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</si>
  <si>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</si>
  <si>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</si>
  <si>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</si>
  <si>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</si>
  <si>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</si>
  <si>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</si>
  <si>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</si>
  <si>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</si>
  <si>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</si>
  <si>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</si>
  <si>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</si>
  <si>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</si>
  <si>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</si>
  <si>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</si>
  <si>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</si>
  <si>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</si>
  <si>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</si>
  <si>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</si>
  <si>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</si>
  <si>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</si>
  <si>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</si>
  <si>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</si>
  <si>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</si>
  <si>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</si>
  <si>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</si>
  <si>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</si>
  <si>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</si>
  <si>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</si>
  <si>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</si>
  <si>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</si>
  <si>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</si>
  <si>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</si>
  <si>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</si>
  <si>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</si>
  <si>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</si>
  <si>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</si>
  <si>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</si>
  <si>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</si>
  <si>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</si>
  <si>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</si>
  <si>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</si>
  <si>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</si>
  <si>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</si>
  <si>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</si>
  <si>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</si>
  <si>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</si>
  <si>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</si>
  <si>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</si>
  <si>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</si>
  <si>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</si>
  <si>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</si>
  <si>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</si>
  <si>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</si>
  <si>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</si>
  <si>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</si>
  <si>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</si>
  <si>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</si>
  <si>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</si>
  <si>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</si>
  <si>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</si>
  <si>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</si>
  <si>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</si>
  <si>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</si>
  <si>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</si>
  <si>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</si>
  <si>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</si>
  <si>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</si>
  <si>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</si>
  <si>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</si>
  <si>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</si>
  <si>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</si>
  <si>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</si>
  <si>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</si>
  <si>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</si>
  <si>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</si>
  <si>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</si>
  <si>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</si>
  <si>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</si>
  <si>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</si>
  <si>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</si>
  <si>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</si>
  <si>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</si>
  <si>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</si>
  <si>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</si>
  <si>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</si>
  <si>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</si>
  <si>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</si>
  <si>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</si>
  <si>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</si>
  <si>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</si>
  <si>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</si>
  <si>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</si>
  <si>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</si>
  <si>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</si>
  <si>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</si>
  <si>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</si>
  <si>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</si>
  <si>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</si>
  <si>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</si>
  <si>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</si>
  <si>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</si>
  <si>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</si>
  <si>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</si>
  <si>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</si>
  <si>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</si>
  <si>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</si>
  <si>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</si>
  <si>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</si>
  <si>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</si>
  <si>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</si>
  <si>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</si>
  <si>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</si>
  <si>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</si>
  <si>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</si>
  <si>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</si>
  <si>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</si>
  <si>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</si>
  <si>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</si>
  <si>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</si>
  <si>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</si>
  <si>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</si>
  <si>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</si>
  <si>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</si>
  <si>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</si>
  <si>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</si>
  <si>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</si>
  <si>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</si>
  <si>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</si>
  <si>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</si>
  <si>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</si>
  <si>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</si>
  <si>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</si>
  <si>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</si>
  <si>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</si>
  <si>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</si>
  <si>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</si>
  <si>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</si>
  <si>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</si>
  <si>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</si>
  <si>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</si>
  <si>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</si>
  <si>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</si>
  <si>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</si>
  <si>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</si>
  <si>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</si>
  <si>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</si>
  <si>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</si>
  <si>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</si>
  <si>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</si>
  <si>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</si>
  <si>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</si>
  <si>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</si>
  <si>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</si>
  <si>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</si>
  <si>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</si>
  <si>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</si>
  <si>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</si>
  <si>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</si>
  <si>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</si>
  <si>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</si>
  <si>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</si>
  <si>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</si>
  <si>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</si>
  <si>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</si>
  <si>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</si>
  <si>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</si>
  <si>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</si>
  <si>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</si>
  <si>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</si>
  <si>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</si>
  <si>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</si>
  <si>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</si>
  <si>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</si>
  <si>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</si>
  <si>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</si>
  <si>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</si>
  <si>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</si>
  <si>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</si>
  <si>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</si>
  <si>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</si>
  <si>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</si>
  <si>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</si>
  <si>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</si>
  <si>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</si>
  <si>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</si>
  <si>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</si>
  <si>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</si>
  <si>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</si>
  <si>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</si>
  <si>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</si>
  <si>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</si>
  <si>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</si>
  <si>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</si>
  <si>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</si>
  <si>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</si>
  <si>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</si>
  <si>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</si>
  <si>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</si>
  <si>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</si>
  <si>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</si>
  <si>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</si>
  <si>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</si>
  <si>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</si>
  <si>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</si>
  <si>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</si>
  <si>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</si>
  <si>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</si>
  <si>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</si>
  <si>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</si>
  <si>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</si>
  <si>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</si>
  <si>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</si>
  <si>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</si>
  <si>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</si>
  <si>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</si>
  <si>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</si>
  <si>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</si>
  <si>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</si>
  <si>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</si>
  <si>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</si>
  <si>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</si>
  <si>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</si>
  <si>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</si>
  <si>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</si>
  <si>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</si>
  <si>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</si>
  <si>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</si>
  <si>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</si>
  <si>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</si>
  <si>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</si>
  <si>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</si>
  <si>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</si>
  <si>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</si>
  <si>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</si>
  <si>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</si>
  <si>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</si>
  <si>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</si>
  <si>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</si>
  <si>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</si>
  <si>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</si>
  <si>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</si>
  <si>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</si>
  <si>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</si>
  <si>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</si>
  <si>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</si>
  <si>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</si>
  <si>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</si>
  <si>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</si>
  <si>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Falta de claridad en las Normas Nacionales</t>
  </si>
  <si>
    <t>Interpretación de la norma (ambigüedad).</t>
  </si>
  <si>
    <t>Fallas del sistema de información desde la solicitud hasta el pago</t>
  </si>
  <si>
    <t>Multas o sanciones debido a la incorrecta asignación de puntos y/o unidades salariales  incumpliendo los requerimientos normativos y requisitos.</t>
  </si>
  <si>
    <t>Asignación de puntos y/o unidades salariales, sin cumplir con los requisitos establecidos en la normatividad externa e interna.</t>
  </si>
  <si>
    <t xml:space="preserve">
Devolución de dinero
Recovatorias, Demandas y reclamaciones por parte de los docentes
Sanciones
</t>
  </si>
  <si>
    <t>Verificar el cumplimiento de los requisitos exigidos en la Reglamentación externa e interna, realizando los procesos adecuadamente, con la colaboración de especialistas académicos.</t>
  </si>
  <si>
    <t>Revisión de los Actos Administrativos (Resolución de Rectoría) elaborados, de acuerdo con el estudio preliminar aprobado en Acta</t>
  </si>
  <si>
    <t>Verificación de los puntos aplicados a nómina o contratación vigente</t>
  </si>
  <si>
    <t>CIARP</t>
  </si>
  <si>
    <t xml:space="preserve">Técnico </t>
  </si>
  <si>
    <t>Profesional Nómina</t>
  </si>
  <si>
    <t>Preventivo</t>
  </si>
  <si>
    <t>Detectivo</t>
  </si>
  <si>
    <t># de Puntos Asignados incorrectos / Total de Puntos Asignados</t>
  </si>
  <si>
    <t>No realizar seguimiento adecuado a las fechas de vencimiento y por lo tanto no realizar la solicitud en el tiempo reglamentario</t>
  </si>
  <si>
    <t>No cumplir con los estándares establecidos para la renovación del Registro Calificado</t>
  </si>
  <si>
    <t>Pérdida del Registro Calificado de un Programa Académico por no presentar la solicitud de renovación ante el MEN</t>
  </si>
  <si>
    <t>No renovación del registro calificado de un programa académico</t>
  </si>
  <si>
    <t>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t>
  </si>
  <si>
    <t>Seguimiento permanente a la fecha de vencimiento de todos los registros calificados de los programas académicos a través del SACES y del cuadro de Vicerrectoría Académica</t>
  </si>
  <si>
    <t>Recordar a través de memorando un año antes, la fecha de vencimiento de registro calificado al programa y a su respectiva facultad</t>
  </si>
  <si>
    <t>Brindar asesoria a los directores de programa sobre el procedimiento para la solicitud de renovación de registro calificado.</t>
  </si>
  <si>
    <t>Profesional Transitorio</t>
  </si>
  <si>
    <t># de programas con registro calificado vencido / programas activos en un año</t>
  </si>
  <si>
    <t xml:space="preserve">El reglamento estudiantil permite la cancelación de asignaturas en cualquier período del semestre académico. </t>
  </si>
  <si>
    <t>Falta de habilidades y competencias fundamentales para mantenerse en la modalidad.</t>
  </si>
  <si>
    <t>Falta de cultura en el uso del correo institucional.</t>
  </si>
  <si>
    <t>Abandono estudiantil  en asignaturas virtuales y/o semipresenciales</t>
  </si>
  <si>
    <t>Cancelación estudiantil en las asignaturas virtuales y/o semipresenciales en la Universidad Tecnológica de Pereira</t>
  </si>
  <si>
    <t xml:space="preserve">Disminución de estudiantes que pueden acceder o mantenerse en metodologías educativas mediadas por TIC en la Universidad Tecnológica de Pereira.
Mala imagen de las asignaturas virtuales frente a los estudiantes.    </t>
  </si>
  <si>
    <t>Estrategias de acompañamiento a estudiantes y docentes</t>
  </si>
  <si>
    <t>Medición periódica de la deserción de los estudiantes en las asignaturas semipresenciales</t>
  </si>
  <si>
    <t xml:space="preserve">TRANISTORIO: DIRECTOR </t>
  </si>
  <si>
    <t>% de cancelación =
# de cancelaciones semestrales/ # de estudiantes matriculados semestrales</t>
  </si>
  <si>
    <t>Comunicación permanente con los estudiantes a través los canales de contacto de Univirtual</t>
  </si>
  <si>
    <t>Identificación de estudiantes con riesgo de cancelación o abandono de asignaturas semipresenciales y remitir aquellos casos que presenten causas personales y/o académicas a las dependencias que correspondan</t>
  </si>
  <si>
    <t>Falta de cuidado en el manejo de la información</t>
  </si>
  <si>
    <t>Falta de verificación de la información física y digitaliada</t>
  </si>
  <si>
    <t>Fallas en el sistema de informaciónn</t>
  </si>
  <si>
    <t>Historias Académicas físicas y digitalizadas perdidas o incompletas</t>
  </si>
  <si>
    <t xml:space="preserve">Pérdida o documentos incompletos de estudiantes en la información del archivo histórico de las historias académicas físicas y digitalizadas </t>
  </si>
  <si>
    <t>Insatisfacción del estudiante y padres de familia, reflejado en el aumento de PQRS
Pérdida de la memoria histórica de los estudiantes
Implicaciones de carácter legal</t>
  </si>
  <si>
    <t>Microfilmación de los documentos de los estudiantes graduadso de la Universidad</t>
  </si>
  <si>
    <t>Revisión de los documentos de los estudiantes de primer curso en el aplicativo inscripciones</t>
  </si>
  <si>
    <t>Asistencial II
Ejecutivo 26</t>
  </si>
  <si>
    <t>Ejecutivo 26
Asistencial 23
Asistencial III - Pregrado y Posgrado
Técnico 18</t>
  </si>
  <si>
    <t xml:space="preserve">No. De historias académicas revisadas por semestre
</t>
  </si>
  <si>
    <t xml:space="preserve">No. De Historias académicas microfilmadas por periodo académico
</t>
  </si>
  <si>
    <t>Decisiones del Consejo Académico</t>
  </si>
  <si>
    <t>Solicitudes de entidades gubernamentales</t>
  </si>
  <si>
    <t>Alteración del Calendario Académico</t>
  </si>
  <si>
    <t>Modificación de la programación de las actividades definidas en el calendario académico</t>
  </si>
  <si>
    <t>Cruce de procedimientos académicos y administrativos
Extensión de contratos de trabajo
Insatisfacción de estudiantes y padres de familia, reflejado en el aumento de PQRS</t>
  </si>
  <si>
    <t>Procedimiento Calendario Académico</t>
  </si>
  <si>
    <t>Comunicación con Direcciones de Programa y Facultades sobre las actividades del calendario académico</t>
  </si>
  <si>
    <t>Ejecutivo 26
Técnico 18</t>
  </si>
  <si>
    <t>No. De veces que se modifica la fecha de una actividad en el calendario académico en el semestre/Total actividades aprobadas en los calendarios académicos
(que las actividades aprobadas en el calendairo académico se cumplan en un 80%)</t>
  </si>
  <si>
    <t>Reportar al Vicerrector Académico los calendarios académicos general, inscripción y graduaciones, así como sus modificaciones.</t>
  </si>
  <si>
    <t>Trabajo en casa para evitar la propagación del virus COVID-19 en la Universidad y específicamente en la Biblioteca</t>
  </si>
  <si>
    <t>Pérdida del material bibliográfico</t>
  </si>
  <si>
    <t>Debido al constante nivel de contagio que tiene el virus COVID-19, la Universidad aún continua priorizando el trabajo en casa. Teniendo en cuenta el cierre de la Biblioteca, de sus instalaciones físicas y de sus colecciones bibliográficas físicas en medio del primer semestre de 2020, se corre el riesgo de no recuperar todo el material bibliográfico prestado durante el mismo semestre.</t>
  </si>
  <si>
    <t>Faltantes en el inventario de la Biblioteca</t>
  </si>
  <si>
    <t>Comunicación permanente con usuarios para verificación de devolución</t>
  </si>
  <si>
    <t>OLIB</t>
  </si>
  <si>
    <t>Transitorio</t>
  </si>
  <si>
    <t>No. Libros retornados/No. Libros prestados</t>
  </si>
  <si>
    <t>Recuperar el 100% de los libros prestados durante el I semestre 2020</t>
  </si>
  <si>
    <t xml:space="preserve">-  Acciones preventivas de acuerdo al tipo de tratamiento, para lo cual deberá  seguir el procedimiento de toma de acciones SGC-PRO-006 </t>
  </si>
  <si>
    <t>No se ha presentado ninguna asignación de puntos incorrecta.</t>
  </si>
  <si>
    <t>Los controles existentes han funcionado eficazmente</t>
  </si>
  <si>
    <t>RIESGO CONTROLADO</t>
  </si>
  <si>
    <t>El vencimiento de los registros calificados de estos programas al 31 de octubre de 2022, se debe a demoras en los tiempos de respuesta por parte del MEN, debido a la implementación de una nueva plataforma a través de la cual se realiza el trámite.</t>
  </si>
  <si>
    <t>Por ahora ninguno</t>
  </si>
  <si>
    <t>Cambios sin previo aviso  en la forma como se solicita la información a través de la plataforma SACES del MEN, lo que hace que se desactualice la información rapidamente.</t>
  </si>
  <si>
    <t>Considerando que la medición del indicador se realizó hasta el 13 de Mayo, se observa que las acciones implementadas han permitido controlar el indicador para que se mantenga por debajo de la meta establecida para el año 2022</t>
  </si>
  <si>
    <t>Los datos de contacto de los estudiantes (correo, teléfono, etc), en la mayoría de los casos no son actualizados; por esto, se limita el contacto que establecen los docentes y Univirtual</t>
  </si>
  <si>
    <t>Períodicamente se aplican instrumentos de medición para identificar las principales causas de cancelación de asignaturas semipresenciales; dentro de las principales causas identificadas se encuentra Falta de Tiempo.
Las actuales políticas de la institución, en la cual los estudiantes pueden cancelar asignaturas hasta el último día de clases, incide en que los niveles de cancelación no puedan ser controlados satisfactoriamente</t>
  </si>
  <si>
    <t>Teniendo en cuenta las dificultades presentadas con la información personal de los estudiantes, las estrategias de recuperación y permanencia de los estudiantes han sido articuladas con los docentes</t>
  </si>
  <si>
    <t>Los docentes hacen un acompañamiento permanente a los estudiantes, a través del envío de mensajes, realización de sesiones de asesoría para contribuir a la disminución de los niveles de cancelación.
Semanalmente se realiza seguimiento al comportamiento de la cancelación en las aulas.</t>
  </si>
  <si>
    <t>Para realizar el contacto con los estudiantes, se generan listados desde la plataforma Moodle pero se identifica que no todos los estudiantes reportan información verídica o actualizada</t>
  </si>
  <si>
    <t>Al inicio de cada semestre, se envían mensajes a los estudiantes que matriculan las asignaturas virtuales y se invitan a realizar el proceso de actualización del perfil con información actualizada de contacto, lo cual contribuye a la consolidación de bases de datos con información más real.</t>
  </si>
  <si>
    <t>0
4000</t>
  </si>
  <si>
    <t xml:space="preserve">Se continuo con la organización de las historias académicas cambiando del sobre a la carpeta institucional, incorporando portada y hoja de control, por lo que se han depurado 3063  Historias académicas (Anexo 1).
Se solicita de manera oficial información sobre la microfilmación para la vigencia 2022. la cual fue aplazada para el 2023 y se solicita que nos programen para la microfilmación de 10.000 historias académicas de estudiantes graduados.  Esta actividad no se pudo cumplir durante esta vigencia "0"
Se revisaron los documentos aportados por los aspirantes matriculados en primer curso para el primer y segundo semestre de 2022, cumpliendo esta tarea al 100%
</t>
  </si>
  <si>
    <t>El 22 de septiembre se solicita via email información sobre la Microfilmación de la vigencia 2022, y el mismo día nos informan que para esta vigencia no se llevará a cabo la microfilmación de las 2000 historias académicas de graduados que se habían pactado.
Por lo anterior y para dejar un registro oficial del aplazamiento de la microfilmación, se envia el memorando 02-125-273 del 12 de octubre de 2022 solicitando nos notifiquen esta decisión con memorando y que para la vigencia 2023 se programe la microfilmación de 10.000 historias académicas de estudiantes graduados.  A la fecha no hemos recibido respuesta (Anexo 2)</t>
  </si>
  <si>
    <t>Se revisaron los documentos que corresponden al a  de los aspirantes admitidos y matriculados en el primer semestre de 2022 (2432 estudiantes) y los aspirantes admitidos y matriculados en el segundo semestre de 2022 (1953) para un total de 4385 aspiarntes resvisados (Anexo 3)</t>
  </si>
  <si>
    <t>Los calendarios se han desarrollado de manera normal, no se han presentado situaciones de anormalidad académica por lo cual no han tenido muchos ajustes en las actividades, las factores por los cuales se han modificado los calendarios han sido en su mayoria externos como son:
1. La modificación al calendario general y al de inscripciones se debio a la aplicación de la matricual "0"
2. La modificación en la ceremonia de grado se debio a ajustes en la programación de expofuturo y otra por razones administrativas</t>
  </si>
  <si>
    <t>Los calendarios fueron revisados y aprobados por el Consejo Académico para el caso del General y por el Vicerrector Académico para el calendarios de inscripciones y de ceremonias de graduación
De 9 calendarios generales para el 20221 y 20222,  se desarrollaron las actividades en un 99.98% de normalidad
Se programaron 9 calendarios de inscripciones para los periodos 20221, 20222 y 20231, los cuales se han cumplido en un 99.94%
Los calendarios para ceremonias generales se ejecutaron en un 99.96% con pocas modificaciones.
Anexo 4</t>
  </si>
  <si>
    <t>Los calendarios se encuentran publicados en la página web https://www.utp.edu.co/registro/27/calendario-academico y fueron enviados con memorando a los directores de programa, Además solicitamos apoyo a Comunicaciones para la publicación en redes sociales de estos calendarios (Anexo 5)</t>
  </si>
  <si>
    <t>Se continua con la actualización del cuadro control para los calendarios  General - Inscripciones y Grados https://docs.google.com/spreadsheets/d/1eDvGSDoFq9JOFq8fNqrD1ciD9FX-7OcU/edit#gid=1333129847</t>
  </si>
  <si>
    <t>CONTINUA LA ACCIÓN ANTERIOR</t>
  </si>
  <si>
    <t>Con el apoyo de la oficina de comunicaciones se ha realizado la difusión de los calendarios generales a la comunidad universitaria.</t>
  </si>
  <si>
    <t>La recuperación del material bibliográfico se encuentra en 99,61% , teniendo en cuenta que aún queda una semana para terminar el año y es posible recuperar alguns falantes.</t>
  </si>
  <si>
    <t>La estratetgia aplicada es pertinente, gracias a los mensajes permanentes que estamos enviando a los usuarios. No es necesario ajustar la estrategia dados los resultados obtenidos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</si>
</sst>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12">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14" fontId="42" fillId="0" borderId="63"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14" fontId="45" fillId="0" borderId="63" xfId="0" applyNumberFormat="1"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hidden="1"/>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vertical="center" wrapText="1"/>
      <protection locked="0"/>
    </xf>
    <xf numFmtId="0" fontId="16" fillId="0" borderId="2" xfId="0" applyFont="1" applyFill="1" applyBorder="1" applyAlignment="1" applyProtection="1">
      <alignment horizontal="center" wrapText="1"/>
      <protection locked="0"/>
    </xf>
    <xf numFmtId="0" fontId="21" fillId="10" borderId="2" xfId="0" applyFont="1" applyFill="1" applyBorder="1" applyAlignment="1" applyProtection="1">
      <alignment horizontal="center" vertical="center" wrapText="1"/>
      <protection locked="0"/>
    </xf>
    <xf numFmtId="14" fontId="21" fillId="10" borderId="2" xfId="0" applyNumberFormat="1" applyFont="1" applyFill="1" applyBorder="1" applyAlignment="1" applyProtection="1">
      <alignment horizontal="center" vertical="center" wrapText="1"/>
      <protection locked="0"/>
    </xf>
    <xf numFmtId="0" fontId="21" fillId="10" borderId="1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9" fontId="16" fillId="0" borderId="11" xfId="0" applyNumberFormat="1"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9" fontId="16" fillId="0" borderId="11"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10" fontId="15" fillId="5" borderId="1"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375">
    <dxf>
      <fill>
        <patternFill>
          <bgColor rgb="FF00B050"/>
        </patternFill>
      </fill>
    </dxf>
    <dxf>
      <fill>
        <patternFill>
          <bgColor rgb="FFC0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0" zoomScaleNormal="80" zoomScaleSheetLayoutView="130" workbookViewId="0">
      <selection activeCell="H26" sqref="H26:H28"/>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7.5703125" style="4" hidden="1" customWidth="1"/>
    <col min="22" max="22" width="7.14062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406"/>
      <c r="AR1" s="97"/>
      <c r="AS1" s="97"/>
      <c r="AT1" s="96"/>
      <c r="AU1" s="97"/>
      <c r="AV1" s="224" t="s">
        <v>64</v>
      </c>
      <c r="AW1" s="311"/>
      <c r="AX1" s="225" t="s">
        <v>444</v>
      </c>
      <c r="AZ1" s="49"/>
      <c r="BA1" s="49"/>
      <c r="BB1" s="49"/>
      <c r="BC1" s="49"/>
    </row>
    <row r="2" spans="1:57" s="1" customFormat="1" ht="18.75" customHeight="1" x14ac:dyDescent="0.2">
      <c r="A2" s="98"/>
      <c r="B2" s="25"/>
      <c r="C2" s="25"/>
      <c r="D2" s="25"/>
      <c r="E2" s="25"/>
      <c r="F2" s="25"/>
      <c r="G2" s="25"/>
      <c r="H2" s="25"/>
      <c r="I2" s="408" t="s">
        <v>66</v>
      </c>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7"/>
      <c r="AR2" s="47"/>
      <c r="AS2" s="47"/>
      <c r="AT2" s="47"/>
      <c r="AU2" s="48"/>
      <c r="AV2" s="226" t="s">
        <v>435</v>
      </c>
      <c r="AW2" s="312"/>
      <c r="AX2" s="227">
        <v>2</v>
      </c>
      <c r="AZ2" s="49"/>
      <c r="BA2" s="49"/>
      <c r="BB2" s="49"/>
      <c r="BC2" s="49"/>
    </row>
    <row r="3" spans="1:57" s="1" customFormat="1" ht="18.75" customHeight="1" x14ac:dyDescent="0.2">
      <c r="A3" s="98"/>
      <c r="B3" s="25"/>
      <c r="C3" s="25"/>
      <c r="D3" s="25"/>
      <c r="E3" s="25"/>
      <c r="F3" s="25"/>
      <c r="G3" s="25"/>
      <c r="H3" s="25"/>
      <c r="I3" s="408" t="s">
        <v>50</v>
      </c>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7"/>
      <c r="AR3" s="47"/>
      <c r="AS3" s="47"/>
      <c r="AT3" s="47"/>
      <c r="AU3" s="48"/>
      <c r="AV3" s="226" t="s">
        <v>436</v>
      </c>
      <c r="AW3" s="312"/>
      <c r="AX3" s="228">
        <v>43950</v>
      </c>
      <c r="AZ3" s="49"/>
      <c r="BA3" s="49"/>
      <c r="BB3" s="49"/>
      <c r="BC3" s="49"/>
    </row>
    <row r="4" spans="1:57" s="1" customFormat="1" ht="19.5" customHeight="1" thickBot="1" x14ac:dyDescent="0.25">
      <c r="A4" s="98"/>
      <c r="B4" s="25"/>
      <c r="C4" s="25"/>
      <c r="D4" s="25"/>
      <c r="E4" s="25"/>
      <c r="F4" s="25"/>
      <c r="G4" s="25"/>
      <c r="H4" s="25"/>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7"/>
      <c r="AR4" s="47"/>
      <c r="AS4" s="47"/>
      <c r="AT4" s="47"/>
      <c r="AU4" s="48"/>
      <c r="AV4" s="229" t="s">
        <v>437</v>
      </c>
      <c r="AW4" s="313"/>
      <c r="AX4" s="230" t="s">
        <v>438</v>
      </c>
      <c r="AZ4" s="49"/>
      <c r="BA4" s="49"/>
      <c r="BB4" s="49"/>
      <c r="BC4" s="49"/>
    </row>
    <row r="5" spans="1:57" s="1" customFormat="1" ht="19.5" customHeight="1" thickBot="1" x14ac:dyDescent="0.25">
      <c r="A5" s="94"/>
      <c r="B5" s="95"/>
      <c r="C5" s="95"/>
      <c r="D5" s="95"/>
      <c r="E5" s="95"/>
      <c r="F5" s="95"/>
      <c r="G5" s="95"/>
      <c r="H5" s="95"/>
      <c r="I5" s="271"/>
      <c r="J5" s="271"/>
      <c r="K5" s="271"/>
      <c r="L5" s="271"/>
      <c r="M5" s="271"/>
      <c r="N5" s="271"/>
      <c r="O5" s="271"/>
      <c r="P5" s="271"/>
      <c r="Q5" s="271"/>
      <c r="R5" s="271"/>
      <c r="S5" s="271"/>
      <c r="T5" s="271"/>
      <c r="U5" s="271"/>
      <c r="V5" s="272"/>
      <c r="W5" s="272"/>
      <c r="X5" s="271"/>
      <c r="Y5" s="271"/>
      <c r="Z5" s="272"/>
      <c r="AA5" s="272"/>
      <c r="AB5" s="272"/>
      <c r="AC5" s="271"/>
      <c r="AD5" s="271"/>
      <c r="AE5" s="272"/>
      <c r="AF5" s="272"/>
      <c r="AG5" s="272"/>
      <c r="AH5" s="271"/>
      <c r="AI5" s="271"/>
      <c r="AJ5" s="272"/>
      <c r="AK5" s="272"/>
      <c r="AL5" s="272"/>
      <c r="AM5" s="271"/>
      <c r="AN5" s="271"/>
      <c r="AO5" s="271"/>
      <c r="AP5" s="271"/>
      <c r="AQ5" s="308"/>
      <c r="AR5" s="96"/>
      <c r="AS5" s="96"/>
      <c r="AT5" s="96"/>
      <c r="AU5" s="97"/>
      <c r="AV5" s="97"/>
      <c r="AW5" s="97"/>
      <c r="AX5" s="273"/>
      <c r="AY5" s="49"/>
      <c r="AZ5" s="49"/>
      <c r="BA5" s="49"/>
      <c r="BB5" s="49"/>
      <c r="BC5" s="49"/>
    </row>
    <row r="6" spans="1:57" s="1" customFormat="1" ht="75" customHeight="1" thickBot="1" x14ac:dyDescent="0.25">
      <c r="A6" s="421" t="s">
        <v>157</v>
      </c>
      <c r="B6" s="422"/>
      <c r="C6" s="309" t="s">
        <v>151</v>
      </c>
      <c r="D6" s="420" t="str">
        <f>IF($C$6=$A$1048374,$H$1048373, $H$1048372)</f>
        <v>UNIDAD ORGANIZACIONALQUE DILIGENCIA EL MAPA DE RIESGO</v>
      </c>
      <c r="E6" s="420"/>
      <c r="F6" s="420"/>
      <c r="G6" s="423" t="s">
        <v>152</v>
      </c>
      <c r="H6" s="423"/>
      <c r="I6" s="423"/>
      <c r="J6" s="425" t="s">
        <v>467</v>
      </c>
      <c r="K6" s="425"/>
      <c r="L6" s="295"/>
      <c r="M6" s="426"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Promover la calidad educativa de la Institución, mediante la administración de los programas de formación que ofrece la universidad en sus diferentes niveles, con el fin de permitir al egresado desempeñarse con idoneidad, ética y compromiso social.</v>
      </c>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8"/>
      <c r="AP6" s="425" t="s">
        <v>442</v>
      </c>
      <c r="AQ6" s="425"/>
      <c r="AR6" s="424" t="s">
        <v>468</v>
      </c>
      <c r="AS6" s="424"/>
      <c r="AT6" s="424"/>
      <c r="AU6" s="424"/>
      <c r="AV6" s="296" t="s">
        <v>51</v>
      </c>
      <c r="AW6" s="314"/>
      <c r="AX6" s="297">
        <v>44742</v>
      </c>
      <c r="AY6" s="49"/>
      <c r="AZ6" s="49"/>
      <c r="BA6" s="49"/>
      <c r="BB6" s="49"/>
      <c r="BC6" s="49"/>
    </row>
    <row r="7" spans="1:57" s="1" customFormat="1" ht="27.75" customHeight="1" x14ac:dyDescent="0.2">
      <c r="A7" s="345" t="s">
        <v>52</v>
      </c>
      <c r="B7" s="400" t="s">
        <v>74</v>
      </c>
      <c r="C7" s="400"/>
      <c r="D7" s="400"/>
      <c r="E7" s="400"/>
      <c r="F7" s="400"/>
      <c r="G7" s="400"/>
      <c r="H7" s="400"/>
      <c r="I7" s="400"/>
      <c r="J7" s="400"/>
      <c r="K7" s="400" t="s">
        <v>75</v>
      </c>
      <c r="L7" s="400"/>
      <c r="M7" s="400"/>
      <c r="N7" s="400"/>
      <c r="O7" s="400"/>
      <c r="P7" s="400" t="s">
        <v>70</v>
      </c>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t="s">
        <v>71</v>
      </c>
      <c r="AQ7" s="400"/>
      <c r="AR7" s="400" t="s">
        <v>31</v>
      </c>
      <c r="AS7" s="400"/>
      <c r="AT7" s="391" t="s">
        <v>76</v>
      </c>
      <c r="AU7" s="392"/>
      <c r="AV7" s="392"/>
      <c r="AW7" s="392"/>
      <c r="AX7" s="393"/>
      <c r="AY7" s="49"/>
      <c r="AZ7" s="49"/>
      <c r="BA7" s="49"/>
      <c r="BB7" s="49"/>
      <c r="BC7" s="49"/>
    </row>
    <row r="8" spans="1:57" s="1" customFormat="1" ht="12.75" customHeight="1" x14ac:dyDescent="0.2">
      <c r="A8" s="346"/>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394"/>
      <c r="AU8" s="395"/>
      <c r="AV8" s="395"/>
      <c r="AW8" s="395"/>
      <c r="AX8" s="396"/>
      <c r="AY8" s="49"/>
      <c r="AZ8" s="49"/>
      <c r="BA8" s="49"/>
      <c r="BB8" s="49"/>
      <c r="BC8" s="49"/>
    </row>
    <row r="9" spans="1:57" s="76" customFormat="1" ht="44.45" customHeight="1" x14ac:dyDescent="0.2">
      <c r="A9" s="346"/>
      <c r="B9" s="383" t="s">
        <v>441</v>
      </c>
      <c r="C9" s="383"/>
      <c r="D9" s="383" t="s">
        <v>260</v>
      </c>
      <c r="E9" s="383" t="s">
        <v>261</v>
      </c>
      <c r="F9" s="383" t="s">
        <v>29</v>
      </c>
      <c r="G9" s="383" t="s">
        <v>69</v>
      </c>
      <c r="H9" s="383" t="s">
        <v>4</v>
      </c>
      <c r="I9" s="383" t="s">
        <v>0</v>
      </c>
      <c r="J9" s="383" t="s">
        <v>30</v>
      </c>
      <c r="K9" s="383" t="s">
        <v>5</v>
      </c>
      <c r="L9" s="306"/>
      <c r="M9" s="383" t="s">
        <v>6</v>
      </c>
      <c r="N9" s="306"/>
      <c r="O9" s="383" t="s">
        <v>276</v>
      </c>
      <c r="P9" s="388" t="s">
        <v>415</v>
      </c>
      <c r="Q9" s="388"/>
      <c r="R9" s="388"/>
      <c r="S9" s="388"/>
      <c r="T9" s="388"/>
      <c r="U9" s="388" t="s">
        <v>414</v>
      </c>
      <c r="V9" s="388"/>
      <c r="W9" s="388"/>
      <c r="X9" s="388"/>
      <c r="Y9" s="388"/>
      <c r="Z9" s="388"/>
      <c r="AA9" s="388"/>
      <c r="AB9" s="388"/>
      <c r="AC9" s="388"/>
      <c r="AD9" s="388"/>
      <c r="AE9" s="388"/>
      <c r="AF9" s="388"/>
      <c r="AG9" s="388"/>
      <c r="AH9" s="388"/>
      <c r="AI9" s="388"/>
      <c r="AJ9" s="388"/>
      <c r="AK9" s="388"/>
      <c r="AL9" s="388"/>
      <c r="AM9" s="388"/>
      <c r="AN9" s="388" t="s">
        <v>399</v>
      </c>
      <c r="AO9" s="388"/>
      <c r="AP9" s="401"/>
      <c r="AQ9" s="401"/>
      <c r="AR9" s="401"/>
      <c r="AS9" s="401"/>
      <c r="AT9" s="397"/>
      <c r="AU9" s="398"/>
      <c r="AV9" s="398"/>
      <c r="AW9" s="398"/>
      <c r="AX9" s="399"/>
      <c r="AY9" s="49"/>
      <c r="AZ9" s="49"/>
      <c r="BA9" s="49"/>
      <c r="BB9" s="50"/>
      <c r="BC9" s="50"/>
    </row>
    <row r="10" spans="1:57" s="156" customFormat="1" ht="75" customHeight="1" thickBot="1" x14ac:dyDescent="0.25">
      <c r="A10" s="347"/>
      <c r="B10" s="384"/>
      <c r="C10" s="384"/>
      <c r="D10" s="384"/>
      <c r="E10" s="384"/>
      <c r="F10" s="384"/>
      <c r="G10" s="384"/>
      <c r="H10" s="384"/>
      <c r="I10" s="384"/>
      <c r="J10" s="384"/>
      <c r="K10" s="384"/>
      <c r="L10" s="307"/>
      <c r="M10" s="384"/>
      <c r="N10" s="307"/>
      <c r="O10" s="384"/>
      <c r="P10" s="361" t="s">
        <v>410</v>
      </c>
      <c r="Q10" s="361"/>
      <c r="R10" s="361"/>
      <c r="S10" s="280">
        <v>0.6</v>
      </c>
      <c r="T10" s="304" t="s">
        <v>316</v>
      </c>
      <c r="U10" s="280">
        <v>0.05</v>
      </c>
      <c r="V10" s="281"/>
      <c r="W10" s="281"/>
      <c r="X10" s="304" t="s">
        <v>412</v>
      </c>
      <c r="Y10" s="304" t="s">
        <v>322</v>
      </c>
      <c r="Z10" s="282">
        <v>0.15</v>
      </c>
      <c r="AA10" s="281"/>
      <c r="AB10" s="281"/>
      <c r="AC10" s="304" t="s">
        <v>413</v>
      </c>
      <c r="AD10" s="304" t="s">
        <v>409</v>
      </c>
      <c r="AE10" s="282">
        <v>0.1</v>
      </c>
      <c r="AF10" s="281"/>
      <c r="AG10" s="281"/>
      <c r="AH10" s="304" t="s">
        <v>416</v>
      </c>
      <c r="AI10" s="304" t="s">
        <v>317</v>
      </c>
      <c r="AJ10" s="282">
        <v>0.1</v>
      </c>
      <c r="AK10" s="283"/>
      <c r="AL10" s="283"/>
      <c r="AM10" s="304" t="s">
        <v>398</v>
      </c>
      <c r="AN10" s="304" t="s">
        <v>315</v>
      </c>
      <c r="AO10" s="304" t="s">
        <v>319</v>
      </c>
      <c r="AP10" s="284" t="s">
        <v>277</v>
      </c>
      <c r="AQ10" s="307" t="s">
        <v>314</v>
      </c>
      <c r="AR10" s="304" t="s">
        <v>400</v>
      </c>
      <c r="AS10" s="304" t="s">
        <v>280</v>
      </c>
      <c r="AT10" s="304" t="s">
        <v>67</v>
      </c>
      <c r="AU10" s="304" t="s">
        <v>68</v>
      </c>
      <c r="AV10" s="304" t="s">
        <v>275</v>
      </c>
      <c r="AW10" s="315"/>
      <c r="AX10" s="310" t="s">
        <v>265</v>
      </c>
      <c r="AY10" s="49"/>
      <c r="AZ10" s="49"/>
      <c r="BA10" s="49"/>
      <c r="BB10" s="50"/>
      <c r="BC10" s="50"/>
    </row>
    <row r="11" spans="1:57" s="76" customFormat="1" ht="65.099999999999994" customHeight="1" x14ac:dyDescent="0.2">
      <c r="A11" s="350">
        <v>1</v>
      </c>
      <c r="B11" s="409" t="s">
        <v>175</v>
      </c>
      <c r="C11" s="409"/>
      <c r="D11" s="274" t="s">
        <v>263</v>
      </c>
      <c r="E11" s="274" t="s">
        <v>39</v>
      </c>
      <c r="F11" s="275" t="s">
        <v>485</v>
      </c>
      <c r="G11" s="385" t="s">
        <v>104</v>
      </c>
      <c r="H11" s="386" t="s">
        <v>488</v>
      </c>
      <c r="I11" s="387" t="s">
        <v>489</v>
      </c>
      <c r="J11" s="385" t="s">
        <v>490</v>
      </c>
      <c r="K11" s="389" t="s">
        <v>126</v>
      </c>
      <c r="L11" s="390">
        <f t="shared" ref="L11:L14" si="0">IF(K11="ALTA",5,IF(K11="MEDIO ALTA",4,IF(K11="MEDIA",3,IF(K11="MEDIO BAJA",2,IF(K11="BAJA",1,0)))))</f>
        <v>1</v>
      </c>
      <c r="M11" s="389" t="s">
        <v>139</v>
      </c>
      <c r="N11" s="390">
        <f>IF(M11="ALTO",5,IF(M11="MEDIO ALTO",4,IF(M11="MEDIO",3,IF(M11="MEDIO BAJO",2,IF(M11="BAJO",1,0)))))</f>
        <v>3</v>
      </c>
      <c r="O11" s="390">
        <f>N11*L11</f>
        <v>3</v>
      </c>
      <c r="P11" s="276" t="s">
        <v>321</v>
      </c>
      <c r="Q11" s="277">
        <f>IF(P11=$P$1048376,1,IF(P11=$P$1048372,5,IF(P11=$P$1048373,4,IF(P11=$P$1048374,3,IF(P11=$P$1048375,2,0)))))</f>
        <v>1</v>
      </c>
      <c r="R11" s="369">
        <f>ROUND(AVERAGEIF(Q11:Q13,"&gt;0"),0)</f>
        <v>1</v>
      </c>
      <c r="S11" s="369">
        <f>R11*$S$10</f>
        <v>0.6</v>
      </c>
      <c r="T11" s="300" t="s">
        <v>491</v>
      </c>
      <c r="U11" s="353">
        <f>IF(P11="No_existen",5*$U$10,V11*$U$10)</f>
        <v>0.15000000000000002</v>
      </c>
      <c r="V11" s="341">
        <f>ROUND(AVERAGEIF(W11:W13,"&gt;0"),0)</f>
        <v>3</v>
      </c>
      <c r="W11" s="298">
        <f>IF(X11=$X$1048374,1,IF(X11=$X$1048373,2,IF(X11=$X$1048372,4,IF(P11="No_existen",5,0))))</f>
        <v>4</v>
      </c>
      <c r="X11" s="300" t="s">
        <v>324</v>
      </c>
      <c r="Y11" s="300"/>
      <c r="Z11" s="341">
        <f>IF(P11="No_existen",5*$Z$10,AA11*$Z$10)</f>
        <v>0.15</v>
      </c>
      <c r="AA11" s="369">
        <f>ROUND(AVERAGEIF(AB11:AB13,"&gt;0"),0)</f>
        <v>1</v>
      </c>
      <c r="AB11" s="305">
        <f>IF(AC11=$AD$1048373,1,IF(AC11=$AD$1048372,4,IF(P11="No_existen",5,0)))</f>
        <v>1</v>
      </c>
      <c r="AC11" s="300" t="s">
        <v>301</v>
      </c>
      <c r="AD11" s="300" t="s">
        <v>494</v>
      </c>
      <c r="AE11" s="341">
        <f>IF(P11="No_existen",5*$AE$10,AF11*$AE$10)</f>
        <v>0.2</v>
      </c>
      <c r="AF11" s="369">
        <f>ROUND(AVERAGEIF(AG11:AG13,"&gt;0"),0)</f>
        <v>2</v>
      </c>
      <c r="AG11" s="305">
        <f>IF(AH11=$AH$1048372,1,IF(AH11=$AH$1048373,4,IF(P11="No_existen",5,0)))</f>
        <v>4</v>
      </c>
      <c r="AH11" s="300" t="s">
        <v>302</v>
      </c>
      <c r="AI11" s="300" t="s">
        <v>309</v>
      </c>
      <c r="AJ11" s="341">
        <f>IF(P11="No_existen",5*$AJ$10,AK11*$AJ$10)</f>
        <v>0.2</v>
      </c>
      <c r="AK11" s="369">
        <f>ROUND(AVERAGEIF(AL11:AL13,"&gt;0"),0)</f>
        <v>2</v>
      </c>
      <c r="AL11" s="305">
        <f>IF(AM11="Preventivo",1,IF(AM11="Detectivo",4, IF(P11="No_existen",5,0)))</f>
        <v>1</v>
      </c>
      <c r="AM11" s="300" t="s">
        <v>497</v>
      </c>
      <c r="AN11" s="369">
        <f>ROUND(AVERAGE(R11,V11,AA11,AF11,AK11),0)</f>
        <v>2</v>
      </c>
      <c r="AO11" s="405" t="str">
        <f>IF(AN11&lt;1.5,"FUERTE",IF(AND(AN11&gt;=1.5,AN11&lt;2.5),"ACEPTABLE",IF(AN11&gt;=5,"INEXISTENTE","DÉBIL")))</f>
        <v>ACEPTABLE</v>
      </c>
      <c r="AP11" s="376">
        <f>IF(O11=0,0,ROUND((O11*AN11),0))</f>
        <v>6</v>
      </c>
      <c r="AQ11" s="363" t="str">
        <f>IF(AP11&gt;=36,"GRAVE", IF(AP11&lt;=10, "LEVE", "MODERADO"))</f>
        <v>LEVE</v>
      </c>
      <c r="AR11" s="375" t="s">
        <v>499</v>
      </c>
      <c r="AS11" s="375">
        <v>0</v>
      </c>
      <c r="AT11" s="278" t="s">
        <v>88</v>
      </c>
      <c r="AU11" s="278"/>
      <c r="AV11" s="279"/>
      <c r="AW11" s="316"/>
      <c r="AX11" s="106"/>
      <c r="AY11" s="49"/>
      <c r="AZ11" s="49"/>
      <c r="BA11" s="49"/>
      <c r="BB11" s="102"/>
      <c r="BC11" s="102"/>
      <c r="BD11" s="78"/>
      <c r="BE11" s="78"/>
    </row>
    <row r="12" spans="1:57" s="76" customFormat="1" ht="74.25" customHeight="1" x14ac:dyDescent="0.2">
      <c r="A12" s="348"/>
      <c r="B12" s="343"/>
      <c r="C12" s="343"/>
      <c r="D12" s="79" t="s">
        <v>262</v>
      </c>
      <c r="E12" s="79" t="s">
        <v>32</v>
      </c>
      <c r="F12" s="81" t="s">
        <v>486</v>
      </c>
      <c r="G12" s="336"/>
      <c r="H12" s="338"/>
      <c r="I12" s="338"/>
      <c r="J12" s="336"/>
      <c r="K12" s="365"/>
      <c r="L12" s="335"/>
      <c r="M12" s="365"/>
      <c r="N12" s="335"/>
      <c r="O12" s="335"/>
      <c r="P12" s="160" t="s">
        <v>321</v>
      </c>
      <c r="Q12" s="161">
        <f t="shared" ref="Q12:Q75" si="1">IF(P12=$P$1048376,1,IF(P12=$P$1048372,5,IF(P12=$P$1048373,4,IF(P12=$P$1048374,3,IF(P12=$P$1048375,2,0)))))</f>
        <v>1</v>
      </c>
      <c r="R12" s="357"/>
      <c r="S12" s="357"/>
      <c r="T12" s="301" t="s">
        <v>492</v>
      </c>
      <c r="U12" s="354"/>
      <c r="V12" s="342"/>
      <c r="W12" s="299">
        <f t="shared" ref="W12:W67" si="2">IF(X12=$X$1048374,1,IF(X12=$X$1048373,2,IF(X12=$X$1048372,4,IF(P12="No_existen",5,0))))</f>
        <v>2</v>
      </c>
      <c r="X12" s="301" t="s">
        <v>325</v>
      </c>
      <c r="Y12" s="301"/>
      <c r="Z12" s="342"/>
      <c r="AA12" s="357"/>
      <c r="AB12" s="302">
        <f t="shared" ref="AB12:AB75" si="3">IF(AC12=$AD$1048373,1,IF(AC12=$AD$1048372,4,IF(P12="No_existen",5,0)))</f>
        <v>1</v>
      </c>
      <c r="AC12" s="301" t="s">
        <v>301</v>
      </c>
      <c r="AD12" s="301" t="s">
        <v>495</v>
      </c>
      <c r="AE12" s="342"/>
      <c r="AF12" s="357"/>
      <c r="AG12" s="302">
        <f t="shared" ref="AG12:AG75" si="4">IF(AH12=$AH$1048372,1,IF(AH12=$AH$1048373,4,IF(P12="No_existen",5,0)))</f>
        <v>1</v>
      </c>
      <c r="AH12" s="301" t="s">
        <v>298</v>
      </c>
      <c r="AI12" s="301" t="s">
        <v>309</v>
      </c>
      <c r="AJ12" s="342"/>
      <c r="AK12" s="357"/>
      <c r="AL12" s="302">
        <f t="shared" ref="AL12:AL75" si="5">IF(AM12="Preventivo",1,IF(AM12="Detectivo",4, IF(P12="No_existen",5,0)))</f>
        <v>1</v>
      </c>
      <c r="AM12" s="301" t="s">
        <v>497</v>
      </c>
      <c r="AN12" s="357"/>
      <c r="AO12" s="377"/>
      <c r="AP12" s="362"/>
      <c r="AQ12" s="364"/>
      <c r="AR12" s="340"/>
      <c r="AS12" s="340"/>
      <c r="AT12" s="51" t="s">
        <v>88</v>
      </c>
      <c r="AU12" s="51"/>
      <c r="AV12" s="104"/>
      <c r="AW12" s="317"/>
      <c r="AX12" s="106"/>
      <c r="AY12" s="49"/>
      <c r="AZ12" s="49"/>
      <c r="BA12" s="49"/>
      <c r="BB12" s="102"/>
      <c r="BC12" s="102"/>
      <c r="BD12" s="78"/>
      <c r="BE12" s="78"/>
    </row>
    <row r="13" spans="1:57" s="76" customFormat="1" ht="65.099999999999994" customHeight="1" x14ac:dyDescent="0.2">
      <c r="A13" s="348"/>
      <c r="B13" s="343"/>
      <c r="C13" s="343"/>
      <c r="D13" s="79" t="s">
        <v>262</v>
      </c>
      <c r="E13" s="79" t="s">
        <v>33</v>
      </c>
      <c r="F13" s="81" t="s">
        <v>487</v>
      </c>
      <c r="G13" s="336"/>
      <c r="H13" s="338"/>
      <c r="I13" s="338"/>
      <c r="J13" s="336"/>
      <c r="K13" s="365"/>
      <c r="L13" s="335"/>
      <c r="M13" s="365"/>
      <c r="N13" s="335"/>
      <c r="O13" s="335"/>
      <c r="P13" s="160" t="s">
        <v>321</v>
      </c>
      <c r="Q13" s="161">
        <f t="shared" si="1"/>
        <v>1</v>
      </c>
      <c r="R13" s="357"/>
      <c r="S13" s="357"/>
      <c r="T13" s="301" t="s">
        <v>493</v>
      </c>
      <c r="U13" s="354"/>
      <c r="V13" s="342"/>
      <c r="W13" s="299">
        <f t="shared" si="2"/>
        <v>4</v>
      </c>
      <c r="X13" s="301" t="s">
        <v>324</v>
      </c>
      <c r="Y13" s="301"/>
      <c r="Z13" s="342"/>
      <c r="AA13" s="357"/>
      <c r="AB13" s="302">
        <f t="shared" si="3"/>
        <v>1</v>
      </c>
      <c r="AC13" s="301" t="s">
        <v>301</v>
      </c>
      <c r="AD13" s="301" t="s">
        <v>496</v>
      </c>
      <c r="AE13" s="342"/>
      <c r="AF13" s="357"/>
      <c r="AG13" s="302">
        <f t="shared" si="4"/>
        <v>1</v>
      </c>
      <c r="AH13" s="301" t="s">
        <v>298</v>
      </c>
      <c r="AI13" s="301" t="s">
        <v>309</v>
      </c>
      <c r="AJ13" s="342"/>
      <c r="AK13" s="357"/>
      <c r="AL13" s="302">
        <f t="shared" si="5"/>
        <v>4</v>
      </c>
      <c r="AM13" s="301" t="s">
        <v>498</v>
      </c>
      <c r="AN13" s="357"/>
      <c r="AO13" s="377"/>
      <c r="AP13" s="362"/>
      <c r="AQ13" s="364"/>
      <c r="AR13" s="340"/>
      <c r="AS13" s="340"/>
      <c r="AT13" s="51" t="s">
        <v>88</v>
      </c>
      <c r="AU13" s="51"/>
      <c r="AV13" s="104"/>
      <c r="AW13" s="317"/>
      <c r="AX13" s="106"/>
      <c r="AY13" s="49"/>
      <c r="AZ13" s="49"/>
      <c r="BA13" s="49"/>
      <c r="BB13" s="50"/>
      <c r="BC13" s="50"/>
    </row>
    <row r="14" spans="1:57" s="76" customFormat="1" ht="64.5" customHeight="1" x14ac:dyDescent="0.2">
      <c r="A14" s="348">
        <v>2</v>
      </c>
      <c r="B14" s="343" t="s">
        <v>175</v>
      </c>
      <c r="C14" s="343"/>
      <c r="D14" s="79" t="s">
        <v>262</v>
      </c>
      <c r="E14" s="79" t="s">
        <v>32</v>
      </c>
      <c r="F14" s="81" t="s">
        <v>500</v>
      </c>
      <c r="G14" s="336" t="s">
        <v>106</v>
      </c>
      <c r="H14" s="337" t="s">
        <v>502</v>
      </c>
      <c r="I14" s="338" t="s">
        <v>503</v>
      </c>
      <c r="J14" s="336" t="s">
        <v>504</v>
      </c>
      <c r="K14" s="365" t="s">
        <v>126</v>
      </c>
      <c r="L14" s="335">
        <f t="shared" si="0"/>
        <v>1</v>
      </c>
      <c r="M14" s="365" t="s">
        <v>142</v>
      </c>
      <c r="N14" s="335">
        <f t="shared" ref="N14:N74" si="6">IF(M14="ALTO",5,IF(M14="MEDIO ALTO",4,IF(M14="MEDIO",3,IF(M14="MEDIO BAJO",2,IF(M14="BAJO",1,0)))))</f>
        <v>4</v>
      </c>
      <c r="O14" s="335">
        <f t="shared" ref="O14" si="7">N14*L14</f>
        <v>4</v>
      </c>
      <c r="P14" s="160" t="s">
        <v>321</v>
      </c>
      <c r="Q14" s="161">
        <f t="shared" si="1"/>
        <v>1</v>
      </c>
      <c r="R14" s="357">
        <f>ROUND(AVERAGEIF(Q14:Q16,"&gt;0"),0)</f>
        <v>1</v>
      </c>
      <c r="S14" s="357">
        <f t="shared" ref="S14" si="8">R14*0.6</f>
        <v>0.6</v>
      </c>
      <c r="T14" s="301" t="s">
        <v>505</v>
      </c>
      <c r="U14" s="353">
        <f t="shared" ref="U14" si="9">IF(P14="No_existen",5*$U$10,V14*$U$10)</f>
        <v>0.2</v>
      </c>
      <c r="V14" s="341">
        <f t="shared" ref="V14" si="10">ROUND(AVERAGEIF(W14:W16,"&gt;0"),0)</f>
        <v>4</v>
      </c>
      <c r="W14" s="299">
        <f t="shared" si="2"/>
        <v>4</v>
      </c>
      <c r="X14" s="301" t="s">
        <v>324</v>
      </c>
      <c r="Y14" s="301"/>
      <c r="Z14" s="341">
        <f t="shared" ref="Z14" si="11">IF(P14="No_existen",5*$Z$10,AA14*$Z$10)</f>
        <v>0.15</v>
      </c>
      <c r="AA14" s="369">
        <f t="shared" ref="AA14" si="12">ROUND(AVERAGEIF(AB14:AB16,"&gt;0"),0)</f>
        <v>1</v>
      </c>
      <c r="AB14" s="302">
        <f t="shared" si="3"/>
        <v>1</v>
      </c>
      <c r="AC14" s="301" t="s">
        <v>301</v>
      </c>
      <c r="AD14" s="301" t="s">
        <v>508</v>
      </c>
      <c r="AE14" s="341">
        <f t="shared" ref="AE14" si="13">IF(P14="No_existen",5*$AE$10,AF14*$AE$10)</f>
        <v>0.1</v>
      </c>
      <c r="AF14" s="369">
        <f t="shared" ref="AF14" si="14">ROUND(AVERAGEIF(AG14:AG16,"&gt;0"),0)</f>
        <v>1</v>
      </c>
      <c r="AG14" s="302">
        <f t="shared" si="4"/>
        <v>1</v>
      </c>
      <c r="AH14" s="301" t="s">
        <v>298</v>
      </c>
      <c r="AI14" s="301" t="s">
        <v>309</v>
      </c>
      <c r="AJ14" s="341">
        <f t="shared" ref="AJ14" si="15">IF(P14="No_existen",5*$AJ$10,AK14*$AJ$10)</f>
        <v>0.1</v>
      </c>
      <c r="AK14" s="369">
        <f t="shared" ref="AK14" si="16">ROUND(AVERAGEIF(AL14:AL16,"&gt;0"),0)</f>
        <v>1</v>
      </c>
      <c r="AL14" s="302">
        <f t="shared" si="5"/>
        <v>1</v>
      </c>
      <c r="AM14" s="301" t="s">
        <v>497</v>
      </c>
      <c r="AN14" s="369">
        <f t="shared" ref="AN14" si="17">ROUND(AVERAGE(R14,V14,AA14,AF14,AK14),0)</f>
        <v>2</v>
      </c>
      <c r="AO14" s="377" t="str">
        <f t="shared" ref="AO14" si="18">IF(AN14&lt;1.5,"FUERTE",IF(AND(AN14&gt;=1.5,AN14&lt;2.5),"ACEPTABLE",IF(AN14&gt;=5,"INEXISTENTE","DÉBIL")))</f>
        <v>ACEPTABLE</v>
      </c>
      <c r="AP14" s="362">
        <f>IF(O14=0,0,ROUND((O14*AN14),0))</f>
        <v>8</v>
      </c>
      <c r="AQ14" s="363" t="str">
        <f t="shared" ref="AQ14" si="19">IF(AP14&gt;=36,"GRAVE", IF(AP14&lt;=10, "LEVE", "MODERADO"))</f>
        <v>LEVE</v>
      </c>
      <c r="AR14" s="340" t="s">
        <v>509</v>
      </c>
      <c r="AS14" s="402">
        <v>0</v>
      </c>
      <c r="AT14" s="51" t="s">
        <v>88</v>
      </c>
      <c r="AU14" s="51"/>
      <c r="AV14" s="104"/>
      <c r="AW14" s="317"/>
      <c r="AX14" s="106"/>
      <c r="AY14" s="49"/>
      <c r="AZ14" s="49"/>
      <c r="BA14" s="49"/>
      <c r="BB14" s="50"/>
      <c r="BC14" s="50"/>
    </row>
    <row r="15" spans="1:57" s="76" customFormat="1" ht="64.5" customHeight="1" x14ac:dyDescent="0.2">
      <c r="A15" s="348"/>
      <c r="B15" s="343"/>
      <c r="C15" s="343"/>
      <c r="D15" s="79" t="s">
        <v>262</v>
      </c>
      <c r="E15" s="79" t="s">
        <v>35</v>
      </c>
      <c r="F15" s="81" t="s">
        <v>501</v>
      </c>
      <c r="G15" s="336"/>
      <c r="H15" s="338"/>
      <c r="I15" s="338"/>
      <c r="J15" s="336"/>
      <c r="K15" s="365"/>
      <c r="L15" s="335"/>
      <c r="M15" s="365"/>
      <c r="N15" s="335"/>
      <c r="O15" s="335"/>
      <c r="P15" s="160" t="s">
        <v>321</v>
      </c>
      <c r="Q15" s="161">
        <f t="shared" si="1"/>
        <v>1</v>
      </c>
      <c r="R15" s="357"/>
      <c r="S15" s="357"/>
      <c r="T15" s="301" t="s">
        <v>506</v>
      </c>
      <c r="U15" s="354"/>
      <c r="V15" s="342"/>
      <c r="W15" s="299">
        <f t="shared" si="2"/>
        <v>4</v>
      </c>
      <c r="X15" s="301" t="s">
        <v>324</v>
      </c>
      <c r="Y15" s="301"/>
      <c r="Z15" s="342"/>
      <c r="AA15" s="357"/>
      <c r="AB15" s="302">
        <f t="shared" si="3"/>
        <v>1</v>
      </c>
      <c r="AC15" s="301" t="s">
        <v>301</v>
      </c>
      <c r="AD15" s="301" t="s">
        <v>508</v>
      </c>
      <c r="AE15" s="342"/>
      <c r="AF15" s="357"/>
      <c r="AG15" s="302">
        <f t="shared" si="4"/>
        <v>1</v>
      </c>
      <c r="AH15" s="301" t="s">
        <v>298</v>
      </c>
      <c r="AI15" s="301" t="s">
        <v>313</v>
      </c>
      <c r="AJ15" s="342"/>
      <c r="AK15" s="357"/>
      <c r="AL15" s="302">
        <f t="shared" si="5"/>
        <v>1</v>
      </c>
      <c r="AM15" s="301" t="s">
        <v>497</v>
      </c>
      <c r="AN15" s="357"/>
      <c r="AO15" s="377"/>
      <c r="AP15" s="362"/>
      <c r="AQ15" s="364"/>
      <c r="AR15" s="340"/>
      <c r="AS15" s="403"/>
      <c r="AT15" s="51" t="s">
        <v>88</v>
      </c>
      <c r="AU15" s="51"/>
      <c r="AV15" s="104"/>
      <c r="AW15" s="317"/>
      <c r="AX15" s="106"/>
      <c r="AY15" s="49"/>
      <c r="AZ15" s="49"/>
      <c r="BA15" s="49"/>
      <c r="BB15" s="50"/>
      <c r="BC15" s="50"/>
    </row>
    <row r="16" spans="1:57" s="76" customFormat="1" ht="64.5" customHeight="1" x14ac:dyDescent="0.2">
      <c r="A16" s="348"/>
      <c r="B16" s="343"/>
      <c r="C16" s="343"/>
      <c r="D16" s="79"/>
      <c r="E16" s="79"/>
      <c r="F16" s="81"/>
      <c r="G16" s="336"/>
      <c r="H16" s="338"/>
      <c r="I16" s="338"/>
      <c r="J16" s="336"/>
      <c r="K16" s="365"/>
      <c r="L16" s="335"/>
      <c r="M16" s="365"/>
      <c r="N16" s="335"/>
      <c r="O16" s="335"/>
      <c r="P16" s="160" t="s">
        <v>321</v>
      </c>
      <c r="Q16" s="161">
        <f t="shared" si="1"/>
        <v>1</v>
      </c>
      <c r="R16" s="357"/>
      <c r="S16" s="357"/>
      <c r="T16" s="301" t="s">
        <v>507</v>
      </c>
      <c r="U16" s="354"/>
      <c r="V16" s="342"/>
      <c r="W16" s="299">
        <f t="shared" si="2"/>
        <v>4</v>
      </c>
      <c r="X16" s="301" t="s">
        <v>324</v>
      </c>
      <c r="Y16" s="301"/>
      <c r="Z16" s="342"/>
      <c r="AA16" s="357"/>
      <c r="AB16" s="302">
        <f t="shared" si="3"/>
        <v>1</v>
      </c>
      <c r="AC16" s="301" t="s">
        <v>301</v>
      </c>
      <c r="AD16" s="301" t="s">
        <v>508</v>
      </c>
      <c r="AE16" s="342"/>
      <c r="AF16" s="357"/>
      <c r="AG16" s="302">
        <f t="shared" si="4"/>
        <v>1</v>
      </c>
      <c r="AH16" s="301" t="s">
        <v>298</v>
      </c>
      <c r="AI16" s="301" t="s">
        <v>313</v>
      </c>
      <c r="AJ16" s="342"/>
      <c r="AK16" s="357"/>
      <c r="AL16" s="302">
        <f t="shared" si="5"/>
        <v>1</v>
      </c>
      <c r="AM16" s="301" t="s">
        <v>497</v>
      </c>
      <c r="AN16" s="357"/>
      <c r="AO16" s="377"/>
      <c r="AP16" s="362"/>
      <c r="AQ16" s="364"/>
      <c r="AR16" s="340"/>
      <c r="AS16" s="404"/>
      <c r="AT16" s="51" t="s">
        <v>88</v>
      </c>
      <c r="AU16" s="51"/>
      <c r="AV16" s="104"/>
      <c r="AW16" s="317"/>
      <c r="AX16" s="106"/>
      <c r="AY16" s="49"/>
      <c r="AZ16" s="49"/>
      <c r="BA16" s="49"/>
      <c r="BB16" s="50"/>
      <c r="BC16" s="50"/>
    </row>
    <row r="17" spans="1:55" s="76" customFormat="1" ht="64.5" customHeight="1" x14ac:dyDescent="0.2">
      <c r="A17" s="348">
        <v>3</v>
      </c>
      <c r="B17" s="343" t="s">
        <v>175</v>
      </c>
      <c r="C17" s="343"/>
      <c r="D17" s="79" t="s">
        <v>262</v>
      </c>
      <c r="E17" s="79" t="s">
        <v>35</v>
      </c>
      <c r="F17" s="79" t="s">
        <v>510</v>
      </c>
      <c r="G17" s="336" t="s">
        <v>112</v>
      </c>
      <c r="H17" s="337" t="s">
        <v>513</v>
      </c>
      <c r="I17" s="338" t="s">
        <v>514</v>
      </c>
      <c r="J17" s="336" t="s">
        <v>515</v>
      </c>
      <c r="K17" s="365" t="s">
        <v>147</v>
      </c>
      <c r="L17" s="335">
        <f t="shared" ref="L17" si="20">IF(K17="ALTA",5,IF(K17="MEDIO ALTA",4,IF(K17="MEDIA",3,IF(K17="MEDIO BAJA",2,IF(K17="BAJA",1,0)))))</f>
        <v>5</v>
      </c>
      <c r="M17" s="365" t="s">
        <v>139</v>
      </c>
      <c r="N17" s="335">
        <f t="shared" si="6"/>
        <v>3</v>
      </c>
      <c r="O17" s="335">
        <f t="shared" ref="O17" si="21">N17*L17</f>
        <v>15</v>
      </c>
      <c r="P17" s="160" t="s">
        <v>321</v>
      </c>
      <c r="Q17" s="161">
        <f t="shared" si="1"/>
        <v>1</v>
      </c>
      <c r="R17" s="357">
        <f t="shared" ref="R17" si="22">ROUND(AVERAGEIF(Q17:Q19,"&gt;0"),0)</f>
        <v>1</v>
      </c>
      <c r="S17" s="357">
        <f t="shared" ref="S17" si="23">R17*0.6</f>
        <v>0.6</v>
      </c>
      <c r="T17" s="301" t="s">
        <v>516</v>
      </c>
      <c r="U17" s="353">
        <f t="shared" ref="U17" si="24">IF(P17="No_existen",5*$U$10,V17*$U$10)</f>
        <v>0.2</v>
      </c>
      <c r="V17" s="341">
        <f t="shared" ref="V17" si="25">ROUND(AVERAGEIF(W17:W19,"&gt;0"),0)</f>
        <v>4</v>
      </c>
      <c r="W17" s="299">
        <f t="shared" si="2"/>
        <v>4</v>
      </c>
      <c r="X17" s="301" t="s">
        <v>324</v>
      </c>
      <c r="Y17" s="301"/>
      <c r="Z17" s="341">
        <f t="shared" ref="Z17" si="26">IF(P17="No_existen",5*$Z$10,AA17*$Z$10)</f>
        <v>0.15</v>
      </c>
      <c r="AA17" s="369">
        <f t="shared" ref="AA17" si="27">ROUND(AVERAGEIF(AB17:AB19,"&gt;0"),0)</f>
        <v>1</v>
      </c>
      <c r="AB17" s="302">
        <f t="shared" si="3"/>
        <v>1</v>
      </c>
      <c r="AC17" s="301" t="s">
        <v>301</v>
      </c>
      <c r="AD17" s="301" t="s">
        <v>518</v>
      </c>
      <c r="AE17" s="341">
        <f t="shared" ref="AE17" si="28">IF(P17="No_existen",5*$AE$10,AF17*$AE$10)</f>
        <v>0.1</v>
      </c>
      <c r="AF17" s="369">
        <f t="shared" ref="AF17" si="29">ROUND(AVERAGEIF(AG17:AG19,"&gt;0"),0)</f>
        <v>1</v>
      </c>
      <c r="AG17" s="302">
        <f t="shared" si="4"/>
        <v>1</v>
      </c>
      <c r="AH17" s="301" t="s">
        <v>298</v>
      </c>
      <c r="AI17" s="301" t="s">
        <v>311</v>
      </c>
      <c r="AJ17" s="341">
        <f t="shared" ref="AJ17" si="30">IF(P17="No_existen",5*$AJ$10,AK17*$AJ$10)</f>
        <v>0.30000000000000004</v>
      </c>
      <c r="AK17" s="369">
        <f t="shared" ref="AK17" si="31">ROUND(AVERAGEIF(AL17:AL19,"&gt;0"),0)</f>
        <v>3</v>
      </c>
      <c r="AL17" s="302">
        <f t="shared" si="5"/>
        <v>1</v>
      </c>
      <c r="AM17" s="301" t="s">
        <v>497</v>
      </c>
      <c r="AN17" s="369">
        <f t="shared" ref="AN17" si="32">ROUND(AVERAGE(R17,V17,AA17,AF17,AK17),0)</f>
        <v>2</v>
      </c>
      <c r="AO17" s="377" t="str">
        <f t="shared" ref="AO17" si="33">IF(AN17&lt;1.5,"FUERTE",IF(AND(AN17&gt;=1.5,AN17&lt;2.5),"ACEPTABLE",IF(AN17&gt;=5,"INEXISTENTE","DÉBIL")))</f>
        <v>ACEPTABLE</v>
      </c>
      <c r="AP17" s="362">
        <f>IF(O17=0,0,ROUND((O17*AN17),0))</f>
        <v>30</v>
      </c>
      <c r="AQ17" s="363" t="str">
        <f t="shared" ref="AQ17" si="34">IF(AP17&gt;=36,"GRAVE", IF(AP17&lt;=10, "LEVE", "MODERADO"))</f>
        <v>MODERADO</v>
      </c>
      <c r="AR17" s="340" t="s">
        <v>519</v>
      </c>
      <c r="AS17" s="402">
        <v>0.38</v>
      </c>
      <c r="AT17" s="51" t="s">
        <v>89</v>
      </c>
      <c r="AU17" s="51" t="s">
        <v>520</v>
      </c>
      <c r="AV17" s="104">
        <v>44913</v>
      </c>
      <c r="AW17" s="317"/>
      <c r="AX17" s="106"/>
      <c r="AY17" s="49"/>
      <c r="AZ17" s="49"/>
      <c r="BA17" s="49"/>
      <c r="BB17" s="50"/>
      <c r="BC17" s="50"/>
    </row>
    <row r="18" spans="1:55" s="76" customFormat="1" ht="64.5" customHeight="1" x14ac:dyDescent="0.2">
      <c r="A18" s="348"/>
      <c r="B18" s="343"/>
      <c r="C18" s="343"/>
      <c r="D18" s="79" t="s">
        <v>262</v>
      </c>
      <c r="E18" s="79" t="s">
        <v>35</v>
      </c>
      <c r="F18" s="79" t="s">
        <v>511</v>
      </c>
      <c r="G18" s="336"/>
      <c r="H18" s="338"/>
      <c r="I18" s="338"/>
      <c r="J18" s="336"/>
      <c r="K18" s="365"/>
      <c r="L18" s="335"/>
      <c r="M18" s="365"/>
      <c r="N18" s="335"/>
      <c r="O18" s="335"/>
      <c r="P18" s="160" t="s">
        <v>321</v>
      </c>
      <c r="Q18" s="161">
        <f t="shared" si="1"/>
        <v>1</v>
      </c>
      <c r="R18" s="357"/>
      <c r="S18" s="357"/>
      <c r="T18" s="301" t="s">
        <v>517</v>
      </c>
      <c r="U18" s="354"/>
      <c r="V18" s="342"/>
      <c r="W18" s="299">
        <f t="shared" si="2"/>
        <v>4</v>
      </c>
      <c r="X18" s="301" t="s">
        <v>324</v>
      </c>
      <c r="Y18" s="301"/>
      <c r="Z18" s="342"/>
      <c r="AA18" s="357"/>
      <c r="AB18" s="302">
        <f t="shared" si="3"/>
        <v>1</v>
      </c>
      <c r="AC18" s="301" t="s">
        <v>301</v>
      </c>
      <c r="AD18" s="301" t="s">
        <v>518</v>
      </c>
      <c r="AE18" s="342"/>
      <c r="AF18" s="357"/>
      <c r="AG18" s="302">
        <f t="shared" si="4"/>
        <v>1</v>
      </c>
      <c r="AH18" s="301" t="s">
        <v>298</v>
      </c>
      <c r="AI18" s="301" t="s">
        <v>311</v>
      </c>
      <c r="AJ18" s="342"/>
      <c r="AK18" s="357"/>
      <c r="AL18" s="302">
        <f t="shared" si="5"/>
        <v>4</v>
      </c>
      <c r="AM18" s="301" t="s">
        <v>498</v>
      </c>
      <c r="AN18" s="357"/>
      <c r="AO18" s="377"/>
      <c r="AP18" s="362"/>
      <c r="AQ18" s="364"/>
      <c r="AR18" s="340"/>
      <c r="AS18" s="403"/>
      <c r="AT18" s="51" t="s">
        <v>89</v>
      </c>
      <c r="AU18" s="51" t="s">
        <v>521</v>
      </c>
      <c r="AV18" s="104">
        <v>44913</v>
      </c>
      <c r="AW18" s="317"/>
      <c r="AX18" s="106"/>
      <c r="AY18" s="49"/>
      <c r="AZ18" s="49"/>
      <c r="BA18" s="49"/>
      <c r="BB18" s="50"/>
      <c r="BC18" s="50"/>
    </row>
    <row r="19" spans="1:55" s="76" customFormat="1" ht="64.5" customHeight="1" x14ac:dyDescent="0.2">
      <c r="A19" s="348"/>
      <c r="B19" s="343"/>
      <c r="C19" s="343"/>
      <c r="D19" s="79" t="s">
        <v>262</v>
      </c>
      <c r="E19" s="79" t="s">
        <v>35</v>
      </c>
      <c r="F19" s="79" t="s">
        <v>512</v>
      </c>
      <c r="G19" s="336"/>
      <c r="H19" s="338"/>
      <c r="I19" s="338"/>
      <c r="J19" s="336"/>
      <c r="K19" s="365"/>
      <c r="L19" s="335"/>
      <c r="M19" s="365"/>
      <c r="N19" s="335"/>
      <c r="O19" s="335"/>
      <c r="P19" s="160"/>
      <c r="Q19" s="161">
        <f t="shared" si="1"/>
        <v>0</v>
      </c>
      <c r="R19" s="357"/>
      <c r="S19" s="357"/>
      <c r="T19" s="301"/>
      <c r="U19" s="354"/>
      <c r="V19" s="342"/>
      <c r="W19" s="299">
        <f t="shared" si="2"/>
        <v>0</v>
      </c>
      <c r="X19" s="301"/>
      <c r="Y19" s="301"/>
      <c r="Z19" s="342"/>
      <c r="AA19" s="357"/>
      <c r="AB19" s="302">
        <f t="shared" si="3"/>
        <v>0</v>
      </c>
      <c r="AC19" s="301"/>
      <c r="AD19" s="301"/>
      <c r="AE19" s="342"/>
      <c r="AF19" s="357"/>
      <c r="AG19" s="302">
        <f t="shared" si="4"/>
        <v>0</v>
      </c>
      <c r="AH19" s="301"/>
      <c r="AI19" s="301"/>
      <c r="AJ19" s="342"/>
      <c r="AK19" s="357"/>
      <c r="AL19" s="302">
        <f t="shared" si="5"/>
        <v>0</v>
      </c>
      <c r="AM19" s="301"/>
      <c r="AN19" s="357"/>
      <c r="AO19" s="377"/>
      <c r="AP19" s="362"/>
      <c r="AQ19" s="364"/>
      <c r="AR19" s="340"/>
      <c r="AS19" s="404"/>
      <c r="AT19" s="51"/>
      <c r="AU19" s="51"/>
      <c r="AV19" s="104"/>
      <c r="AW19" s="317"/>
      <c r="AX19" s="106"/>
      <c r="AY19" s="49"/>
      <c r="AZ19" s="49"/>
      <c r="BA19" s="49"/>
      <c r="BB19" s="50"/>
      <c r="BC19" s="50"/>
    </row>
    <row r="20" spans="1:55" s="76" customFormat="1" ht="64.5" customHeight="1" x14ac:dyDescent="0.2">
      <c r="A20" s="348">
        <v>4</v>
      </c>
      <c r="B20" s="343" t="s">
        <v>478</v>
      </c>
      <c r="C20" s="343"/>
      <c r="D20" s="79" t="s">
        <v>262</v>
      </c>
      <c r="E20" s="79" t="s">
        <v>35</v>
      </c>
      <c r="F20" s="79" t="s">
        <v>522</v>
      </c>
      <c r="G20" s="336" t="s">
        <v>110</v>
      </c>
      <c r="H20" s="337" t="s">
        <v>525</v>
      </c>
      <c r="I20" s="336" t="s">
        <v>526</v>
      </c>
      <c r="J20" s="336" t="s">
        <v>527</v>
      </c>
      <c r="K20" s="365" t="s">
        <v>126</v>
      </c>
      <c r="L20" s="335">
        <f t="shared" ref="L20" si="35">IF(K20="ALTA",5,IF(K20="MEDIO ALTA",4,IF(K20="MEDIA",3,IF(K20="MEDIO BAJA",2,IF(K20="BAJA",1,0)))))</f>
        <v>1</v>
      </c>
      <c r="M20" s="365" t="s">
        <v>138</v>
      </c>
      <c r="N20" s="335">
        <f t="shared" si="6"/>
        <v>5</v>
      </c>
      <c r="O20" s="335">
        <f t="shared" ref="O20" si="36">N20*L20</f>
        <v>5</v>
      </c>
      <c r="P20" s="160" t="s">
        <v>321</v>
      </c>
      <c r="Q20" s="161">
        <f t="shared" si="1"/>
        <v>1</v>
      </c>
      <c r="R20" s="357">
        <f t="shared" ref="R20" si="37">ROUND(AVERAGEIF(Q20:Q22,"&gt;0"),0)</f>
        <v>1</v>
      </c>
      <c r="S20" s="357">
        <f t="shared" ref="S20" si="38">R20*0.6</f>
        <v>0.6</v>
      </c>
      <c r="T20" s="301" t="s">
        <v>528</v>
      </c>
      <c r="U20" s="353">
        <f t="shared" ref="U20" si="39">IF(P20="No_existen",5*$U$10,V20*$U$10)</f>
        <v>0.2</v>
      </c>
      <c r="V20" s="341">
        <f t="shared" ref="V20" si="40">ROUND(AVERAGEIF(W20:W22,"&gt;0"),0)</f>
        <v>4</v>
      </c>
      <c r="W20" s="325">
        <f t="shared" si="2"/>
        <v>4</v>
      </c>
      <c r="X20" s="301" t="s">
        <v>324</v>
      </c>
      <c r="Y20" s="301"/>
      <c r="Z20" s="341">
        <f t="shared" ref="Z20" si="41">IF(P20="No_existen",5*$Z$10,AA20*$Z$10)</f>
        <v>0.15</v>
      </c>
      <c r="AA20" s="369">
        <f t="shared" ref="AA20" si="42">ROUND(AVERAGEIF(AB20:AB22,"&gt;0"),0)</f>
        <v>1</v>
      </c>
      <c r="AB20" s="302">
        <f t="shared" si="3"/>
        <v>1</v>
      </c>
      <c r="AC20" s="301" t="s">
        <v>301</v>
      </c>
      <c r="AD20" s="301" t="s">
        <v>530</v>
      </c>
      <c r="AE20" s="341">
        <f t="shared" ref="AE20" si="43">IF(P20="No_existen",5*$AE$10,AF20*$AE$10)</f>
        <v>0.1</v>
      </c>
      <c r="AF20" s="369">
        <f t="shared" ref="AF20" si="44">ROUND(AVERAGEIF(AG20:AG22,"&gt;0"),0)</f>
        <v>1</v>
      </c>
      <c r="AG20" s="324">
        <f t="shared" si="4"/>
        <v>1</v>
      </c>
      <c r="AH20" s="301" t="s">
        <v>298</v>
      </c>
      <c r="AI20" s="301" t="s">
        <v>305</v>
      </c>
      <c r="AJ20" s="341">
        <f t="shared" ref="AJ20" si="45">IF(P20="No_existen",5*$AJ$10,AK20*$AJ$10)</f>
        <v>0.1</v>
      </c>
      <c r="AK20" s="369">
        <f t="shared" ref="AK20" si="46">ROUND(AVERAGEIF(AL20:AL22,"&gt;0"),0)</f>
        <v>1</v>
      </c>
      <c r="AL20" s="324">
        <f t="shared" si="5"/>
        <v>1</v>
      </c>
      <c r="AM20" s="301" t="s">
        <v>497</v>
      </c>
      <c r="AN20" s="369">
        <f>ROUND(AVERAGE(R20,V20,AA20,AF20,AK20),0)</f>
        <v>2</v>
      </c>
      <c r="AO20" s="377" t="str">
        <f t="shared" ref="AO20" si="47">IF(AN20&lt;1.5,"FUERTE",IF(AND(AN20&gt;=1.5,AN20&lt;2.5),"ACEPTABLE",IF(AN20&gt;=5,"INEXISTENTE","DÉBIL")))</f>
        <v>ACEPTABLE</v>
      </c>
      <c r="AP20" s="362">
        <f t="shared" ref="AP20" si="48">IF(O20=0,0,ROUND((O20*AN20),0))</f>
        <v>10</v>
      </c>
      <c r="AQ20" s="363" t="str">
        <f>IF(AP20&gt;=36,"GRAVE", IF(AP20&lt;=10, "LEVE", "MODERADO"))</f>
        <v>LEVE</v>
      </c>
      <c r="AR20" s="329" t="s">
        <v>533</v>
      </c>
      <c r="AS20" s="326">
        <v>2000</v>
      </c>
      <c r="AT20" s="330" t="s">
        <v>88</v>
      </c>
      <c r="AU20" s="330"/>
      <c r="AV20" s="331"/>
      <c r="AW20" s="317"/>
      <c r="AX20" s="106"/>
      <c r="AY20" s="49"/>
      <c r="AZ20" s="49"/>
      <c r="BA20" s="49"/>
      <c r="BB20" s="50"/>
      <c r="BC20" s="50"/>
    </row>
    <row r="21" spans="1:55" s="76" customFormat="1" ht="64.5" customHeight="1" x14ac:dyDescent="0.2">
      <c r="A21" s="348"/>
      <c r="B21" s="343"/>
      <c r="C21" s="343"/>
      <c r="D21" s="79" t="s">
        <v>262</v>
      </c>
      <c r="E21" s="79" t="s">
        <v>33</v>
      </c>
      <c r="F21" s="79" t="s">
        <v>523</v>
      </c>
      <c r="G21" s="336"/>
      <c r="H21" s="338"/>
      <c r="I21" s="336"/>
      <c r="J21" s="336"/>
      <c r="K21" s="365"/>
      <c r="L21" s="335"/>
      <c r="M21" s="365"/>
      <c r="N21" s="335"/>
      <c r="O21" s="335"/>
      <c r="P21" s="160" t="s">
        <v>321</v>
      </c>
      <c r="Q21" s="161">
        <f t="shared" si="1"/>
        <v>1</v>
      </c>
      <c r="R21" s="357"/>
      <c r="S21" s="357"/>
      <c r="T21" s="301" t="s">
        <v>529</v>
      </c>
      <c r="U21" s="354"/>
      <c r="V21" s="342"/>
      <c r="W21" s="325">
        <f t="shared" si="2"/>
        <v>4</v>
      </c>
      <c r="X21" s="301" t="s">
        <v>324</v>
      </c>
      <c r="Y21" s="301"/>
      <c r="Z21" s="342"/>
      <c r="AA21" s="357"/>
      <c r="AB21" s="302">
        <f t="shared" si="3"/>
        <v>1</v>
      </c>
      <c r="AC21" s="301" t="s">
        <v>301</v>
      </c>
      <c r="AD21" s="301" t="s">
        <v>531</v>
      </c>
      <c r="AE21" s="342"/>
      <c r="AF21" s="357"/>
      <c r="AG21" s="324">
        <f t="shared" si="4"/>
        <v>1</v>
      </c>
      <c r="AH21" s="301" t="s">
        <v>298</v>
      </c>
      <c r="AI21" s="301" t="s">
        <v>306</v>
      </c>
      <c r="AJ21" s="342"/>
      <c r="AK21" s="357"/>
      <c r="AL21" s="324">
        <f t="shared" si="5"/>
        <v>1</v>
      </c>
      <c r="AM21" s="301" t="s">
        <v>497</v>
      </c>
      <c r="AN21" s="357"/>
      <c r="AO21" s="377"/>
      <c r="AP21" s="362"/>
      <c r="AQ21" s="364"/>
      <c r="AR21" s="326" t="s">
        <v>532</v>
      </c>
      <c r="AS21" s="326">
        <v>4000</v>
      </c>
      <c r="AT21" s="330" t="s">
        <v>88</v>
      </c>
      <c r="AU21" s="330"/>
      <c r="AV21" s="331"/>
      <c r="AW21" s="317"/>
      <c r="AX21" s="106"/>
      <c r="AY21" s="49"/>
      <c r="AZ21" s="49"/>
      <c r="BA21" s="49"/>
      <c r="BB21" s="50"/>
      <c r="BC21" s="50"/>
    </row>
    <row r="22" spans="1:55" s="76" customFormat="1" ht="64.5" customHeight="1" x14ac:dyDescent="0.2">
      <c r="A22" s="348"/>
      <c r="B22" s="343"/>
      <c r="C22" s="343"/>
      <c r="D22" s="79" t="s">
        <v>263</v>
      </c>
      <c r="E22" s="79" t="s">
        <v>225</v>
      </c>
      <c r="F22" s="79" t="s">
        <v>524</v>
      </c>
      <c r="G22" s="336"/>
      <c r="H22" s="338"/>
      <c r="I22" s="336"/>
      <c r="J22" s="336"/>
      <c r="K22" s="365"/>
      <c r="L22" s="335"/>
      <c r="M22" s="365"/>
      <c r="N22" s="335"/>
      <c r="O22" s="335"/>
      <c r="P22" s="160"/>
      <c r="Q22" s="161">
        <f t="shared" si="1"/>
        <v>0</v>
      </c>
      <c r="R22" s="357"/>
      <c r="S22" s="357"/>
      <c r="T22" s="301"/>
      <c r="U22" s="354"/>
      <c r="V22" s="342"/>
      <c r="W22" s="325">
        <f t="shared" si="2"/>
        <v>0</v>
      </c>
      <c r="X22" s="301"/>
      <c r="Y22" s="301"/>
      <c r="Z22" s="342"/>
      <c r="AA22" s="357"/>
      <c r="AB22" s="302">
        <f t="shared" si="3"/>
        <v>0</v>
      </c>
      <c r="AC22" s="301"/>
      <c r="AD22" s="301"/>
      <c r="AE22" s="342"/>
      <c r="AF22" s="357"/>
      <c r="AG22" s="324">
        <f t="shared" si="4"/>
        <v>0</v>
      </c>
      <c r="AH22" s="301"/>
      <c r="AI22" s="301"/>
      <c r="AJ22" s="342"/>
      <c r="AK22" s="357"/>
      <c r="AL22" s="324">
        <f t="shared" si="5"/>
        <v>0</v>
      </c>
      <c r="AM22" s="301"/>
      <c r="AN22" s="357"/>
      <c r="AO22" s="377"/>
      <c r="AP22" s="362"/>
      <c r="AQ22" s="364"/>
      <c r="AR22" s="328"/>
      <c r="AS22" s="328"/>
      <c r="AT22" s="51"/>
      <c r="AU22" s="51"/>
      <c r="AV22" s="104"/>
      <c r="AW22" s="317"/>
      <c r="AX22" s="106"/>
      <c r="AY22" s="49"/>
      <c r="AZ22" s="49"/>
      <c r="BA22" s="49"/>
      <c r="BB22" s="50"/>
      <c r="BC22" s="50"/>
    </row>
    <row r="23" spans="1:55" s="76" customFormat="1" ht="64.5" customHeight="1" x14ac:dyDescent="0.2">
      <c r="A23" s="348">
        <v>5</v>
      </c>
      <c r="B23" s="343" t="s">
        <v>478</v>
      </c>
      <c r="C23" s="343"/>
      <c r="D23" s="79" t="s">
        <v>262</v>
      </c>
      <c r="E23" s="79" t="s">
        <v>35</v>
      </c>
      <c r="F23" s="79" t="s">
        <v>534</v>
      </c>
      <c r="G23" s="336" t="s">
        <v>110</v>
      </c>
      <c r="H23" s="337" t="s">
        <v>536</v>
      </c>
      <c r="I23" s="336" t="s">
        <v>537</v>
      </c>
      <c r="J23" s="339" t="s">
        <v>538</v>
      </c>
      <c r="K23" s="365" t="s">
        <v>147</v>
      </c>
      <c r="L23" s="335">
        <f t="shared" ref="L23" si="49">IF(K23="ALTA",5,IF(K23="MEDIO ALTA",4,IF(K23="MEDIA",3,IF(K23="MEDIO BAJA",2,IF(K23="BAJA",1,0)))))</f>
        <v>5</v>
      </c>
      <c r="M23" s="365" t="s">
        <v>138</v>
      </c>
      <c r="N23" s="335">
        <f t="shared" si="6"/>
        <v>5</v>
      </c>
      <c r="O23" s="335">
        <f t="shared" ref="O23" si="50">N23*L23</f>
        <v>25</v>
      </c>
      <c r="P23" s="160" t="s">
        <v>321</v>
      </c>
      <c r="Q23" s="161">
        <f t="shared" si="1"/>
        <v>1</v>
      </c>
      <c r="R23" s="357">
        <f t="shared" ref="R23" si="51">ROUND(AVERAGEIF(Q23:Q25,"&gt;0"),0)</f>
        <v>1</v>
      </c>
      <c r="S23" s="357">
        <f t="shared" ref="S23" si="52">R23*0.6</f>
        <v>0.6</v>
      </c>
      <c r="T23" s="301" t="s">
        <v>539</v>
      </c>
      <c r="U23" s="353">
        <f t="shared" ref="U23" si="53">IF(P23="No_existen",5*$U$10,V23*$U$10)</f>
        <v>0.15000000000000002</v>
      </c>
      <c r="V23" s="341">
        <f t="shared" ref="V23" si="54">ROUND(AVERAGEIF(W23:W25,"&gt;0"),0)</f>
        <v>3</v>
      </c>
      <c r="W23" s="299">
        <f t="shared" si="2"/>
        <v>2</v>
      </c>
      <c r="X23" s="301" t="s">
        <v>325</v>
      </c>
      <c r="Y23" s="301"/>
      <c r="Z23" s="341">
        <f t="shared" ref="Z23" si="55">IF(P23="No_existen",5*$Z$10,AA23*$Z$10)</f>
        <v>0.15</v>
      </c>
      <c r="AA23" s="369">
        <f t="shared" ref="AA23" si="56">ROUND(AVERAGEIF(AB23:AB25,"&gt;0"),0)</f>
        <v>1</v>
      </c>
      <c r="AB23" s="302">
        <f t="shared" si="3"/>
        <v>1</v>
      </c>
      <c r="AC23" s="301" t="s">
        <v>301</v>
      </c>
      <c r="AD23" s="301" t="s">
        <v>541</v>
      </c>
      <c r="AE23" s="341">
        <f t="shared" ref="AE23" si="57">IF(P23="No_existen",5*$AE$10,AF23*$AE$10)</f>
        <v>0.1</v>
      </c>
      <c r="AF23" s="369">
        <f t="shared" ref="AF23" si="58">ROUND(AVERAGEIF(AG23:AG25,"&gt;0"),0)</f>
        <v>1</v>
      </c>
      <c r="AG23" s="302">
        <f t="shared" si="4"/>
        <v>1</v>
      </c>
      <c r="AH23" s="301" t="s">
        <v>298</v>
      </c>
      <c r="AI23" s="301" t="s">
        <v>305</v>
      </c>
      <c r="AJ23" s="341">
        <f t="shared" ref="AJ23" si="59">IF(P23="No_existen",5*$AJ$10,AK23*$AJ$10)</f>
        <v>0.1</v>
      </c>
      <c r="AK23" s="369">
        <f t="shared" ref="AK23" si="60">ROUND(AVERAGEIF(AL23:AL25,"&gt;0"),0)</f>
        <v>1</v>
      </c>
      <c r="AL23" s="302">
        <f t="shared" si="5"/>
        <v>1</v>
      </c>
      <c r="AM23" s="301" t="s">
        <v>497</v>
      </c>
      <c r="AN23" s="369">
        <f t="shared" ref="AN23" si="61">ROUND(AVERAGE(R23,V23,AA23,AF23,AK23),0)</f>
        <v>1</v>
      </c>
      <c r="AO23" s="377" t="str">
        <f t="shared" ref="AO23" si="62">IF(AN23&lt;1.5,"FUERTE",IF(AND(AN23&gt;=1.5,AN23&lt;2.5),"ACEPTABLE",IF(AN23&gt;=5,"INEXISTENTE","DÉBIL")))</f>
        <v>FUERTE</v>
      </c>
      <c r="AP23" s="362">
        <f t="shared" ref="AP23" si="63">IF(O23=0,0,ROUND((O23*AN23),0))</f>
        <v>25</v>
      </c>
      <c r="AQ23" s="363" t="str">
        <f t="shared" ref="AQ23" si="64">IF(AP23&gt;=36,"GRAVE", IF(AP23&lt;=10, "LEVE", "MODERADO"))</f>
        <v>MODERADO</v>
      </c>
      <c r="AR23" s="340" t="s">
        <v>542</v>
      </c>
      <c r="AS23" s="373">
        <v>0.8</v>
      </c>
      <c r="AT23" s="51" t="s">
        <v>91</v>
      </c>
      <c r="AU23" s="51" t="s">
        <v>543</v>
      </c>
      <c r="AV23" s="104">
        <v>44895</v>
      </c>
      <c r="AW23" s="317"/>
      <c r="AX23" s="332"/>
      <c r="AY23" s="49"/>
      <c r="AZ23" s="49"/>
      <c r="BA23" s="49"/>
      <c r="BB23" s="50"/>
      <c r="BC23" s="50"/>
    </row>
    <row r="24" spans="1:55" s="76" customFormat="1" ht="64.5" customHeight="1" x14ac:dyDescent="0.2">
      <c r="A24" s="348"/>
      <c r="B24" s="343"/>
      <c r="C24" s="343"/>
      <c r="D24" s="79" t="s">
        <v>263</v>
      </c>
      <c r="E24" s="79" t="s">
        <v>38</v>
      </c>
      <c r="F24" s="79" t="s">
        <v>535</v>
      </c>
      <c r="G24" s="336"/>
      <c r="H24" s="338"/>
      <c r="I24" s="336"/>
      <c r="J24" s="339"/>
      <c r="K24" s="365"/>
      <c r="L24" s="335"/>
      <c r="M24" s="365"/>
      <c r="N24" s="335"/>
      <c r="O24" s="335"/>
      <c r="P24" s="160" t="s">
        <v>321</v>
      </c>
      <c r="Q24" s="161">
        <f t="shared" si="1"/>
        <v>1</v>
      </c>
      <c r="R24" s="357"/>
      <c r="S24" s="357"/>
      <c r="T24" s="301" t="s">
        <v>540</v>
      </c>
      <c r="U24" s="354"/>
      <c r="V24" s="342"/>
      <c r="W24" s="299">
        <f t="shared" si="2"/>
        <v>4</v>
      </c>
      <c r="X24" s="301" t="s">
        <v>324</v>
      </c>
      <c r="Y24" s="301"/>
      <c r="Z24" s="342"/>
      <c r="AA24" s="357"/>
      <c r="AB24" s="302">
        <f t="shared" si="3"/>
        <v>1</v>
      </c>
      <c r="AC24" s="301" t="s">
        <v>301</v>
      </c>
      <c r="AD24" s="301" t="s">
        <v>531</v>
      </c>
      <c r="AE24" s="342"/>
      <c r="AF24" s="357"/>
      <c r="AG24" s="302">
        <f t="shared" si="4"/>
        <v>1</v>
      </c>
      <c r="AH24" s="301" t="s">
        <v>298</v>
      </c>
      <c r="AI24" s="301" t="s">
        <v>306</v>
      </c>
      <c r="AJ24" s="342"/>
      <c r="AK24" s="357"/>
      <c r="AL24" s="302">
        <f t="shared" si="5"/>
        <v>1</v>
      </c>
      <c r="AM24" s="301" t="s">
        <v>497</v>
      </c>
      <c r="AN24" s="357"/>
      <c r="AO24" s="377"/>
      <c r="AP24" s="362"/>
      <c r="AQ24" s="364"/>
      <c r="AR24" s="340"/>
      <c r="AS24" s="374"/>
      <c r="AT24" s="51"/>
      <c r="AU24" s="51"/>
      <c r="AV24" s="104"/>
      <c r="AW24" s="317"/>
      <c r="AX24" s="106"/>
      <c r="AY24" s="49"/>
      <c r="AZ24" s="49"/>
      <c r="BA24" s="49"/>
      <c r="BB24" s="50"/>
      <c r="BC24" s="50"/>
    </row>
    <row r="25" spans="1:55" s="76" customFormat="1" ht="64.5" customHeight="1" x14ac:dyDescent="0.2">
      <c r="A25" s="348"/>
      <c r="B25" s="343"/>
      <c r="C25" s="343"/>
      <c r="D25" s="79"/>
      <c r="E25" s="79"/>
      <c r="F25" s="79"/>
      <c r="G25" s="336"/>
      <c r="H25" s="338"/>
      <c r="I25" s="336"/>
      <c r="J25" s="339"/>
      <c r="K25" s="365"/>
      <c r="L25" s="335"/>
      <c r="M25" s="365"/>
      <c r="N25" s="335"/>
      <c r="O25" s="335"/>
      <c r="P25" s="160"/>
      <c r="Q25" s="161">
        <f t="shared" si="1"/>
        <v>0</v>
      </c>
      <c r="R25" s="357"/>
      <c r="S25" s="357"/>
      <c r="T25" s="301"/>
      <c r="U25" s="354"/>
      <c r="V25" s="342"/>
      <c r="W25" s="299">
        <f t="shared" si="2"/>
        <v>0</v>
      </c>
      <c r="X25" s="301"/>
      <c r="Y25" s="301"/>
      <c r="Z25" s="342"/>
      <c r="AA25" s="357"/>
      <c r="AB25" s="302">
        <f t="shared" si="3"/>
        <v>0</v>
      </c>
      <c r="AC25" s="301"/>
      <c r="AD25" s="301"/>
      <c r="AE25" s="342"/>
      <c r="AF25" s="357"/>
      <c r="AG25" s="302">
        <f t="shared" si="4"/>
        <v>0</v>
      </c>
      <c r="AH25" s="301"/>
      <c r="AI25" s="301"/>
      <c r="AJ25" s="342"/>
      <c r="AK25" s="357"/>
      <c r="AL25" s="302">
        <f t="shared" si="5"/>
        <v>0</v>
      </c>
      <c r="AM25" s="301"/>
      <c r="AN25" s="357"/>
      <c r="AO25" s="377"/>
      <c r="AP25" s="362"/>
      <c r="AQ25" s="364"/>
      <c r="AR25" s="340"/>
      <c r="AS25" s="375"/>
      <c r="AT25" s="51"/>
      <c r="AU25" s="51"/>
      <c r="AV25" s="104"/>
      <c r="AW25" s="317"/>
      <c r="AX25" s="106"/>
      <c r="AY25" s="49"/>
      <c r="AZ25" s="49"/>
      <c r="BA25" s="49"/>
      <c r="BB25" s="50"/>
      <c r="BC25" s="50"/>
    </row>
    <row r="26" spans="1:55" s="101" customFormat="1" ht="64.5" customHeight="1" x14ac:dyDescent="0.2">
      <c r="A26" s="348">
        <v>6</v>
      </c>
      <c r="B26" s="343" t="s">
        <v>401</v>
      </c>
      <c r="C26" s="343"/>
      <c r="D26" s="79" t="s">
        <v>262</v>
      </c>
      <c r="E26" s="79" t="s">
        <v>35</v>
      </c>
      <c r="F26" s="79" t="s">
        <v>544</v>
      </c>
      <c r="G26" s="336" t="s">
        <v>112</v>
      </c>
      <c r="H26" s="337" t="s">
        <v>545</v>
      </c>
      <c r="I26" s="336" t="s">
        <v>546</v>
      </c>
      <c r="J26" s="339" t="s">
        <v>547</v>
      </c>
      <c r="K26" s="365" t="s">
        <v>126</v>
      </c>
      <c r="L26" s="335">
        <f t="shared" ref="L26" si="65">IF(K26="ALTA",5,IF(K26="MEDIO ALTA",4,IF(K26="MEDIA",3,IF(K26="MEDIO BAJA",2,IF(K26="BAJA",1,0)))))</f>
        <v>1</v>
      </c>
      <c r="M26" s="365" t="s">
        <v>140</v>
      </c>
      <c r="N26" s="335">
        <f t="shared" ref="N26" si="66">IF(M26="ALTO",5,IF(M26="MEDIO ALTO",4,IF(M26="MEDIO",3,IF(M26="MEDIO BAJO",2,IF(M26="BAJO",1,0)))))</f>
        <v>1</v>
      </c>
      <c r="O26" s="335">
        <f t="shared" ref="O26:O71" si="67">N26*L26</f>
        <v>1</v>
      </c>
      <c r="P26" s="160" t="s">
        <v>320</v>
      </c>
      <c r="Q26" s="161">
        <f t="shared" si="1"/>
        <v>2</v>
      </c>
      <c r="R26" s="357">
        <f t="shared" ref="R26:R71" si="68">ROUND(AVERAGEIF(Q26:Q28,"&gt;0"),0)</f>
        <v>2</v>
      </c>
      <c r="S26" s="357">
        <f t="shared" ref="S26" si="69">R26*0.6</f>
        <v>1.2</v>
      </c>
      <c r="T26" s="327" t="s">
        <v>548</v>
      </c>
      <c r="U26" s="353">
        <f t="shared" ref="U26" si="70">IF(P26="No_existen",5*$U$10,V26*$U$10)</f>
        <v>0.05</v>
      </c>
      <c r="V26" s="341">
        <f t="shared" ref="V26" si="71">ROUND(AVERAGEIF(W26:W28,"&gt;0"),0)</f>
        <v>1</v>
      </c>
      <c r="W26" s="299">
        <f t="shared" si="2"/>
        <v>1</v>
      </c>
      <c r="X26" s="301" t="s">
        <v>326</v>
      </c>
      <c r="Y26" s="301" t="s">
        <v>549</v>
      </c>
      <c r="Z26" s="341">
        <f t="shared" ref="Z26" si="72">IF(P26="No_existen",5*$Z$10,AA26*$Z$10)</f>
        <v>0.15</v>
      </c>
      <c r="AA26" s="369">
        <f t="shared" ref="AA26" si="73">ROUND(AVERAGEIF(AB26:AB28,"&gt;0"),0)</f>
        <v>1</v>
      </c>
      <c r="AB26" s="302">
        <f t="shared" si="3"/>
        <v>1</v>
      </c>
      <c r="AC26" s="301" t="s">
        <v>301</v>
      </c>
      <c r="AD26" s="301" t="s">
        <v>550</v>
      </c>
      <c r="AE26" s="341">
        <f t="shared" ref="AE26" si="74">IF(P26="No_existen",5*$AE$10,AF26*$AE$10)</f>
        <v>0.1</v>
      </c>
      <c r="AF26" s="369">
        <f t="shared" ref="AF26" si="75">ROUND(AVERAGEIF(AG26:AG28,"&gt;0"),0)</f>
        <v>1</v>
      </c>
      <c r="AG26" s="302">
        <f t="shared" si="4"/>
        <v>1</v>
      </c>
      <c r="AH26" s="301" t="s">
        <v>298</v>
      </c>
      <c r="AI26" s="301" t="s">
        <v>312</v>
      </c>
      <c r="AJ26" s="341">
        <f t="shared" ref="AJ26" si="76">IF(P26="No_existen",5*$AJ$10,AK26*$AJ$10)</f>
        <v>0.1</v>
      </c>
      <c r="AK26" s="369">
        <f t="shared" ref="AK26" si="77">ROUND(AVERAGEIF(AL26:AL28,"&gt;0"),0)</f>
        <v>1</v>
      </c>
      <c r="AL26" s="302">
        <f t="shared" si="5"/>
        <v>1</v>
      </c>
      <c r="AM26" s="301" t="s">
        <v>497</v>
      </c>
      <c r="AN26" s="369">
        <f t="shared" ref="AN26" si="78">ROUND(AVERAGE(R26,V26,AA26,AF26,AK26),0)</f>
        <v>1</v>
      </c>
      <c r="AO26" s="377" t="str">
        <f t="shared" ref="AO26" si="79">IF(AN26&lt;1.5,"FUERTE",IF(AND(AN26&gt;=1.5,AN26&lt;2.5),"ACEPTABLE",IF(AN26&gt;=5,"INEXISTENTE","DÉBIL")))</f>
        <v>FUERTE</v>
      </c>
      <c r="AP26" s="362">
        <f t="shared" ref="AP26" si="80">IF(O26=0,0,ROUND((O26*AN26),0))</f>
        <v>1</v>
      </c>
      <c r="AQ26" s="363" t="str">
        <f t="shared" ref="AQ26" si="81">IF(AP26&gt;=36,"GRAVE", IF(AP26&lt;=10, "LEVE", "MODERADO"))</f>
        <v>LEVE</v>
      </c>
      <c r="AR26" s="340" t="s">
        <v>551</v>
      </c>
      <c r="AS26" s="340" t="s">
        <v>552</v>
      </c>
      <c r="AT26" s="51" t="s">
        <v>88</v>
      </c>
      <c r="AU26" s="51"/>
      <c r="AV26" s="104"/>
      <c r="AW26" s="317"/>
      <c r="AX26" s="106"/>
      <c r="AY26" s="49"/>
      <c r="AZ26" s="49"/>
      <c r="BA26" s="49"/>
      <c r="BB26" s="50"/>
      <c r="BC26" s="50"/>
    </row>
    <row r="27" spans="1:55" s="101" customFormat="1" ht="64.5" customHeight="1" x14ac:dyDescent="0.2">
      <c r="A27" s="348"/>
      <c r="B27" s="343"/>
      <c r="C27" s="343"/>
      <c r="D27" s="79"/>
      <c r="E27" s="79"/>
      <c r="F27" s="79"/>
      <c r="G27" s="336"/>
      <c r="H27" s="338"/>
      <c r="I27" s="336"/>
      <c r="J27" s="339"/>
      <c r="K27" s="365"/>
      <c r="L27" s="335"/>
      <c r="M27" s="365"/>
      <c r="N27" s="335"/>
      <c r="O27" s="335"/>
      <c r="P27" s="160"/>
      <c r="Q27" s="161">
        <f t="shared" si="1"/>
        <v>0</v>
      </c>
      <c r="R27" s="357"/>
      <c r="S27" s="357"/>
      <c r="T27" s="301"/>
      <c r="U27" s="354"/>
      <c r="V27" s="342"/>
      <c r="W27" s="299">
        <f t="shared" si="2"/>
        <v>0</v>
      </c>
      <c r="X27" s="301"/>
      <c r="Y27" s="301"/>
      <c r="Z27" s="342"/>
      <c r="AA27" s="357"/>
      <c r="AB27" s="302">
        <f t="shared" si="3"/>
        <v>0</v>
      </c>
      <c r="AC27" s="301"/>
      <c r="AD27" s="301"/>
      <c r="AE27" s="342"/>
      <c r="AF27" s="357"/>
      <c r="AG27" s="302">
        <f t="shared" si="4"/>
        <v>0</v>
      </c>
      <c r="AH27" s="301"/>
      <c r="AI27" s="301"/>
      <c r="AJ27" s="342"/>
      <c r="AK27" s="357"/>
      <c r="AL27" s="302">
        <f t="shared" si="5"/>
        <v>0</v>
      </c>
      <c r="AM27" s="301"/>
      <c r="AN27" s="357"/>
      <c r="AO27" s="377"/>
      <c r="AP27" s="362"/>
      <c r="AQ27" s="364"/>
      <c r="AR27" s="340"/>
      <c r="AS27" s="340"/>
      <c r="AT27" s="51"/>
      <c r="AU27" s="51"/>
      <c r="AV27" s="104"/>
      <c r="AW27" s="317"/>
      <c r="AX27" s="106"/>
      <c r="AY27" s="49"/>
      <c r="AZ27" s="49"/>
      <c r="BA27" s="49"/>
      <c r="BB27" s="50"/>
      <c r="BC27" s="50"/>
    </row>
    <row r="28" spans="1:55" s="101" customFormat="1" ht="64.5" customHeight="1" x14ac:dyDescent="0.2">
      <c r="A28" s="348"/>
      <c r="B28" s="343"/>
      <c r="C28" s="343"/>
      <c r="D28" s="79"/>
      <c r="E28" s="79"/>
      <c r="F28" s="79"/>
      <c r="G28" s="336"/>
      <c r="H28" s="338"/>
      <c r="I28" s="336"/>
      <c r="J28" s="339"/>
      <c r="K28" s="365"/>
      <c r="L28" s="335"/>
      <c r="M28" s="365"/>
      <c r="N28" s="335"/>
      <c r="O28" s="335"/>
      <c r="P28" s="160"/>
      <c r="Q28" s="161">
        <f t="shared" si="1"/>
        <v>0</v>
      </c>
      <c r="R28" s="357"/>
      <c r="S28" s="357"/>
      <c r="T28" s="301"/>
      <c r="U28" s="354"/>
      <c r="V28" s="342"/>
      <c r="W28" s="299">
        <f t="shared" si="2"/>
        <v>0</v>
      </c>
      <c r="X28" s="301"/>
      <c r="Y28" s="301"/>
      <c r="Z28" s="342"/>
      <c r="AA28" s="357"/>
      <c r="AB28" s="302">
        <f t="shared" si="3"/>
        <v>0</v>
      </c>
      <c r="AC28" s="301"/>
      <c r="AD28" s="301"/>
      <c r="AE28" s="342"/>
      <c r="AF28" s="357"/>
      <c r="AG28" s="302">
        <f t="shared" si="4"/>
        <v>0</v>
      </c>
      <c r="AH28" s="301"/>
      <c r="AI28" s="301"/>
      <c r="AJ28" s="342"/>
      <c r="AK28" s="357"/>
      <c r="AL28" s="302">
        <f t="shared" si="5"/>
        <v>0</v>
      </c>
      <c r="AM28" s="301"/>
      <c r="AN28" s="357"/>
      <c r="AO28" s="377"/>
      <c r="AP28" s="362"/>
      <c r="AQ28" s="364"/>
      <c r="AR28" s="340"/>
      <c r="AS28" s="340"/>
      <c r="AT28" s="51"/>
      <c r="AU28" s="51"/>
      <c r="AV28" s="104"/>
      <c r="AW28" s="317"/>
      <c r="AX28" s="106"/>
      <c r="AY28" s="49"/>
      <c r="AZ28" s="49"/>
      <c r="BA28" s="49"/>
      <c r="BB28" s="50"/>
      <c r="BC28" s="50"/>
    </row>
    <row r="29" spans="1:55" s="101" customFormat="1" ht="64.5" customHeight="1" x14ac:dyDescent="0.2">
      <c r="A29" s="348">
        <v>7</v>
      </c>
      <c r="B29" s="343"/>
      <c r="C29" s="343"/>
      <c r="D29" s="79"/>
      <c r="E29" s="79"/>
      <c r="F29" s="79"/>
      <c r="G29" s="336"/>
      <c r="H29" s="337"/>
      <c r="I29" s="336"/>
      <c r="J29" s="339"/>
      <c r="K29" s="365"/>
      <c r="L29" s="335">
        <f t="shared" ref="L29" si="82">IF(K29="ALTA",5,IF(K29="MEDIO ALTA",4,IF(K29="MEDIA",3,IF(K29="MEDIO BAJA",2,IF(K29="BAJA",1,0)))))</f>
        <v>0</v>
      </c>
      <c r="M29" s="365"/>
      <c r="N29" s="335">
        <f t="shared" ref="N29" si="83">IF(M29="ALTO",5,IF(M29="MEDIO ALTO",4,IF(M29="MEDIO",3,IF(M29="MEDIO BAJO",2,IF(M29="BAJO",1,0)))))</f>
        <v>0</v>
      </c>
      <c r="O29" s="335">
        <f t="shared" si="67"/>
        <v>0</v>
      </c>
      <c r="P29" s="160"/>
      <c r="Q29" s="161">
        <f t="shared" si="1"/>
        <v>0</v>
      </c>
      <c r="R29" s="357" t="e">
        <f t="shared" si="68"/>
        <v>#DIV/0!</v>
      </c>
      <c r="S29" s="357" t="e">
        <f t="shared" ref="S29" si="84">R29*0.6</f>
        <v>#DIV/0!</v>
      </c>
      <c r="T29" s="301"/>
      <c r="U29" s="353" t="e">
        <f t="shared" ref="U29" si="85">IF(P29="No_existen",5*$U$10,V29*$U$10)</f>
        <v>#DIV/0!</v>
      </c>
      <c r="V29" s="341" t="e">
        <f t="shared" ref="V29" si="86">ROUND(AVERAGEIF(W29:W31,"&gt;0"),0)</f>
        <v>#DIV/0!</v>
      </c>
      <c r="W29" s="299">
        <f t="shared" si="2"/>
        <v>0</v>
      </c>
      <c r="X29" s="301"/>
      <c r="Y29" s="301"/>
      <c r="Z29" s="341" t="e">
        <f t="shared" ref="Z29" si="87">IF(P29="No_existen",5*$Z$10,AA29*$Z$10)</f>
        <v>#DIV/0!</v>
      </c>
      <c r="AA29" s="369" t="e">
        <f t="shared" ref="AA29" si="88">ROUND(AVERAGEIF(AB29:AB31,"&gt;0"),0)</f>
        <v>#DIV/0!</v>
      </c>
      <c r="AB29" s="302">
        <f t="shared" si="3"/>
        <v>0</v>
      </c>
      <c r="AC29" s="301"/>
      <c r="AD29" s="301"/>
      <c r="AE29" s="341" t="e">
        <f t="shared" ref="AE29" si="89">IF(P29="No_existen",5*$AE$10,AF29*$AE$10)</f>
        <v>#DIV/0!</v>
      </c>
      <c r="AF29" s="369" t="e">
        <f t="shared" ref="AF29" si="90">ROUND(AVERAGEIF(AG29:AG31,"&gt;0"),0)</f>
        <v>#DIV/0!</v>
      </c>
      <c r="AG29" s="302">
        <f t="shared" si="4"/>
        <v>0</v>
      </c>
      <c r="AH29" s="301"/>
      <c r="AI29" s="301"/>
      <c r="AJ29" s="341" t="e">
        <f t="shared" ref="AJ29" si="91">IF(P29="No_existen",5*$AJ$10,AK29*$AJ$10)</f>
        <v>#DIV/0!</v>
      </c>
      <c r="AK29" s="369" t="e">
        <f t="shared" ref="AK29" si="92">ROUND(AVERAGEIF(AL29:AL31,"&gt;0"),0)</f>
        <v>#DIV/0!</v>
      </c>
      <c r="AL29" s="302">
        <f t="shared" si="5"/>
        <v>0</v>
      </c>
      <c r="AM29" s="301"/>
      <c r="AN29" s="369" t="e">
        <f t="shared" ref="AN29" si="93">ROUND(AVERAGE(R29,V29,AA29,AF29,AK29),0)</f>
        <v>#DIV/0!</v>
      </c>
      <c r="AO29" s="377" t="e">
        <f t="shared" ref="AO29" si="94">IF(AN29&lt;1.5,"FUERTE",IF(AND(AN29&gt;=1.5,AN29&lt;2.5),"ACEPTABLE",IF(AN29&gt;=5,"INEXISTENTE","DÉBIL")))</f>
        <v>#DIV/0!</v>
      </c>
      <c r="AP29" s="362">
        <f t="shared" ref="AP29" si="95">IF(O29=0,0,ROUND((O29*AN29),0))</f>
        <v>0</v>
      </c>
      <c r="AQ29" s="363" t="str">
        <f t="shared" ref="AQ29" si="96">IF(AP29&gt;=36,"GRAVE", IF(AP29&lt;=10, "LEVE", "MODERADO"))</f>
        <v>LEVE</v>
      </c>
      <c r="AR29" s="340"/>
      <c r="AS29" s="340"/>
      <c r="AT29" s="51"/>
      <c r="AU29" s="51"/>
      <c r="AV29" s="104"/>
      <c r="AW29" s="317"/>
      <c r="AX29" s="106"/>
      <c r="AY29" s="49"/>
      <c r="AZ29" s="49"/>
      <c r="BA29" s="49"/>
      <c r="BB29" s="50"/>
      <c r="BC29" s="50"/>
    </row>
    <row r="30" spans="1:55" s="101" customFormat="1" ht="64.5" customHeight="1" x14ac:dyDescent="0.2">
      <c r="A30" s="348"/>
      <c r="B30" s="343"/>
      <c r="C30" s="343"/>
      <c r="D30" s="79"/>
      <c r="E30" s="79"/>
      <c r="F30" s="79"/>
      <c r="G30" s="336"/>
      <c r="H30" s="338"/>
      <c r="I30" s="336"/>
      <c r="J30" s="339"/>
      <c r="K30" s="365"/>
      <c r="L30" s="335"/>
      <c r="M30" s="365"/>
      <c r="N30" s="335"/>
      <c r="O30" s="335"/>
      <c r="P30" s="160"/>
      <c r="Q30" s="161">
        <f t="shared" si="1"/>
        <v>0</v>
      </c>
      <c r="R30" s="357"/>
      <c r="S30" s="357"/>
      <c r="T30" s="301"/>
      <c r="U30" s="354"/>
      <c r="V30" s="342"/>
      <c r="W30" s="299">
        <f t="shared" si="2"/>
        <v>0</v>
      </c>
      <c r="X30" s="301"/>
      <c r="Y30" s="301"/>
      <c r="Z30" s="342"/>
      <c r="AA30" s="357"/>
      <c r="AB30" s="302">
        <f t="shared" si="3"/>
        <v>0</v>
      </c>
      <c r="AC30" s="301"/>
      <c r="AD30" s="301"/>
      <c r="AE30" s="342"/>
      <c r="AF30" s="357"/>
      <c r="AG30" s="302">
        <f t="shared" si="4"/>
        <v>0</v>
      </c>
      <c r="AH30" s="301"/>
      <c r="AI30" s="301"/>
      <c r="AJ30" s="342"/>
      <c r="AK30" s="357"/>
      <c r="AL30" s="302">
        <f t="shared" si="5"/>
        <v>0</v>
      </c>
      <c r="AM30" s="301"/>
      <c r="AN30" s="357"/>
      <c r="AO30" s="377"/>
      <c r="AP30" s="362"/>
      <c r="AQ30" s="364"/>
      <c r="AR30" s="340"/>
      <c r="AS30" s="340"/>
      <c r="AT30" s="51"/>
      <c r="AU30" s="51"/>
      <c r="AV30" s="104"/>
      <c r="AW30" s="317"/>
      <c r="AX30" s="106"/>
      <c r="AY30" s="49"/>
      <c r="AZ30" s="49"/>
      <c r="BA30" s="49"/>
      <c r="BB30" s="50"/>
      <c r="BC30" s="50"/>
    </row>
    <row r="31" spans="1:55" s="101" customFormat="1" ht="64.5" customHeight="1" x14ac:dyDescent="0.2">
      <c r="A31" s="348"/>
      <c r="B31" s="343"/>
      <c r="C31" s="343"/>
      <c r="D31" s="79"/>
      <c r="E31" s="79"/>
      <c r="F31" s="79"/>
      <c r="G31" s="336"/>
      <c r="H31" s="338"/>
      <c r="I31" s="336"/>
      <c r="J31" s="339"/>
      <c r="K31" s="365"/>
      <c r="L31" s="335"/>
      <c r="M31" s="365"/>
      <c r="N31" s="335"/>
      <c r="O31" s="335"/>
      <c r="P31" s="160"/>
      <c r="Q31" s="161">
        <f t="shared" si="1"/>
        <v>0</v>
      </c>
      <c r="R31" s="357"/>
      <c r="S31" s="357"/>
      <c r="T31" s="301"/>
      <c r="U31" s="354"/>
      <c r="V31" s="342"/>
      <c r="W31" s="299">
        <f t="shared" si="2"/>
        <v>0</v>
      </c>
      <c r="X31" s="301"/>
      <c r="Y31" s="301"/>
      <c r="Z31" s="342"/>
      <c r="AA31" s="357"/>
      <c r="AB31" s="302">
        <f t="shared" si="3"/>
        <v>0</v>
      </c>
      <c r="AC31" s="301"/>
      <c r="AD31" s="301"/>
      <c r="AE31" s="342"/>
      <c r="AF31" s="357"/>
      <c r="AG31" s="302">
        <f t="shared" si="4"/>
        <v>0</v>
      </c>
      <c r="AH31" s="301"/>
      <c r="AI31" s="301"/>
      <c r="AJ31" s="342"/>
      <c r="AK31" s="357"/>
      <c r="AL31" s="302">
        <f t="shared" si="5"/>
        <v>0</v>
      </c>
      <c r="AM31" s="301"/>
      <c r="AN31" s="357"/>
      <c r="AO31" s="377"/>
      <c r="AP31" s="362"/>
      <c r="AQ31" s="364"/>
      <c r="AR31" s="340"/>
      <c r="AS31" s="340"/>
      <c r="AT31" s="51"/>
      <c r="AU31" s="51"/>
      <c r="AV31" s="104"/>
      <c r="AW31" s="317"/>
      <c r="AX31" s="106"/>
      <c r="AY31" s="49"/>
      <c r="AZ31" s="49"/>
      <c r="BA31" s="49"/>
      <c r="BB31" s="50"/>
      <c r="BC31" s="50"/>
    </row>
    <row r="32" spans="1:55" s="101" customFormat="1" ht="64.5" customHeight="1" x14ac:dyDescent="0.2">
      <c r="A32" s="348">
        <v>8</v>
      </c>
      <c r="B32" s="343"/>
      <c r="C32" s="343"/>
      <c r="D32" s="79"/>
      <c r="E32" s="79"/>
      <c r="F32" s="79"/>
      <c r="G32" s="336"/>
      <c r="H32" s="337"/>
      <c r="I32" s="336"/>
      <c r="J32" s="339"/>
      <c r="K32" s="365"/>
      <c r="L32" s="335">
        <f t="shared" ref="L32" si="97">IF(K32="ALTA",5,IF(K32="MEDIO ALTA",4,IF(K32="MEDIA",3,IF(K32="MEDIO BAJA",2,IF(K32="BAJA",1,0)))))</f>
        <v>0</v>
      </c>
      <c r="M32" s="365"/>
      <c r="N32" s="335">
        <f t="shared" ref="N32" si="98">IF(M32="ALTO",5,IF(M32="MEDIO ALTO",4,IF(M32="MEDIO",3,IF(M32="MEDIO BAJO",2,IF(M32="BAJO",1,0)))))</f>
        <v>0</v>
      </c>
      <c r="O32" s="335">
        <f t="shared" si="67"/>
        <v>0</v>
      </c>
      <c r="P32" s="160"/>
      <c r="Q32" s="161">
        <f t="shared" si="1"/>
        <v>0</v>
      </c>
      <c r="R32" s="357" t="e">
        <f t="shared" si="68"/>
        <v>#DIV/0!</v>
      </c>
      <c r="S32" s="357" t="e">
        <f t="shared" ref="S32" si="99">R32*0.6</f>
        <v>#DIV/0!</v>
      </c>
      <c r="T32" s="301"/>
      <c r="U32" s="353" t="e">
        <f t="shared" ref="U32" si="100">IF(P32="No_existen",5*$U$10,V32*$U$10)</f>
        <v>#DIV/0!</v>
      </c>
      <c r="V32" s="341" t="e">
        <f t="shared" ref="V32" si="101">ROUND(AVERAGEIF(W32:W34,"&gt;0"),0)</f>
        <v>#DIV/0!</v>
      </c>
      <c r="W32" s="299">
        <f t="shared" si="2"/>
        <v>0</v>
      </c>
      <c r="X32" s="301"/>
      <c r="Y32" s="301"/>
      <c r="Z32" s="341" t="e">
        <f t="shared" ref="Z32" si="102">IF(P32="No_existen",5*$Z$10,AA32*$Z$10)</f>
        <v>#DIV/0!</v>
      </c>
      <c r="AA32" s="369" t="e">
        <f t="shared" ref="AA32" si="103">ROUND(AVERAGEIF(AB32:AB34,"&gt;0"),0)</f>
        <v>#DIV/0!</v>
      </c>
      <c r="AB32" s="302">
        <f t="shared" si="3"/>
        <v>0</v>
      </c>
      <c r="AC32" s="301"/>
      <c r="AD32" s="301"/>
      <c r="AE32" s="341" t="e">
        <f t="shared" ref="AE32" si="104">IF(P32="No_existen",5*$AE$10,AF32*$AE$10)</f>
        <v>#DIV/0!</v>
      </c>
      <c r="AF32" s="369" t="e">
        <f t="shared" ref="AF32" si="105">ROUND(AVERAGEIF(AG32:AG34,"&gt;0"),0)</f>
        <v>#DIV/0!</v>
      </c>
      <c r="AG32" s="302">
        <f t="shared" si="4"/>
        <v>0</v>
      </c>
      <c r="AH32" s="301"/>
      <c r="AI32" s="301"/>
      <c r="AJ32" s="341" t="e">
        <f t="shared" ref="AJ32" si="106">IF(P32="No_existen",5*$AJ$10,AK32*$AJ$10)</f>
        <v>#DIV/0!</v>
      </c>
      <c r="AK32" s="369" t="e">
        <f t="shared" ref="AK32" si="107">ROUND(AVERAGEIF(AL32:AL34,"&gt;0"),0)</f>
        <v>#DIV/0!</v>
      </c>
      <c r="AL32" s="302">
        <f t="shared" si="5"/>
        <v>0</v>
      </c>
      <c r="AM32" s="301"/>
      <c r="AN32" s="369" t="e">
        <f t="shared" ref="AN32" si="108">ROUND(AVERAGE(R32,V32,AA32,AF32,AK32),0)</f>
        <v>#DIV/0!</v>
      </c>
      <c r="AO32" s="377" t="e">
        <f t="shared" ref="AO32" si="109">IF(AN32&lt;1.5,"FUERTE",IF(AND(AN32&gt;=1.5,AN32&lt;2.5),"ACEPTABLE",IF(AN32&gt;=5,"INEXISTENTE","DÉBIL")))</f>
        <v>#DIV/0!</v>
      </c>
      <c r="AP32" s="362">
        <f t="shared" ref="AP32" si="110">IF(O32=0,0,ROUND((O32*AN32),0))</f>
        <v>0</v>
      </c>
      <c r="AQ32" s="363" t="str">
        <f t="shared" ref="AQ32" si="111">IF(AP32&gt;=36,"GRAVE", IF(AP32&lt;=10, "LEVE", "MODERADO"))</f>
        <v>LEVE</v>
      </c>
      <c r="AR32" s="340"/>
      <c r="AS32" s="340"/>
      <c r="AT32" s="51"/>
      <c r="AU32" s="51"/>
      <c r="AV32" s="104"/>
      <c r="AW32" s="317"/>
      <c r="AX32" s="106"/>
      <c r="AY32" s="49"/>
      <c r="AZ32" s="49"/>
      <c r="BA32" s="49"/>
      <c r="BB32" s="50"/>
      <c r="BC32" s="50"/>
    </row>
    <row r="33" spans="1:55" s="101" customFormat="1" ht="64.5" customHeight="1" x14ac:dyDescent="0.2">
      <c r="A33" s="348"/>
      <c r="B33" s="343"/>
      <c r="C33" s="343"/>
      <c r="D33" s="79"/>
      <c r="E33" s="79"/>
      <c r="F33" s="79"/>
      <c r="G33" s="336"/>
      <c r="H33" s="338"/>
      <c r="I33" s="336"/>
      <c r="J33" s="339"/>
      <c r="K33" s="365"/>
      <c r="L33" s="335"/>
      <c r="M33" s="365"/>
      <c r="N33" s="335"/>
      <c r="O33" s="335"/>
      <c r="P33" s="160"/>
      <c r="Q33" s="161">
        <f t="shared" si="1"/>
        <v>0</v>
      </c>
      <c r="R33" s="357"/>
      <c r="S33" s="357"/>
      <c r="T33" s="301"/>
      <c r="U33" s="354"/>
      <c r="V33" s="342"/>
      <c r="W33" s="299">
        <f t="shared" si="2"/>
        <v>0</v>
      </c>
      <c r="X33" s="301"/>
      <c r="Y33" s="301"/>
      <c r="Z33" s="342"/>
      <c r="AA33" s="357"/>
      <c r="AB33" s="302">
        <f t="shared" si="3"/>
        <v>0</v>
      </c>
      <c r="AC33" s="301"/>
      <c r="AD33" s="301"/>
      <c r="AE33" s="342"/>
      <c r="AF33" s="357"/>
      <c r="AG33" s="302">
        <f t="shared" si="4"/>
        <v>0</v>
      </c>
      <c r="AH33" s="301"/>
      <c r="AI33" s="301"/>
      <c r="AJ33" s="342"/>
      <c r="AK33" s="357"/>
      <c r="AL33" s="302">
        <f t="shared" si="5"/>
        <v>0</v>
      </c>
      <c r="AM33" s="301"/>
      <c r="AN33" s="357"/>
      <c r="AO33" s="377"/>
      <c r="AP33" s="362"/>
      <c r="AQ33" s="364"/>
      <c r="AR33" s="340"/>
      <c r="AS33" s="340"/>
      <c r="AT33" s="51"/>
      <c r="AU33" s="51"/>
      <c r="AV33" s="104"/>
      <c r="AW33" s="317"/>
      <c r="AX33" s="106"/>
      <c r="AY33" s="49"/>
      <c r="AZ33" s="49"/>
      <c r="BA33" s="49"/>
      <c r="BB33" s="50"/>
      <c r="BC33" s="50"/>
    </row>
    <row r="34" spans="1:55" s="101" customFormat="1" ht="64.5" customHeight="1" x14ac:dyDescent="0.2">
      <c r="A34" s="348"/>
      <c r="B34" s="343"/>
      <c r="C34" s="343"/>
      <c r="D34" s="79"/>
      <c r="E34" s="79"/>
      <c r="F34" s="79"/>
      <c r="G34" s="336"/>
      <c r="H34" s="338"/>
      <c r="I34" s="336"/>
      <c r="J34" s="339"/>
      <c r="K34" s="365"/>
      <c r="L34" s="335"/>
      <c r="M34" s="365"/>
      <c r="N34" s="335"/>
      <c r="O34" s="335"/>
      <c r="P34" s="160"/>
      <c r="Q34" s="161">
        <f t="shared" si="1"/>
        <v>0</v>
      </c>
      <c r="R34" s="357"/>
      <c r="S34" s="357"/>
      <c r="T34" s="301"/>
      <c r="U34" s="354"/>
      <c r="V34" s="342"/>
      <c r="W34" s="299">
        <f t="shared" si="2"/>
        <v>0</v>
      </c>
      <c r="X34" s="301"/>
      <c r="Y34" s="301"/>
      <c r="Z34" s="342"/>
      <c r="AA34" s="357"/>
      <c r="AB34" s="302">
        <f t="shared" si="3"/>
        <v>0</v>
      </c>
      <c r="AC34" s="301"/>
      <c r="AD34" s="301"/>
      <c r="AE34" s="342"/>
      <c r="AF34" s="357"/>
      <c r="AG34" s="302">
        <f t="shared" si="4"/>
        <v>0</v>
      </c>
      <c r="AH34" s="301"/>
      <c r="AI34" s="301"/>
      <c r="AJ34" s="342"/>
      <c r="AK34" s="357"/>
      <c r="AL34" s="302">
        <f t="shared" si="5"/>
        <v>0</v>
      </c>
      <c r="AM34" s="301"/>
      <c r="AN34" s="357"/>
      <c r="AO34" s="377"/>
      <c r="AP34" s="362"/>
      <c r="AQ34" s="364"/>
      <c r="AR34" s="340"/>
      <c r="AS34" s="340"/>
      <c r="AT34" s="51"/>
      <c r="AU34" s="51"/>
      <c r="AV34" s="104"/>
      <c r="AW34" s="317"/>
      <c r="AX34" s="106"/>
      <c r="AY34" s="49"/>
      <c r="AZ34" s="49"/>
      <c r="BA34" s="49"/>
      <c r="BB34" s="50"/>
      <c r="BC34" s="50"/>
    </row>
    <row r="35" spans="1:55" s="101" customFormat="1" ht="64.5" customHeight="1" x14ac:dyDescent="0.2">
      <c r="A35" s="348">
        <v>9</v>
      </c>
      <c r="B35" s="343"/>
      <c r="C35" s="343"/>
      <c r="D35" s="79"/>
      <c r="E35" s="79"/>
      <c r="F35" s="79"/>
      <c r="G35" s="336"/>
      <c r="H35" s="337"/>
      <c r="I35" s="336"/>
      <c r="J35" s="339"/>
      <c r="K35" s="365"/>
      <c r="L35" s="335">
        <f t="shared" ref="L35" si="112">IF(K35="ALTA",5,IF(K35="MEDIO ALTA",4,IF(K35="MEDIA",3,IF(K35="MEDIO BAJA",2,IF(K35="BAJA",1,0)))))</f>
        <v>0</v>
      </c>
      <c r="M35" s="365"/>
      <c r="N35" s="335">
        <f t="shared" ref="N35" si="113">IF(M35="ALTO",5,IF(M35="MEDIO ALTO",4,IF(M35="MEDIO",3,IF(M35="MEDIO BAJO",2,IF(M35="BAJO",1,0)))))</f>
        <v>0</v>
      </c>
      <c r="O35" s="335">
        <f t="shared" si="67"/>
        <v>0</v>
      </c>
      <c r="P35" s="160"/>
      <c r="Q35" s="161">
        <f t="shared" si="1"/>
        <v>0</v>
      </c>
      <c r="R35" s="357" t="e">
        <f t="shared" si="68"/>
        <v>#DIV/0!</v>
      </c>
      <c r="S35" s="357" t="e">
        <f t="shared" ref="S35" si="114">R35*0.6</f>
        <v>#DIV/0!</v>
      </c>
      <c r="T35" s="301"/>
      <c r="U35" s="353" t="e">
        <f t="shared" ref="U35" si="115">IF(P35="No_existen",5*$U$10,V35*$U$10)</f>
        <v>#DIV/0!</v>
      </c>
      <c r="V35" s="341" t="e">
        <f t="shared" ref="V35" si="116">ROUND(AVERAGEIF(W35:W37,"&gt;0"),0)</f>
        <v>#DIV/0!</v>
      </c>
      <c r="W35" s="299">
        <f t="shared" si="2"/>
        <v>0</v>
      </c>
      <c r="X35" s="301"/>
      <c r="Y35" s="301"/>
      <c r="Z35" s="341" t="e">
        <f t="shared" ref="Z35" si="117">IF(P35="No_existen",5*$Z$10,AA35*$Z$10)</f>
        <v>#DIV/0!</v>
      </c>
      <c r="AA35" s="369" t="e">
        <f t="shared" ref="AA35" si="118">ROUND(AVERAGEIF(AB35:AB37,"&gt;0"),0)</f>
        <v>#DIV/0!</v>
      </c>
      <c r="AB35" s="302">
        <f t="shared" si="3"/>
        <v>0</v>
      </c>
      <c r="AC35" s="301"/>
      <c r="AD35" s="301"/>
      <c r="AE35" s="341" t="e">
        <f t="shared" ref="AE35" si="119">IF(P35="No_existen",5*$AE$10,AF35*$AE$10)</f>
        <v>#DIV/0!</v>
      </c>
      <c r="AF35" s="369" t="e">
        <f t="shared" ref="AF35" si="120">ROUND(AVERAGEIF(AG35:AG37,"&gt;0"),0)</f>
        <v>#DIV/0!</v>
      </c>
      <c r="AG35" s="302">
        <f t="shared" si="4"/>
        <v>0</v>
      </c>
      <c r="AH35" s="301"/>
      <c r="AI35" s="301"/>
      <c r="AJ35" s="341" t="e">
        <f t="shared" ref="AJ35" si="121">IF(P35="No_existen",5*$AJ$10,AK35*$AJ$10)</f>
        <v>#DIV/0!</v>
      </c>
      <c r="AK35" s="369" t="e">
        <f t="shared" ref="AK35" si="122">ROUND(AVERAGEIF(AL35:AL37,"&gt;0"),0)</f>
        <v>#DIV/0!</v>
      </c>
      <c r="AL35" s="302">
        <f t="shared" si="5"/>
        <v>0</v>
      </c>
      <c r="AM35" s="301"/>
      <c r="AN35" s="369" t="e">
        <f t="shared" ref="AN35" si="123">ROUND(AVERAGE(R35,V35,AA35,AF35,AK35),0)</f>
        <v>#DIV/0!</v>
      </c>
      <c r="AO35" s="377" t="e">
        <f t="shared" ref="AO35" si="124">IF(AN35&lt;1.5,"FUERTE",IF(AND(AN35&gt;=1.5,AN35&lt;2.5),"ACEPTABLE",IF(AN35&gt;=5,"INEXISTENTE","DÉBIL")))</f>
        <v>#DIV/0!</v>
      </c>
      <c r="AP35" s="362">
        <f t="shared" ref="AP35" si="125">IF(O35=0,0,ROUND((O35*AN35),0))</f>
        <v>0</v>
      </c>
      <c r="AQ35" s="363" t="str">
        <f t="shared" ref="AQ35" si="126">IF(AP35&gt;=36,"GRAVE", IF(AP35&lt;=10, "LEVE", "MODERADO"))</f>
        <v>LEVE</v>
      </c>
      <c r="AR35" s="340"/>
      <c r="AS35" s="340"/>
      <c r="AT35" s="51"/>
      <c r="AU35" s="51"/>
      <c r="AV35" s="104"/>
      <c r="AW35" s="317"/>
      <c r="AX35" s="106"/>
      <c r="AY35" s="49"/>
      <c r="AZ35" s="49"/>
      <c r="BA35" s="49"/>
      <c r="BB35" s="50"/>
      <c r="BC35" s="50"/>
    </row>
    <row r="36" spans="1:55" s="101" customFormat="1" ht="64.5" customHeight="1" x14ac:dyDescent="0.2">
      <c r="A36" s="348"/>
      <c r="B36" s="343"/>
      <c r="C36" s="343"/>
      <c r="D36" s="79"/>
      <c r="E36" s="79"/>
      <c r="F36" s="79"/>
      <c r="G36" s="336"/>
      <c r="H36" s="338"/>
      <c r="I36" s="336"/>
      <c r="J36" s="339"/>
      <c r="K36" s="365"/>
      <c r="L36" s="335"/>
      <c r="M36" s="365"/>
      <c r="N36" s="335"/>
      <c r="O36" s="335"/>
      <c r="P36" s="160"/>
      <c r="Q36" s="161">
        <f t="shared" si="1"/>
        <v>0</v>
      </c>
      <c r="R36" s="357"/>
      <c r="S36" s="357"/>
      <c r="T36" s="301"/>
      <c r="U36" s="354"/>
      <c r="V36" s="342"/>
      <c r="W36" s="299">
        <f t="shared" si="2"/>
        <v>0</v>
      </c>
      <c r="X36" s="301"/>
      <c r="Y36" s="301"/>
      <c r="Z36" s="342"/>
      <c r="AA36" s="357"/>
      <c r="AB36" s="302">
        <f t="shared" si="3"/>
        <v>0</v>
      </c>
      <c r="AC36" s="301"/>
      <c r="AD36" s="301"/>
      <c r="AE36" s="342"/>
      <c r="AF36" s="357"/>
      <c r="AG36" s="302">
        <f t="shared" si="4"/>
        <v>0</v>
      </c>
      <c r="AH36" s="301"/>
      <c r="AI36" s="301"/>
      <c r="AJ36" s="342"/>
      <c r="AK36" s="357"/>
      <c r="AL36" s="302">
        <f t="shared" si="5"/>
        <v>0</v>
      </c>
      <c r="AM36" s="301"/>
      <c r="AN36" s="357"/>
      <c r="AO36" s="377"/>
      <c r="AP36" s="362"/>
      <c r="AQ36" s="364"/>
      <c r="AR36" s="340"/>
      <c r="AS36" s="340"/>
      <c r="AT36" s="51"/>
      <c r="AU36" s="51"/>
      <c r="AV36" s="104"/>
      <c r="AW36" s="317"/>
      <c r="AX36" s="106"/>
      <c r="AY36" s="49"/>
      <c r="AZ36" s="49"/>
      <c r="BA36" s="49"/>
      <c r="BB36" s="50"/>
      <c r="BC36" s="50"/>
    </row>
    <row r="37" spans="1:55" s="101" customFormat="1" ht="64.5" customHeight="1" x14ac:dyDescent="0.2">
      <c r="A37" s="348"/>
      <c r="B37" s="343"/>
      <c r="C37" s="343"/>
      <c r="D37" s="79"/>
      <c r="E37" s="79"/>
      <c r="F37" s="79"/>
      <c r="G37" s="336"/>
      <c r="H37" s="338"/>
      <c r="I37" s="336"/>
      <c r="J37" s="339"/>
      <c r="K37" s="365"/>
      <c r="L37" s="335"/>
      <c r="M37" s="365"/>
      <c r="N37" s="335"/>
      <c r="O37" s="335"/>
      <c r="P37" s="160"/>
      <c r="Q37" s="161">
        <f t="shared" si="1"/>
        <v>0</v>
      </c>
      <c r="R37" s="357"/>
      <c r="S37" s="357"/>
      <c r="T37" s="301"/>
      <c r="U37" s="354"/>
      <c r="V37" s="342"/>
      <c r="W37" s="299">
        <f t="shared" si="2"/>
        <v>0</v>
      </c>
      <c r="X37" s="301"/>
      <c r="Y37" s="301"/>
      <c r="Z37" s="342"/>
      <c r="AA37" s="357"/>
      <c r="AB37" s="302">
        <f t="shared" si="3"/>
        <v>0</v>
      </c>
      <c r="AC37" s="301"/>
      <c r="AD37" s="301"/>
      <c r="AE37" s="342"/>
      <c r="AF37" s="357"/>
      <c r="AG37" s="302">
        <f t="shared" si="4"/>
        <v>0</v>
      </c>
      <c r="AH37" s="301"/>
      <c r="AI37" s="301"/>
      <c r="AJ37" s="342"/>
      <c r="AK37" s="357"/>
      <c r="AL37" s="302">
        <f t="shared" si="5"/>
        <v>0</v>
      </c>
      <c r="AM37" s="301"/>
      <c r="AN37" s="357"/>
      <c r="AO37" s="377"/>
      <c r="AP37" s="362"/>
      <c r="AQ37" s="364"/>
      <c r="AR37" s="340"/>
      <c r="AS37" s="340"/>
      <c r="AT37" s="51"/>
      <c r="AU37" s="51"/>
      <c r="AV37" s="104"/>
      <c r="AW37" s="317"/>
      <c r="AX37" s="106"/>
      <c r="AY37" s="49"/>
      <c r="AZ37" s="49"/>
      <c r="BA37" s="49"/>
      <c r="BB37" s="50"/>
      <c r="BC37" s="50"/>
    </row>
    <row r="38" spans="1:55" s="101" customFormat="1" ht="64.5" customHeight="1" x14ac:dyDescent="0.2">
      <c r="A38" s="348">
        <v>10</v>
      </c>
      <c r="B38" s="343"/>
      <c r="C38" s="343"/>
      <c r="D38" s="79"/>
      <c r="E38" s="79"/>
      <c r="F38" s="79"/>
      <c r="G38" s="336"/>
      <c r="H38" s="337"/>
      <c r="I38" s="336"/>
      <c r="J38" s="339"/>
      <c r="K38" s="365"/>
      <c r="L38" s="335">
        <f t="shared" ref="L38" si="127">IF(K38="ALTA",5,IF(K38="MEDIO ALTA",4,IF(K38="MEDIA",3,IF(K38="MEDIO BAJA",2,IF(K38="BAJA",1,0)))))</f>
        <v>0</v>
      </c>
      <c r="M38" s="365"/>
      <c r="N38" s="335">
        <f t="shared" ref="N38" si="128">IF(M38="ALTO",5,IF(M38="MEDIO ALTO",4,IF(M38="MEDIO",3,IF(M38="MEDIO BAJO",2,IF(M38="BAJO",1,0)))))</f>
        <v>0</v>
      </c>
      <c r="O38" s="335">
        <f t="shared" si="67"/>
        <v>0</v>
      </c>
      <c r="P38" s="160"/>
      <c r="Q38" s="161">
        <f t="shared" si="1"/>
        <v>0</v>
      </c>
      <c r="R38" s="357" t="e">
        <f t="shared" si="68"/>
        <v>#DIV/0!</v>
      </c>
      <c r="S38" s="357" t="e">
        <f t="shared" ref="S38" si="129">R38*0.6</f>
        <v>#DIV/0!</v>
      </c>
      <c r="T38" s="301"/>
      <c r="U38" s="353" t="e">
        <f t="shared" ref="U38" si="130">IF(P38="No_existen",5*$U$10,V38*$U$10)</f>
        <v>#DIV/0!</v>
      </c>
      <c r="V38" s="341" t="e">
        <f t="shared" ref="V38" si="131">ROUND(AVERAGEIF(W38:W40,"&gt;0"),0)</f>
        <v>#DIV/0!</v>
      </c>
      <c r="W38" s="299">
        <f t="shared" si="2"/>
        <v>0</v>
      </c>
      <c r="X38" s="301"/>
      <c r="Y38" s="301"/>
      <c r="Z38" s="341" t="e">
        <f t="shared" ref="Z38" si="132">IF(P38="No_existen",5*$Z$10,AA38*$Z$10)</f>
        <v>#DIV/0!</v>
      </c>
      <c r="AA38" s="369" t="e">
        <f t="shared" ref="AA38" si="133">ROUND(AVERAGEIF(AB38:AB40,"&gt;0"),0)</f>
        <v>#DIV/0!</v>
      </c>
      <c r="AB38" s="302">
        <f t="shared" si="3"/>
        <v>0</v>
      </c>
      <c r="AC38" s="301"/>
      <c r="AD38" s="301"/>
      <c r="AE38" s="341" t="e">
        <f t="shared" ref="AE38" si="134">IF(P38="No_existen",5*$AE$10,AF38*$AE$10)</f>
        <v>#DIV/0!</v>
      </c>
      <c r="AF38" s="369" t="e">
        <f t="shared" ref="AF38" si="135">ROUND(AVERAGEIF(AG38:AG40,"&gt;0"),0)</f>
        <v>#DIV/0!</v>
      </c>
      <c r="AG38" s="302">
        <f t="shared" si="4"/>
        <v>0</v>
      </c>
      <c r="AH38" s="301"/>
      <c r="AI38" s="301"/>
      <c r="AJ38" s="341" t="e">
        <f t="shared" ref="AJ38" si="136">IF(P38="No_existen",5*$AJ$10,AK38*$AJ$10)</f>
        <v>#DIV/0!</v>
      </c>
      <c r="AK38" s="369" t="e">
        <f t="shared" ref="AK38" si="137">ROUND(AVERAGEIF(AL38:AL40,"&gt;0"),0)</f>
        <v>#DIV/0!</v>
      </c>
      <c r="AL38" s="302">
        <f t="shared" si="5"/>
        <v>0</v>
      </c>
      <c r="AM38" s="301"/>
      <c r="AN38" s="369" t="e">
        <f t="shared" ref="AN38" si="138">ROUND(AVERAGE(R38,V38,AA38,AF38,AK38),0)</f>
        <v>#DIV/0!</v>
      </c>
      <c r="AO38" s="377" t="e">
        <f t="shared" ref="AO38" si="139">IF(AN38&lt;1.5,"FUERTE",IF(AND(AN38&gt;=1.5,AN38&lt;2.5),"ACEPTABLE",IF(AN38&gt;=5,"INEXISTENTE","DÉBIL")))</f>
        <v>#DIV/0!</v>
      </c>
      <c r="AP38" s="362">
        <f t="shared" ref="AP38" si="140">IF(O38=0,0,ROUND((O38*AN38),0))</f>
        <v>0</v>
      </c>
      <c r="AQ38" s="363" t="str">
        <f t="shared" ref="AQ38" si="141">IF(AP38&gt;=36,"GRAVE", IF(AP38&lt;=10, "LEVE", "MODERADO"))</f>
        <v>LEVE</v>
      </c>
      <c r="AR38" s="340"/>
      <c r="AS38" s="340"/>
      <c r="AT38" s="51"/>
      <c r="AU38" s="51"/>
      <c r="AV38" s="104"/>
      <c r="AW38" s="317"/>
      <c r="AX38" s="106"/>
      <c r="AY38" s="49"/>
      <c r="AZ38" s="49"/>
      <c r="BA38" s="49"/>
      <c r="BB38" s="50"/>
      <c r="BC38" s="50"/>
    </row>
    <row r="39" spans="1:55" s="101" customFormat="1" ht="64.5" customHeight="1" x14ac:dyDescent="0.2">
      <c r="A39" s="348"/>
      <c r="B39" s="343"/>
      <c r="C39" s="343"/>
      <c r="D39" s="79"/>
      <c r="E39" s="79"/>
      <c r="F39" s="79"/>
      <c r="G39" s="336"/>
      <c r="H39" s="338"/>
      <c r="I39" s="336"/>
      <c r="J39" s="339"/>
      <c r="K39" s="365"/>
      <c r="L39" s="335"/>
      <c r="M39" s="365"/>
      <c r="N39" s="335"/>
      <c r="O39" s="335"/>
      <c r="P39" s="160"/>
      <c r="Q39" s="161">
        <f t="shared" si="1"/>
        <v>0</v>
      </c>
      <c r="R39" s="357"/>
      <c r="S39" s="357"/>
      <c r="T39" s="301"/>
      <c r="U39" s="354"/>
      <c r="V39" s="342"/>
      <c r="W39" s="299">
        <f t="shared" si="2"/>
        <v>0</v>
      </c>
      <c r="X39" s="301"/>
      <c r="Y39" s="301"/>
      <c r="Z39" s="342"/>
      <c r="AA39" s="357"/>
      <c r="AB39" s="302">
        <f t="shared" si="3"/>
        <v>0</v>
      </c>
      <c r="AC39" s="301"/>
      <c r="AD39" s="301"/>
      <c r="AE39" s="342"/>
      <c r="AF39" s="357"/>
      <c r="AG39" s="302">
        <f t="shared" si="4"/>
        <v>0</v>
      </c>
      <c r="AH39" s="301"/>
      <c r="AI39" s="301"/>
      <c r="AJ39" s="342"/>
      <c r="AK39" s="357"/>
      <c r="AL39" s="302">
        <f t="shared" si="5"/>
        <v>0</v>
      </c>
      <c r="AM39" s="301"/>
      <c r="AN39" s="357"/>
      <c r="AO39" s="377"/>
      <c r="AP39" s="362"/>
      <c r="AQ39" s="364"/>
      <c r="AR39" s="340"/>
      <c r="AS39" s="340"/>
      <c r="AT39" s="51"/>
      <c r="AU39" s="51"/>
      <c r="AV39" s="104"/>
      <c r="AW39" s="317"/>
      <c r="AX39" s="106"/>
      <c r="AY39" s="49"/>
      <c r="AZ39" s="49"/>
      <c r="BA39" s="49"/>
      <c r="BB39" s="50"/>
      <c r="BC39" s="50"/>
    </row>
    <row r="40" spans="1:55" s="101" customFormat="1" ht="64.5" customHeight="1" x14ac:dyDescent="0.2">
      <c r="A40" s="348"/>
      <c r="B40" s="343"/>
      <c r="C40" s="343"/>
      <c r="D40" s="79"/>
      <c r="E40" s="79"/>
      <c r="F40" s="79"/>
      <c r="G40" s="336"/>
      <c r="H40" s="338"/>
      <c r="I40" s="336"/>
      <c r="J40" s="339"/>
      <c r="K40" s="365"/>
      <c r="L40" s="335"/>
      <c r="M40" s="365"/>
      <c r="N40" s="335"/>
      <c r="O40" s="335"/>
      <c r="P40" s="160"/>
      <c r="Q40" s="161">
        <f t="shared" si="1"/>
        <v>0</v>
      </c>
      <c r="R40" s="357"/>
      <c r="S40" s="357"/>
      <c r="T40" s="301"/>
      <c r="U40" s="354"/>
      <c r="V40" s="342"/>
      <c r="W40" s="299">
        <f t="shared" si="2"/>
        <v>0</v>
      </c>
      <c r="X40" s="301"/>
      <c r="Y40" s="301"/>
      <c r="Z40" s="342"/>
      <c r="AA40" s="357"/>
      <c r="AB40" s="302">
        <f t="shared" si="3"/>
        <v>0</v>
      </c>
      <c r="AC40" s="301"/>
      <c r="AD40" s="301"/>
      <c r="AE40" s="342"/>
      <c r="AF40" s="357"/>
      <c r="AG40" s="302">
        <f t="shared" si="4"/>
        <v>0</v>
      </c>
      <c r="AH40" s="301"/>
      <c r="AI40" s="301"/>
      <c r="AJ40" s="342"/>
      <c r="AK40" s="357"/>
      <c r="AL40" s="302">
        <f t="shared" si="5"/>
        <v>0</v>
      </c>
      <c r="AM40" s="301"/>
      <c r="AN40" s="357"/>
      <c r="AO40" s="377"/>
      <c r="AP40" s="362"/>
      <c r="AQ40" s="364"/>
      <c r="AR40" s="340"/>
      <c r="AS40" s="340"/>
      <c r="AT40" s="51"/>
      <c r="AU40" s="51"/>
      <c r="AV40" s="104"/>
      <c r="AW40" s="317"/>
      <c r="AX40" s="106"/>
      <c r="AY40" s="49"/>
      <c r="AZ40" s="49"/>
      <c r="BA40" s="49"/>
      <c r="BB40" s="50"/>
      <c r="BC40" s="50"/>
    </row>
    <row r="41" spans="1:55" s="105" customFormat="1" ht="64.5" customHeight="1" x14ac:dyDescent="0.2">
      <c r="A41" s="348">
        <v>11</v>
      </c>
      <c r="B41" s="343"/>
      <c r="C41" s="343"/>
      <c r="D41" s="79"/>
      <c r="E41" s="79"/>
      <c r="F41" s="79"/>
      <c r="G41" s="336"/>
      <c r="H41" s="337"/>
      <c r="I41" s="336"/>
      <c r="J41" s="339"/>
      <c r="K41" s="365"/>
      <c r="L41" s="335">
        <f t="shared" ref="L41" si="142">IF(K41="ALTA",5,IF(K41="MEDIO ALTA",4,IF(K41="MEDIA",3,IF(K41="MEDIO BAJA",2,IF(K41="BAJA",1,0)))))</f>
        <v>0</v>
      </c>
      <c r="M41" s="365"/>
      <c r="N41" s="335">
        <f t="shared" ref="N41" si="143">IF(M41="ALTO",5,IF(M41="MEDIO ALTO",4,IF(M41="MEDIO",3,IF(M41="MEDIO BAJO",2,IF(M41="BAJO",1,0)))))</f>
        <v>0</v>
      </c>
      <c r="O41" s="335">
        <f t="shared" si="67"/>
        <v>0</v>
      </c>
      <c r="P41" s="160"/>
      <c r="Q41" s="161">
        <f t="shared" si="1"/>
        <v>0</v>
      </c>
      <c r="R41" s="357" t="e">
        <f t="shared" si="68"/>
        <v>#DIV/0!</v>
      </c>
      <c r="S41" s="357" t="e">
        <f t="shared" ref="S41" si="144">R41*0.6</f>
        <v>#DIV/0!</v>
      </c>
      <c r="T41" s="301"/>
      <c r="U41" s="353" t="e">
        <f t="shared" ref="U41" si="145">IF(P41="No_existen",5*$U$10,V41*$U$10)</f>
        <v>#DIV/0!</v>
      </c>
      <c r="V41" s="341" t="e">
        <f t="shared" ref="V41" si="146">ROUND(AVERAGEIF(W41:W43,"&gt;0"),0)</f>
        <v>#DIV/0!</v>
      </c>
      <c r="W41" s="299">
        <f t="shared" si="2"/>
        <v>0</v>
      </c>
      <c r="X41" s="301"/>
      <c r="Y41" s="301"/>
      <c r="Z41" s="341" t="e">
        <f t="shared" ref="Z41" si="147">IF(P41="No_existen",5*$Z$10,AA41*$Z$10)</f>
        <v>#DIV/0!</v>
      </c>
      <c r="AA41" s="369" t="e">
        <f t="shared" ref="AA41" si="148">ROUND(AVERAGEIF(AB41:AB43,"&gt;0"),0)</f>
        <v>#DIV/0!</v>
      </c>
      <c r="AB41" s="302">
        <f t="shared" si="3"/>
        <v>0</v>
      </c>
      <c r="AC41" s="301"/>
      <c r="AD41" s="301"/>
      <c r="AE41" s="341" t="e">
        <f t="shared" ref="AE41" si="149">IF(P41="No_existen",5*$AE$10,AF41*$AE$10)</f>
        <v>#DIV/0!</v>
      </c>
      <c r="AF41" s="369" t="e">
        <f t="shared" ref="AF41" si="150">ROUND(AVERAGEIF(AG41:AG43,"&gt;0"),0)</f>
        <v>#DIV/0!</v>
      </c>
      <c r="AG41" s="302">
        <f t="shared" si="4"/>
        <v>0</v>
      </c>
      <c r="AH41" s="301"/>
      <c r="AI41" s="301"/>
      <c r="AJ41" s="341" t="e">
        <f t="shared" ref="AJ41" si="151">IF(P41="No_existen",5*$AJ$10,AK41*$AJ$10)</f>
        <v>#DIV/0!</v>
      </c>
      <c r="AK41" s="369" t="e">
        <f t="shared" ref="AK41" si="152">ROUND(AVERAGEIF(AL41:AL43,"&gt;0"),0)</f>
        <v>#DIV/0!</v>
      </c>
      <c r="AL41" s="302">
        <f t="shared" si="5"/>
        <v>0</v>
      </c>
      <c r="AM41" s="301"/>
      <c r="AN41" s="369" t="e">
        <f t="shared" ref="AN41" si="153">ROUND(AVERAGE(R41,V41,AA41,AF41,AK41),0)</f>
        <v>#DIV/0!</v>
      </c>
      <c r="AO41" s="377" t="e">
        <f t="shared" ref="AO41" si="154">IF(AN41&lt;1.5,"FUERTE",IF(AND(AN41&gt;=1.5,AN41&lt;2.5),"ACEPTABLE",IF(AN41&gt;=5,"INEXISTENTE","DÉBIL")))</f>
        <v>#DIV/0!</v>
      </c>
      <c r="AP41" s="362">
        <f t="shared" ref="AP41" si="155">IF(O41=0,0,ROUND((O41*AN41),0))</f>
        <v>0</v>
      </c>
      <c r="AQ41" s="363" t="str">
        <f t="shared" ref="AQ41" si="156">IF(AP41&gt;=36,"GRAVE", IF(AP41&lt;=10, "LEVE", "MODERADO"))</f>
        <v>LEVE</v>
      </c>
      <c r="AR41" s="340"/>
      <c r="AS41" s="340"/>
      <c r="AT41" s="51"/>
      <c r="AU41" s="51"/>
      <c r="AV41" s="104"/>
      <c r="AW41" s="317"/>
      <c r="AX41" s="106"/>
      <c r="AY41" s="49"/>
      <c r="AZ41" s="49"/>
      <c r="BA41" s="49"/>
      <c r="BB41" s="50"/>
      <c r="BC41" s="50"/>
    </row>
    <row r="42" spans="1:55" s="105" customFormat="1" ht="64.5" customHeight="1" x14ac:dyDescent="0.2">
      <c r="A42" s="348"/>
      <c r="B42" s="343"/>
      <c r="C42" s="343"/>
      <c r="D42" s="79"/>
      <c r="E42" s="79"/>
      <c r="F42" s="79"/>
      <c r="G42" s="336"/>
      <c r="H42" s="338"/>
      <c r="I42" s="336"/>
      <c r="J42" s="339"/>
      <c r="K42" s="365"/>
      <c r="L42" s="335"/>
      <c r="M42" s="365"/>
      <c r="N42" s="335"/>
      <c r="O42" s="335"/>
      <c r="P42" s="160"/>
      <c r="Q42" s="161">
        <f t="shared" si="1"/>
        <v>0</v>
      </c>
      <c r="R42" s="357"/>
      <c r="S42" s="357"/>
      <c r="T42" s="301"/>
      <c r="U42" s="354"/>
      <c r="V42" s="342"/>
      <c r="W42" s="299">
        <f t="shared" si="2"/>
        <v>0</v>
      </c>
      <c r="X42" s="301"/>
      <c r="Y42" s="301"/>
      <c r="Z42" s="342"/>
      <c r="AA42" s="357"/>
      <c r="AB42" s="302">
        <f t="shared" si="3"/>
        <v>0</v>
      </c>
      <c r="AC42" s="301"/>
      <c r="AD42" s="301"/>
      <c r="AE42" s="342"/>
      <c r="AF42" s="357"/>
      <c r="AG42" s="302">
        <f t="shared" si="4"/>
        <v>0</v>
      </c>
      <c r="AH42" s="301"/>
      <c r="AI42" s="301"/>
      <c r="AJ42" s="342"/>
      <c r="AK42" s="357"/>
      <c r="AL42" s="302">
        <f t="shared" si="5"/>
        <v>0</v>
      </c>
      <c r="AM42" s="301"/>
      <c r="AN42" s="357"/>
      <c r="AO42" s="377"/>
      <c r="AP42" s="362"/>
      <c r="AQ42" s="364"/>
      <c r="AR42" s="340"/>
      <c r="AS42" s="340"/>
      <c r="AT42" s="51"/>
      <c r="AU42" s="51"/>
      <c r="AV42" s="104"/>
      <c r="AW42" s="317"/>
      <c r="AX42" s="106"/>
      <c r="AY42" s="49"/>
      <c r="AZ42" s="49"/>
      <c r="BA42" s="49"/>
      <c r="BB42" s="50"/>
      <c r="BC42" s="50"/>
    </row>
    <row r="43" spans="1:55" s="105" customFormat="1" ht="64.5" customHeight="1" x14ac:dyDescent="0.2">
      <c r="A43" s="348"/>
      <c r="B43" s="343"/>
      <c r="C43" s="343"/>
      <c r="D43" s="79"/>
      <c r="E43" s="79"/>
      <c r="F43" s="79"/>
      <c r="G43" s="336"/>
      <c r="H43" s="338"/>
      <c r="I43" s="336"/>
      <c r="J43" s="339"/>
      <c r="K43" s="365"/>
      <c r="L43" s="335"/>
      <c r="M43" s="365"/>
      <c r="N43" s="335"/>
      <c r="O43" s="335"/>
      <c r="P43" s="160"/>
      <c r="Q43" s="161">
        <f t="shared" si="1"/>
        <v>0</v>
      </c>
      <c r="R43" s="357"/>
      <c r="S43" s="357"/>
      <c r="T43" s="301"/>
      <c r="U43" s="354"/>
      <c r="V43" s="342"/>
      <c r="W43" s="299">
        <f t="shared" si="2"/>
        <v>0</v>
      </c>
      <c r="X43" s="301"/>
      <c r="Y43" s="301"/>
      <c r="Z43" s="342"/>
      <c r="AA43" s="357"/>
      <c r="AB43" s="302">
        <f t="shared" si="3"/>
        <v>0</v>
      </c>
      <c r="AC43" s="301"/>
      <c r="AD43" s="301"/>
      <c r="AE43" s="342"/>
      <c r="AF43" s="357"/>
      <c r="AG43" s="302">
        <f t="shared" si="4"/>
        <v>0</v>
      </c>
      <c r="AH43" s="301"/>
      <c r="AI43" s="301"/>
      <c r="AJ43" s="342"/>
      <c r="AK43" s="357"/>
      <c r="AL43" s="302">
        <f t="shared" si="5"/>
        <v>0</v>
      </c>
      <c r="AM43" s="301"/>
      <c r="AN43" s="357"/>
      <c r="AO43" s="377"/>
      <c r="AP43" s="362"/>
      <c r="AQ43" s="364"/>
      <c r="AR43" s="340"/>
      <c r="AS43" s="340"/>
      <c r="AT43" s="51"/>
      <c r="AU43" s="51"/>
      <c r="AV43" s="104"/>
      <c r="AW43" s="317"/>
      <c r="AX43" s="106"/>
      <c r="AY43" s="49"/>
      <c r="AZ43" s="49"/>
      <c r="BA43" s="49"/>
      <c r="BB43" s="50"/>
      <c r="BC43" s="50"/>
    </row>
    <row r="44" spans="1:55" s="105" customFormat="1" ht="64.5" customHeight="1" x14ac:dyDescent="0.2">
      <c r="A44" s="348">
        <v>12</v>
      </c>
      <c r="B44" s="343"/>
      <c r="C44" s="343"/>
      <c r="D44" s="79"/>
      <c r="E44" s="79"/>
      <c r="F44" s="79"/>
      <c r="G44" s="336"/>
      <c r="H44" s="337"/>
      <c r="I44" s="336"/>
      <c r="J44" s="339"/>
      <c r="K44" s="365"/>
      <c r="L44" s="335">
        <f t="shared" ref="L44" si="157">IF(K44="ALTA",5,IF(K44="MEDIO ALTA",4,IF(K44="MEDIA",3,IF(K44="MEDIO BAJA",2,IF(K44="BAJA",1,0)))))</f>
        <v>0</v>
      </c>
      <c r="M44" s="365"/>
      <c r="N44" s="335">
        <f t="shared" ref="N44" si="158">IF(M44="ALTO",5,IF(M44="MEDIO ALTO",4,IF(M44="MEDIO",3,IF(M44="MEDIO BAJO",2,IF(M44="BAJO",1,0)))))</f>
        <v>0</v>
      </c>
      <c r="O44" s="335">
        <f t="shared" si="67"/>
        <v>0</v>
      </c>
      <c r="P44" s="160"/>
      <c r="Q44" s="161">
        <f t="shared" si="1"/>
        <v>0</v>
      </c>
      <c r="R44" s="357" t="e">
        <f t="shared" si="68"/>
        <v>#DIV/0!</v>
      </c>
      <c r="S44" s="357" t="e">
        <f t="shared" ref="S44" si="159">R44*0.6</f>
        <v>#DIV/0!</v>
      </c>
      <c r="T44" s="301"/>
      <c r="U44" s="353" t="e">
        <f t="shared" ref="U44" si="160">IF(P44="No_existen",5*$U$10,V44*$U$10)</f>
        <v>#DIV/0!</v>
      </c>
      <c r="V44" s="341" t="e">
        <f t="shared" ref="V44" si="161">ROUND(AVERAGEIF(W44:W46,"&gt;0"),0)</f>
        <v>#DIV/0!</v>
      </c>
      <c r="W44" s="299">
        <f t="shared" si="2"/>
        <v>0</v>
      </c>
      <c r="X44" s="301"/>
      <c r="Y44" s="301"/>
      <c r="Z44" s="341" t="e">
        <f t="shared" ref="Z44" si="162">IF(P44="No_existen",5*$Z$10,AA44*$Z$10)</f>
        <v>#DIV/0!</v>
      </c>
      <c r="AA44" s="369" t="e">
        <f t="shared" ref="AA44" si="163">ROUND(AVERAGEIF(AB44:AB46,"&gt;0"),0)</f>
        <v>#DIV/0!</v>
      </c>
      <c r="AB44" s="302">
        <f t="shared" si="3"/>
        <v>0</v>
      </c>
      <c r="AC44" s="301"/>
      <c r="AD44" s="301"/>
      <c r="AE44" s="341" t="e">
        <f t="shared" ref="AE44" si="164">IF(P44="No_existen",5*$AE$10,AF44*$AE$10)</f>
        <v>#DIV/0!</v>
      </c>
      <c r="AF44" s="369" t="e">
        <f t="shared" ref="AF44" si="165">ROUND(AVERAGEIF(AG44:AG46,"&gt;0"),0)</f>
        <v>#DIV/0!</v>
      </c>
      <c r="AG44" s="302">
        <f t="shared" si="4"/>
        <v>0</v>
      </c>
      <c r="AH44" s="301"/>
      <c r="AI44" s="301"/>
      <c r="AJ44" s="341" t="e">
        <f t="shared" ref="AJ44" si="166">IF(P44="No_existen",5*$AJ$10,AK44*$AJ$10)</f>
        <v>#DIV/0!</v>
      </c>
      <c r="AK44" s="369" t="e">
        <f t="shared" ref="AK44" si="167">ROUND(AVERAGEIF(AL44:AL46,"&gt;0"),0)</f>
        <v>#DIV/0!</v>
      </c>
      <c r="AL44" s="302">
        <f t="shared" si="5"/>
        <v>0</v>
      </c>
      <c r="AM44" s="301"/>
      <c r="AN44" s="369" t="e">
        <f t="shared" ref="AN44" si="168">ROUND(AVERAGE(R44,V44,AA44,AF44,AK44),0)</f>
        <v>#DIV/0!</v>
      </c>
      <c r="AO44" s="377" t="e">
        <f t="shared" ref="AO44" si="169">IF(AN44&lt;1.5,"FUERTE",IF(AND(AN44&gt;=1.5,AN44&lt;2.5),"ACEPTABLE",IF(AN44&gt;=5,"INEXISTENTE","DÉBIL")))</f>
        <v>#DIV/0!</v>
      </c>
      <c r="AP44" s="362">
        <f t="shared" ref="AP44" si="170">IF(O44=0,0,ROUND((O44*AN44),0))</f>
        <v>0</v>
      </c>
      <c r="AQ44" s="363" t="str">
        <f t="shared" ref="AQ44" si="171">IF(AP44&gt;=36,"GRAVE", IF(AP44&lt;=10, "LEVE", "MODERADO"))</f>
        <v>LEVE</v>
      </c>
      <c r="AR44" s="340"/>
      <c r="AS44" s="340"/>
      <c r="AT44" s="51"/>
      <c r="AU44" s="51"/>
      <c r="AV44" s="104"/>
      <c r="AW44" s="317"/>
      <c r="AX44" s="106"/>
      <c r="AY44" s="49"/>
      <c r="AZ44" s="49"/>
      <c r="BA44" s="49"/>
      <c r="BB44" s="50"/>
      <c r="BC44" s="50"/>
    </row>
    <row r="45" spans="1:55" s="105" customFormat="1" ht="64.5" customHeight="1" x14ac:dyDescent="0.2">
      <c r="A45" s="348"/>
      <c r="B45" s="343"/>
      <c r="C45" s="343"/>
      <c r="D45" s="79"/>
      <c r="E45" s="79"/>
      <c r="F45" s="79"/>
      <c r="G45" s="336"/>
      <c r="H45" s="338"/>
      <c r="I45" s="336"/>
      <c r="J45" s="339"/>
      <c r="K45" s="365"/>
      <c r="L45" s="335"/>
      <c r="M45" s="365"/>
      <c r="N45" s="335"/>
      <c r="O45" s="335"/>
      <c r="P45" s="160"/>
      <c r="Q45" s="161">
        <f t="shared" si="1"/>
        <v>0</v>
      </c>
      <c r="R45" s="357"/>
      <c r="S45" s="357"/>
      <c r="T45" s="301"/>
      <c r="U45" s="354"/>
      <c r="V45" s="342"/>
      <c r="W45" s="299">
        <f t="shared" si="2"/>
        <v>0</v>
      </c>
      <c r="X45" s="301"/>
      <c r="Y45" s="301"/>
      <c r="Z45" s="342"/>
      <c r="AA45" s="357"/>
      <c r="AB45" s="302">
        <f t="shared" si="3"/>
        <v>0</v>
      </c>
      <c r="AC45" s="301"/>
      <c r="AD45" s="301"/>
      <c r="AE45" s="342"/>
      <c r="AF45" s="357"/>
      <c r="AG45" s="302">
        <f t="shared" si="4"/>
        <v>0</v>
      </c>
      <c r="AH45" s="301"/>
      <c r="AI45" s="301"/>
      <c r="AJ45" s="342"/>
      <c r="AK45" s="357"/>
      <c r="AL45" s="302">
        <f t="shared" si="5"/>
        <v>0</v>
      </c>
      <c r="AM45" s="301"/>
      <c r="AN45" s="357"/>
      <c r="AO45" s="377"/>
      <c r="AP45" s="362"/>
      <c r="AQ45" s="364"/>
      <c r="AR45" s="340"/>
      <c r="AS45" s="340"/>
      <c r="AT45" s="51"/>
      <c r="AU45" s="51"/>
      <c r="AV45" s="104"/>
      <c r="AW45" s="317"/>
      <c r="AX45" s="106"/>
      <c r="AY45" s="49"/>
      <c r="AZ45" s="49"/>
      <c r="BA45" s="49"/>
      <c r="BB45" s="50"/>
      <c r="BC45" s="50"/>
    </row>
    <row r="46" spans="1:55" s="105" customFormat="1" ht="64.5" customHeight="1" x14ac:dyDescent="0.2">
      <c r="A46" s="348"/>
      <c r="B46" s="343"/>
      <c r="C46" s="343"/>
      <c r="D46" s="79"/>
      <c r="E46" s="79"/>
      <c r="F46" s="79"/>
      <c r="G46" s="336"/>
      <c r="H46" s="338"/>
      <c r="I46" s="336"/>
      <c r="J46" s="339"/>
      <c r="K46" s="365"/>
      <c r="L46" s="335"/>
      <c r="M46" s="365"/>
      <c r="N46" s="335"/>
      <c r="O46" s="335"/>
      <c r="P46" s="160"/>
      <c r="Q46" s="161">
        <f t="shared" si="1"/>
        <v>0</v>
      </c>
      <c r="R46" s="357"/>
      <c r="S46" s="357"/>
      <c r="T46" s="301"/>
      <c r="U46" s="354"/>
      <c r="V46" s="342"/>
      <c r="W46" s="299">
        <f t="shared" si="2"/>
        <v>0</v>
      </c>
      <c r="X46" s="301"/>
      <c r="Y46" s="301"/>
      <c r="Z46" s="342"/>
      <c r="AA46" s="357"/>
      <c r="AB46" s="302">
        <f t="shared" si="3"/>
        <v>0</v>
      </c>
      <c r="AC46" s="301"/>
      <c r="AD46" s="301"/>
      <c r="AE46" s="342"/>
      <c r="AF46" s="357"/>
      <c r="AG46" s="302">
        <f t="shared" si="4"/>
        <v>0</v>
      </c>
      <c r="AH46" s="301"/>
      <c r="AI46" s="301"/>
      <c r="AJ46" s="342"/>
      <c r="AK46" s="357"/>
      <c r="AL46" s="302">
        <f t="shared" si="5"/>
        <v>0</v>
      </c>
      <c r="AM46" s="301"/>
      <c r="AN46" s="357"/>
      <c r="AO46" s="377"/>
      <c r="AP46" s="362"/>
      <c r="AQ46" s="364"/>
      <c r="AR46" s="340"/>
      <c r="AS46" s="340"/>
      <c r="AT46" s="51"/>
      <c r="AU46" s="51"/>
      <c r="AV46" s="104"/>
      <c r="AW46" s="317"/>
      <c r="AX46" s="106"/>
      <c r="AY46" s="49"/>
      <c r="AZ46" s="49"/>
      <c r="BA46" s="49"/>
      <c r="BB46" s="50"/>
      <c r="BC46" s="50"/>
    </row>
    <row r="47" spans="1:55" s="105" customFormat="1" ht="64.5" customHeight="1" x14ac:dyDescent="0.2">
      <c r="A47" s="348">
        <v>13</v>
      </c>
      <c r="B47" s="343"/>
      <c r="C47" s="343"/>
      <c r="D47" s="79"/>
      <c r="E47" s="79"/>
      <c r="F47" s="79"/>
      <c r="G47" s="336"/>
      <c r="H47" s="370"/>
      <c r="I47" s="372"/>
      <c r="J47" s="339"/>
      <c r="K47" s="365"/>
      <c r="L47" s="335">
        <f t="shared" ref="L47" si="172">IF(K47="ALTA",5,IF(K47="MEDIO ALTA",4,IF(K47="MEDIA",3,IF(K47="MEDIO BAJA",2,IF(K47="BAJA",1,0)))))</f>
        <v>0</v>
      </c>
      <c r="M47" s="365"/>
      <c r="N47" s="335">
        <f t="shared" ref="N47" si="173">IF(M47="ALTO",5,IF(M47="MEDIO ALTO",4,IF(M47="MEDIO",3,IF(M47="MEDIO BAJO",2,IF(M47="BAJO",1,0)))))</f>
        <v>0</v>
      </c>
      <c r="O47" s="335">
        <f t="shared" si="67"/>
        <v>0</v>
      </c>
      <c r="P47" s="160"/>
      <c r="Q47" s="161">
        <f t="shared" si="1"/>
        <v>0</v>
      </c>
      <c r="R47" s="357" t="e">
        <f t="shared" si="68"/>
        <v>#DIV/0!</v>
      </c>
      <c r="S47" s="357" t="e">
        <f t="shared" ref="S47" si="174">R47*0.6</f>
        <v>#DIV/0!</v>
      </c>
      <c r="T47" s="301"/>
      <c r="U47" s="353" t="e">
        <f t="shared" ref="U47" si="175">IF(P47="No_existen",5*$U$10,V47*$U$10)</f>
        <v>#DIV/0!</v>
      </c>
      <c r="V47" s="341" t="e">
        <f t="shared" ref="V47" si="176">ROUND(AVERAGEIF(W47:W49,"&gt;0"),0)</f>
        <v>#DIV/0!</v>
      </c>
      <c r="W47" s="299">
        <f t="shared" si="2"/>
        <v>0</v>
      </c>
      <c r="X47" s="301"/>
      <c r="Y47" s="301"/>
      <c r="Z47" s="341" t="e">
        <f t="shared" ref="Z47" si="177">IF(P47="No_existen",5*$Z$10,AA47*$Z$10)</f>
        <v>#DIV/0!</v>
      </c>
      <c r="AA47" s="369" t="e">
        <f t="shared" ref="AA47" si="178">ROUND(AVERAGEIF(AB47:AB49,"&gt;0"),0)</f>
        <v>#DIV/0!</v>
      </c>
      <c r="AB47" s="302">
        <f t="shared" si="3"/>
        <v>0</v>
      </c>
      <c r="AC47" s="301"/>
      <c r="AD47" s="301"/>
      <c r="AE47" s="341" t="e">
        <f t="shared" ref="AE47" si="179">IF(P47="No_existen",5*$AE$10,AF47*$AE$10)</f>
        <v>#DIV/0!</v>
      </c>
      <c r="AF47" s="369" t="e">
        <f t="shared" ref="AF47" si="180">ROUND(AVERAGEIF(AG47:AG49,"&gt;0"),0)</f>
        <v>#DIV/0!</v>
      </c>
      <c r="AG47" s="302">
        <f t="shared" si="4"/>
        <v>0</v>
      </c>
      <c r="AH47" s="301"/>
      <c r="AI47" s="301"/>
      <c r="AJ47" s="341" t="e">
        <f t="shared" ref="AJ47" si="181">IF(P47="No_existen",5*$AJ$10,AK47*$AJ$10)</f>
        <v>#DIV/0!</v>
      </c>
      <c r="AK47" s="369" t="e">
        <f t="shared" ref="AK47" si="182">ROUND(AVERAGEIF(AL47:AL49,"&gt;0"),0)</f>
        <v>#DIV/0!</v>
      </c>
      <c r="AL47" s="302">
        <f t="shared" si="5"/>
        <v>0</v>
      </c>
      <c r="AM47" s="301"/>
      <c r="AN47" s="369" t="e">
        <f t="shared" ref="AN47" si="183">ROUND(AVERAGE(R47,V47,AA47,AF47,AK47),0)</f>
        <v>#DIV/0!</v>
      </c>
      <c r="AO47" s="377" t="e">
        <f t="shared" ref="AO47" si="184">IF(AN47&lt;1.5,"FUERTE",IF(AND(AN47&gt;=1.5,AN47&lt;2.5),"ACEPTABLE",IF(AN47&gt;=5,"INEXISTENTE","DÉBIL")))</f>
        <v>#DIV/0!</v>
      </c>
      <c r="AP47" s="362">
        <f t="shared" ref="AP47" si="185">IF(O47=0,0,ROUND((O47*AN47),0))</f>
        <v>0</v>
      </c>
      <c r="AQ47" s="363" t="str">
        <f t="shared" ref="AQ47" si="186">IF(AP47&gt;=36,"GRAVE", IF(AP47&lt;=10, "LEVE", "MODERADO"))</f>
        <v>LEVE</v>
      </c>
      <c r="AR47" s="340"/>
      <c r="AS47" s="340"/>
      <c r="AT47" s="51"/>
      <c r="AU47" s="51"/>
      <c r="AV47" s="104"/>
      <c r="AW47" s="317"/>
      <c r="AX47" s="106"/>
      <c r="AY47" s="49"/>
      <c r="AZ47" s="49"/>
      <c r="BA47" s="49"/>
      <c r="BB47" s="50"/>
      <c r="BC47" s="50"/>
    </row>
    <row r="48" spans="1:55" s="105" customFormat="1" ht="64.5" customHeight="1" x14ac:dyDescent="0.2">
      <c r="A48" s="348"/>
      <c r="B48" s="343"/>
      <c r="C48" s="343"/>
      <c r="D48" s="79"/>
      <c r="E48" s="79"/>
      <c r="F48" s="79"/>
      <c r="G48" s="336"/>
      <c r="H48" s="371"/>
      <c r="I48" s="372"/>
      <c r="J48" s="339"/>
      <c r="K48" s="365"/>
      <c r="L48" s="335"/>
      <c r="M48" s="365"/>
      <c r="N48" s="335"/>
      <c r="O48" s="335"/>
      <c r="P48" s="160"/>
      <c r="Q48" s="161">
        <f t="shared" si="1"/>
        <v>0</v>
      </c>
      <c r="R48" s="357"/>
      <c r="S48" s="357"/>
      <c r="T48" s="301"/>
      <c r="U48" s="354"/>
      <c r="V48" s="342"/>
      <c r="W48" s="299">
        <f t="shared" si="2"/>
        <v>0</v>
      </c>
      <c r="X48" s="301"/>
      <c r="Y48" s="301"/>
      <c r="Z48" s="342"/>
      <c r="AA48" s="357"/>
      <c r="AB48" s="302">
        <f t="shared" si="3"/>
        <v>0</v>
      </c>
      <c r="AC48" s="301"/>
      <c r="AD48" s="301"/>
      <c r="AE48" s="342"/>
      <c r="AF48" s="357"/>
      <c r="AG48" s="302">
        <f t="shared" si="4"/>
        <v>0</v>
      </c>
      <c r="AH48" s="301"/>
      <c r="AI48" s="301"/>
      <c r="AJ48" s="342"/>
      <c r="AK48" s="357"/>
      <c r="AL48" s="302">
        <f t="shared" si="5"/>
        <v>0</v>
      </c>
      <c r="AM48" s="301"/>
      <c r="AN48" s="357"/>
      <c r="AO48" s="377"/>
      <c r="AP48" s="362"/>
      <c r="AQ48" s="364"/>
      <c r="AR48" s="340"/>
      <c r="AS48" s="340"/>
      <c r="AT48" s="51"/>
      <c r="AU48" s="51"/>
      <c r="AV48" s="104"/>
      <c r="AW48" s="317"/>
      <c r="AX48" s="106"/>
      <c r="AY48" s="49"/>
      <c r="AZ48" s="49"/>
      <c r="BA48" s="49"/>
      <c r="BB48" s="50"/>
      <c r="BC48" s="50"/>
    </row>
    <row r="49" spans="1:55" s="105" customFormat="1" ht="64.5" customHeight="1" x14ac:dyDescent="0.2">
      <c r="A49" s="348"/>
      <c r="B49" s="343"/>
      <c r="C49" s="343"/>
      <c r="D49" s="79"/>
      <c r="E49" s="79"/>
      <c r="F49" s="79"/>
      <c r="G49" s="336"/>
      <c r="H49" s="371"/>
      <c r="I49" s="372"/>
      <c r="J49" s="339"/>
      <c r="K49" s="365"/>
      <c r="L49" s="335"/>
      <c r="M49" s="365"/>
      <c r="N49" s="335"/>
      <c r="O49" s="335"/>
      <c r="P49" s="160"/>
      <c r="Q49" s="161">
        <f t="shared" si="1"/>
        <v>0</v>
      </c>
      <c r="R49" s="357"/>
      <c r="S49" s="357"/>
      <c r="T49" s="301"/>
      <c r="U49" s="354"/>
      <c r="V49" s="342"/>
      <c r="W49" s="299">
        <f t="shared" si="2"/>
        <v>0</v>
      </c>
      <c r="X49" s="301"/>
      <c r="Y49" s="301"/>
      <c r="Z49" s="342"/>
      <c r="AA49" s="357"/>
      <c r="AB49" s="302">
        <f t="shared" si="3"/>
        <v>0</v>
      </c>
      <c r="AC49" s="301"/>
      <c r="AD49" s="301"/>
      <c r="AE49" s="342"/>
      <c r="AF49" s="357"/>
      <c r="AG49" s="302">
        <f t="shared" si="4"/>
        <v>0</v>
      </c>
      <c r="AH49" s="301"/>
      <c r="AI49" s="301"/>
      <c r="AJ49" s="342"/>
      <c r="AK49" s="357"/>
      <c r="AL49" s="302">
        <f t="shared" si="5"/>
        <v>0</v>
      </c>
      <c r="AM49" s="301"/>
      <c r="AN49" s="357"/>
      <c r="AO49" s="377"/>
      <c r="AP49" s="362"/>
      <c r="AQ49" s="364"/>
      <c r="AR49" s="340"/>
      <c r="AS49" s="340"/>
      <c r="AT49" s="51"/>
      <c r="AU49" s="51"/>
      <c r="AV49" s="104"/>
      <c r="AW49" s="317"/>
      <c r="AX49" s="106"/>
      <c r="AY49" s="49"/>
      <c r="AZ49" s="49"/>
      <c r="BA49" s="49"/>
      <c r="BB49" s="50"/>
      <c r="BC49" s="50"/>
    </row>
    <row r="50" spans="1:55" s="105" customFormat="1" ht="64.5" customHeight="1" x14ac:dyDescent="0.2">
      <c r="A50" s="348">
        <v>14</v>
      </c>
      <c r="B50" s="343"/>
      <c r="C50" s="343"/>
      <c r="D50" s="79"/>
      <c r="E50" s="79"/>
      <c r="F50" s="79"/>
      <c r="G50" s="336"/>
      <c r="H50" s="337"/>
      <c r="I50" s="336"/>
      <c r="J50" s="339"/>
      <c r="K50" s="365"/>
      <c r="L50" s="335">
        <f t="shared" ref="L50" si="187">IF(K50="ALTA",5,IF(K50="MEDIO ALTA",4,IF(K50="MEDIA",3,IF(K50="MEDIO BAJA",2,IF(K50="BAJA",1,0)))))</f>
        <v>0</v>
      </c>
      <c r="M50" s="365"/>
      <c r="N50" s="335">
        <f t="shared" ref="N50" si="188">IF(M50="ALTO",5,IF(M50="MEDIO ALTO",4,IF(M50="MEDIO",3,IF(M50="MEDIO BAJO",2,IF(M50="BAJO",1,0)))))</f>
        <v>0</v>
      </c>
      <c r="O50" s="335">
        <f t="shared" si="67"/>
        <v>0</v>
      </c>
      <c r="P50" s="160"/>
      <c r="Q50" s="161">
        <f t="shared" si="1"/>
        <v>0</v>
      </c>
      <c r="R50" s="357" t="e">
        <f t="shared" si="68"/>
        <v>#DIV/0!</v>
      </c>
      <c r="S50" s="357" t="e">
        <f t="shared" ref="S50" si="189">R50*0.6</f>
        <v>#DIV/0!</v>
      </c>
      <c r="T50" s="301"/>
      <c r="U50" s="353" t="e">
        <f t="shared" ref="U50" si="190">IF(P50="No_existen",5*$U$10,V50*$U$10)</f>
        <v>#DIV/0!</v>
      </c>
      <c r="V50" s="341" t="e">
        <f t="shared" ref="V50" si="191">ROUND(AVERAGEIF(W50:W52,"&gt;0"),0)</f>
        <v>#DIV/0!</v>
      </c>
      <c r="W50" s="299">
        <f t="shared" si="2"/>
        <v>0</v>
      </c>
      <c r="X50" s="301"/>
      <c r="Y50" s="301"/>
      <c r="Z50" s="341" t="e">
        <f t="shared" ref="Z50" si="192">IF(P50="No_existen",5*$Z$10,AA50*$Z$10)</f>
        <v>#DIV/0!</v>
      </c>
      <c r="AA50" s="369" t="e">
        <f t="shared" ref="AA50" si="193">ROUND(AVERAGEIF(AB50:AB52,"&gt;0"),0)</f>
        <v>#DIV/0!</v>
      </c>
      <c r="AB50" s="302">
        <f t="shared" si="3"/>
        <v>0</v>
      </c>
      <c r="AC50" s="301"/>
      <c r="AD50" s="301"/>
      <c r="AE50" s="341" t="e">
        <f t="shared" ref="AE50" si="194">IF(P50="No_existen",5*$AE$10,AF50*$AE$10)</f>
        <v>#DIV/0!</v>
      </c>
      <c r="AF50" s="369" t="e">
        <f t="shared" ref="AF50" si="195">ROUND(AVERAGEIF(AG50:AG52,"&gt;0"),0)</f>
        <v>#DIV/0!</v>
      </c>
      <c r="AG50" s="302">
        <f t="shared" si="4"/>
        <v>0</v>
      </c>
      <c r="AH50" s="301"/>
      <c r="AI50" s="301"/>
      <c r="AJ50" s="341" t="e">
        <f t="shared" ref="AJ50" si="196">IF(P50="No_existen",5*$AJ$10,AK50*$AJ$10)</f>
        <v>#DIV/0!</v>
      </c>
      <c r="AK50" s="369" t="e">
        <f t="shared" ref="AK50" si="197">ROUND(AVERAGEIF(AL50:AL52,"&gt;0"),0)</f>
        <v>#DIV/0!</v>
      </c>
      <c r="AL50" s="302">
        <f t="shared" si="5"/>
        <v>0</v>
      </c>
      <c r="AM50" s="301"/>
      <c r="AN50" s="369" t="e">
        <f t="shared" ref="AN50" si="198">ROUND(AVERAGE(R50,V50,AA50,AF50,AK50),0)</f>
        <v>#DIV/0!</v>
      </c>
      <c r="AO50" s="377" t="e">
        <f t="shared" ref="AO50" si="199">IF(AN50&lt;1.5,"FUERTE",IF(AND(AN50&gt;=1.5,AN50&lt;2.5),"ACEPTABLE",IF(AN50&gt;=5,"INEXISTENTE","DÉBIL")))</f>
        <v>#DIV/0!</v>
      </c>
      <c r="AP50" s="362">
        <f t="shared" ref="AP50" si="200">IF(O50=0,0,ROUND((O50*AN50),0))</f>
        <v>0</v>
      </c>
      <c r="AQ50" s="363" t="str">
        <f t="shared" ref="AQ50" si="201">IF(AP50&gt;=36,"GRAVE", IF(AP50&lt;=10, "LEVE", "MODERADO"))</f>
        <v>LEVE</v>
      </c>
      <c r="AR50" s="340"/>
      <c r="AS50" s="340"/>
      <c r="AT50" s="51"/>
      <c r="AU50" s="51"/>
      <c r="AV50" s="104"/>
      <c r="AW50" s="317"/>
      <c r="AX50" s="106"/>
      <c r="AY50" s="49"/>
      <c r="AZ50" s="49"/>
      <c r="BA50" s="49"/>
      <c r="BB50" s="50"/>
      <c r="BC50" s="50"/>
    </row>
    <row r="51" spans="1:55" s="105" customFormat="1" ht="64.5" customHeight="1" x14ac:dyDescent="0.2">
      <c r="A51" s="348"/>
      <c r="B51" s="343"/>
      <c r="C51" s="343"/>
      <c r="D51" s="79"/>
      <c r="E51" s="79"/>
      <c r="F51" s="79"/>
      <c r="G51" s="336"/>
      <c r="H51" s="338"/>
      <c r="I51" s="336"/>
      <c r="J51" s="339"/>
      <c r="K51" s="365"/>
      <c r="L51" s="335"/>
      <c r="M51" s="365"/>
      <c r="N51" s="335"/>
      <c r="O51" s="335"/>
      <c r="P51" s="160"/>
      <c r="Q51" s="161">
        <f t="shared" si="1"/>
        <v>0</v>
      </c>
      <c r="R51" s="357"/>
      <c r="S51" s="357"/>
      <c r="T51" s="301"/>
      <c r="U51" s="354"/>
      <c r="V51" s="342"/>
      <c r="W51" s="299">
        <f t="shared" si="2"/>
        <v>0</v>
      </c>
      <c r="X51" s="301"/>
      <c r="Y51" s="301"/>
      <c r="Z51" s="342"/>
      <c r="AA51" s="357"/>
      <c r="AB51" s="302">
        <f t="shared" si="3"/>
        <v>0</v>
      </c>
      <c r="AC51" s="301"/>
      <c r="AD51" s="301"/>
      <c r="AE51" s="342"/>
      <c r="AF51" s="357"/>
      <c r="AG51" s="302">
        <f t="shared" si="4"/>
        <v>0</v>
      </c>
      <c r="AH51" s="301"/>
      <c r="AI51" s="301"/>
      <c r="AJ51" s="342"/>
      <c r="AK51" s="357"/>
      <c r="AL51" s="302">
        <f t="shared" si="5"/>
        <v>0</v>
      </c>
      <c r="AM51" s="301"/>
      <c r="AN51" s="357"/>
      <c r="AO51" s="377"/>
      <c r="AP51" s="362"/>
      <c r="AQ51" s="364"/>
      <c r="AR51" s="340"/>
      <c r="AS51" s="340"/>
      <c r="AT51" s="51"/>
      <c r="AU51" s="51"/>
      <c r="AV51" s="104"/>
      <c r="AW51" s="317"/>
      <c r="AX51" s="106"/>
      <c r="AY51" s="49"/>
      <c r="AZ51" s="49"/>
      <c r="BA51" s="49"/>
      <c r="BB51" s="50"/>
      <c r="BC51" s="50"/>
    </row>
    <row r="52" spans="1:55" s="105" customFormat="1" ht="64.5" customHeight="1" x14ac:dyDescent="0.2">
      <c r="A52" s="348"/>
      <c r="B52" s="343"/>
      <c r="C52" s="343"/>
      <c r="D52" s="79"/>
      <c r="E52" s="79"/>
      <c r="F52" s="79"/>
      <c r="G52" s="336"/>
      <c r="H52" s="338"/>
      <c r="I52" s="336"/>
      <c r="J52" s="339"/>
      <c r="K52" s="365"/>
      <c r="L52" s="335"/>
      <c r="M52" s="365"/>
      <c r="N52" s="335"/>
      <c r="O52" s="335"/>
      <c r="P52" s="160"/>
      <c r="Q52" s="161">
        <f t="shared" si="1"/>
        <v>0</v>
      </c>
      <c r="R52" s="357"/>
      <c r="S52" s="357"/>
      <c r="T52" s="301"/>
      <c r="U52" s="354"/>
      <c r="V52" s="342"/>
      <c r="W52" s="299">
        <f t="shared" si="2"/>
        <v>0</v>
      </c>
      <c r="X52" s="301"/>
      <c r="Y52" s="301"/>
      <c r="Z52" s="342"/>
      <c r="AA52" s="357"/>
      <c r="AB52" s="302">
        <f t="shared" si="3"/>
        <v>0</v>
      </c>
      <c r="AC52" s="301"/>
      <c r="AD52" s="301"/>
      <c r="AE52" s="342"/>
      <c r="AF52" s="357"/>
      <c r="AG52" s="302">
        <f t="shared" si="4"/>
        <v>0</v>
      </c>
      <c r="AH52" s="301"/>
      <c r="AI52" s="301"/>
      <c r="AJ52" s="342"/>
      <c r="AK52" s="357"/>
      <c r="AL52" s="302">
        <f t="shared" si="5"/>
        <v>0</v>
      </c>
      <c r="AM52" s="301"/>
      <c r="AN52" s="357"/>
      <c r="AO52" s="377"/>
      <c r="AP52" s="362"/>
      <c r="AQ52" s="364"/>
      <c r="AR52" s="340"/>
      <c r="AS52" s="340"/>
      <c r="AT52" s="51"/>
      <c r="AU52" s="51"/>
      <c r="AV52" s="104"/>
      <c r="AW52" s="317"/>
      <c r="AX52" s="106"/>
      <c r="AY52" s="49"/>
      <c r="AZ52" s="49"/>
      <c r="BA52" s="49"/>
      <c r="BB52" s="50"/>
      <c r="BC52" s="50"/>
    </row>
    <row r="53" spans="1:55" s="105" customFormat="1" ht="64.5" customHeight="1" x14ac:dyDescent="0.2">
      <c r="A53" s="348">
        <v>15</v>
      </c>
      <c r="B53" s="343"/>
      <c r="C53" s="343"/>
      <c r="D53" s="79"/>
      <c r="E53" s="79"/>
      <c r="F53" s="79"/>
      <c r="G53" s="336"/>
      <c r="H53" s="337"/>
      <c r="I53" s="336"/>
      <c r="J53" s="339"/>
      <c r="K53" s="365"/>
      <c r="L53" s="335">
        <f t="shared" ref="L53" si="202">IF(K53="ALTA",5,IF(K53="MEDIO ALTA",4,IF(K53="MEDIA",3,IF(K53="MEDIO BAJA",2,IF(K53="BAJA",1,0)))))</f>
        <v>0</v>
      </c>
      <c r="M53" s="365"/>
      <c r="N53" s="335">
        <f t="shared" ref="N53" si="203">IF(M53="ALTO",5,IF(M53="MEDIO ALTO",4,IF(M53="MEDIO",3,IF(M53="MEDIO BAJO",2,IF(M53="BAJO",1,0)))))</f>
        <v>0</v>
      </c>
      <c r="O53" s="335">
        <f t="shared" si="67"/>
        <v>0</v>
      </c>
      <c r="P53" s="160"/>
      <c r="Q53" s="161">
        <f t="shared" si="1"/>
        <v>0</v>
      </c>
      <c r="R53" s="357" t="e">
        <f t="shared" si="68"/>
        <v>#DIV/0!</v>
      </c>
      <c r="S53" s="357" t="e">
        <f t="shared" ref="S53" si="204">R53*0.6</f>
        <v>#DIV/0!</v>
      </c>
      <c r="T53" s="301"/>
      <c r="U53" s="353" t="e">
        <f t="shared" ref="U53" si="205">IF(P53="No_existen",5*$U$10,V53*$U$10)</f>
        <v>#DIV/0!</v>
      </c>
      <c r="V53" s="341" t="e">
        <f t="shared" ref="V53" si="206">ROUND(AVERAGEIF(W53:W55,"&gt;0"),0)</f>
        <v>#DIV/0!</v>
      </c>
      <c r="W53" s="299">
        <f t="shared" si="2"/>
        <v>0</v>
      </c>
      <c r="X53" s="301"/>
      <c r="Y53" s="301"/>
      <c r="Z53" s="341" t="e">
        <f t="shared" ref="Z53" si="207">IF(P53="No_existen",5*$Z$10,AA53*$Z$10)</f>
        <v>#DIV/0!</v>
      </c>
      <c r="AA53" s="369" t="e">
        <f t="shared" ref="AA53" si="208">ROUND(AVERAGEIF(AB53:AB55,"&gt;0"),0)</f>
        <v>#DIV/0!</v>
      </c>
      <c r="AB53" s="302">
        <f t="shared" si="3"/>
        <v>0</v>
      </c>
      <c r="AC53" s="301"/>
      <c r="AD53" s="301"/>
      <c r="AE53" s="341" t="e">
        <f t="shared" ref="AE53" si="209">IF(P53="No_existen",5*$AE$10,AF53*$AE$10)</f>
        <v>#DIV/0!</v>
      </c>
      <c r="AF53" s="369" t="e">
        <f t="shared" ref="AF53" si="210">ROUND(AVERAGEIF(AG53:AG55,"&gt;0"),0)</f>
        <v>#DIV/0!</v>
      </c>
      <c r="AG53" s="302">
        <f t="shared" si="4"/>
        <v>0</v>
      </c>
      <c r="AH53" s="301"/>
      <c r="AI53" s="301"/>
      <c r="AJ53" s="341" t="e">
        <f t="shared" ref="AJ53" si="211">IF(P53="No_existen",5*$AJ$10,AK53*$AJ$10)</f>
        <v>#DIV/0!</v>
      </c>
      <c r="AK53" s="369" t="e">
        <f t="shared" ref="AK53" si="212">ROUND(AVERAGEIF(AL53:AL55,"&gt;0"),0)</f>
        <v>#DIV/0!</v>
      </c>
      <c r="AL53" s="302">
        <f t="shared" si="5"/>
        <v>0</v>
      </c>
      <c r="AM53" s="301"/>
      <c r="AN53" s="369" t="e">
        <f t="shared" ref="AN53" si="213">ROUND(AVERAGE(R53,V53,AA53,AF53,AK53),0)</f>
        <v>#DIV/0!</v>
      </c>
      <c r="AO53" s="377" t="e">
        <f t="shared" ref="AO53" si="214">IF(AN53&lt;1.5,"FUERTE",IF(AND(AN53&gt;=1.5,AN53&lt;2.5),"ACEPTABLE",IF(AN53&gt;=5,"INEXISTENTE","DÉBIL")))</f>
        <v>#DIV/0!</v>
      </c>
      <c r="AP53" s="362">
        <f t="shared" ref="AP53" si="215">IF(O53=0,0,ROUND((O53*AN53),0))</f>
        <v>0</v>
      </c>
      <c r="AQ53" s="363" t="str">
        <f t="shared" ref="AQ53" si="216">IF(AP53&gt;=36,"GRAVE", IF(AP53&lt;=10, "LEVE", "MODERADO"))</f>
        <v>LEVE</v>
      </c>
      <c r="AR53" s="340"/>
      <c r="AS53" s="340"/>
      <c r="AT53" s="51"/>
      <c r="AU53" s="51"/>
      <c r="AV53" s="104"/>
      <c r="AW53" s="317"/>
      <c r="AX53" s="106"/>
      <c r="AY53" s="49"/>
      <c r="AZ53" s="49"/>
      <c r="BA53" s="49"/>
      <c r="BB53" s="50"/>
      <c r="BC53" s="50"/>
    </row>
    <row r="54" spans="1:55" s="105" customFormat="1" ht="64.5" customHeight="1" x14ac:dyDescent="0.2">
      <c r="A54" s="348"/>
      <c r="B54" s="343"/>
      <c r="C54" s="343"/>
      <c r="D54" s="79"/>
      <c r="E54" s="79"/>
      <c r="F54" s="79"/>
      <c r="G54" s="336"/>
      <c r="H54" s="338"/>
      <c r="I54" s="336"/>
      <c r="J54" s="339"/>
      <c r="K54" s="365"/>
      <c r="L54" s="335"/>
      <c r="M54" s="365"/>
      <c r="N54" s="335"/>
      <c r="O54" s="335"/>
      <c r="P54" s="160"/>
      <c r="Q54" s="161">
        <f t="shared" si="1"/>
        <v>0</v>
      </c>
      <c r="R54" s="357"/>
      <c r="S54" s="357"/>
      <c r="T54" s="301"/>
      <c r="U54" s="354"/>
      <c r="V54" s="342"/>
      <c r="W54" s="299">
        <f t="shared" si="2"/>
        <v>0</v>
      </c>
      <c r="X54" s="301"/>
      <c r="Y54" s="301"/>
      <c r="Z54" s="342"/>
      <c r="AA54" s="357"/>
      <c r="AB54" s="302">
        <f t="shared" si="3"/>
        <v>0</v>
      </c>
      <c r="AC54" s="301"/>
      <c r="AD54" s="301"/>
      <c r="AE54" s="342"/>
      <c r="AF54" s="357"/>
      <c r="AG54" s="302">
        <f t="shared" si="4"/>
        <v>0</v>
      </c>
      <c r="AH54" s="301"/>
      <c r="AI54" s="301"/>
      <c r="AJ54" s="342"/>
      <c r="AK54" s="357"/>
      <c r="AL54" s="302">
        <f t="shared" si="5"/>
        <v>0</v>
      </c>
      <c r="AM54" s="301"/>
      <c r="AN54" s="357"/>
      <c r="AO54" s="377"/>
      <c r="AP54" s="362"/>
      <c r="AQ54" s="364"/>
      <c r="AR54" s="340"/>
      <c r="AS54" s="340"/>
      <c r="AT54" s="51"/>
      <c r="AU54" s="51"/>
      <c r="AV54" s="104"/>
      <c r="AW54" s="317"/>
      <c r="AX54" s="106"/>
      <c r="AY54" s="49"/>
      <c r="AZ54" s="49"/>
      <c r="BA54" s="49"/>
      <c r="BB54" s="50"/>
      <c r="BC54" s="50"/>
    </row>
    <row r="55" spans="1:55" s="105" customFormat="1" ht="64.5" customHeight="1" x14ac:dyDescent="0.2">
      <c r="A55" s="348"/>
      <c r="B55" s="343"/>
      <c r="C55" s="343"/>
      <c r="D55" s="79"/>
      <c r="E55" s="79"/>
      <c r="F55" s="79"/>
      <c r="G55" s="336"/>
      <c r="H55" s="338"/>
      <c r="I55" s="336"/>
      <c r="J55" s="339"/>
      <c r="K55" s="365"/>
      <c r="L55" s="335"/>
      <c r="M55" s="365"/>
      <c r="N55" s="335"/>
      <c r="O55" s="335"/>
      <c r="P55" s="160"/>
      <c r="Q55" s="161">
        <f t="shared" si="1"/>
        <v>0</v>
      </c>
      <c r="R55" s="357"/>
      <c r="S55" s="357"/>
      <c r="T55" s="301"/>
      <c r="U55" s="354"/>
      <c r="V55" s="342"/>
      <c r="W55" s="299">
        <f t="shared" si="2"/>
        <v>0</v>
      </c>
      <c r="X55" s="301"/>
      <c r="Y55" s="301"/>
      <c r="Z55" s="342"/>
      <c r="AA55" s="357"/>
      <c r="AB55" s="302">
        <f t="shared" si="3"/>
        <v>0</v>
      </c>
      <c r="AC55" s="301"/>
      <c r="AD55" s="301"/>
      <c r="AE55" s="342"/>
      <c r="AF55" s="357"/>
      <c r="AG55" s="302">
        <f t="shared" si="4"/>
        <v>0</v>
      </c>
      <c r="AH55" s="301"/>
      <c r="AI55" s="301"/>
      <c r="AJ55" s="342"/>
      <c r="AK55" s="357"/>
      <c r="AL55" s="302">
        <f t="shared" si="5"/>
        <v>0</v>
      </c>
      <c r="AM55" s="301"/>
      <c r="AN55" s="357"/>
      <c r="AO55" s="377"/>
      <c r="AP55" s="362"/>
      <c r="AQ55" s="364"/>
      <c r="AR55" s="340"/>
      <c r="AS55" s="340"/>
      <c r="AT55" s="51"/>
      <c r="AU55" s="51"/>
      <c r="AV55" s="104"/>
      <c r="AW55" s="317"/>
      <c r="AX55" s="106"/>
      <c r="AY55" s="49"/>
      <c r="AZ55" s="49"/>
      <c r="BA55" s="49"/>
      <c r="BB55" s="50"/>
      <c r="BC55" s="50"/>
    </row>
    <row r="56" spans="1:55" s="105" customFormat="1" ht="64.5" customHeight="1" x14ac:dyDescent="0.2">
      <c r="A56" s="348">
        <v>16</v>
      </c>
      <c r="B56" s="343"/>
      <c r="C56" s="343"/>
      <c r="D56" s="79"/>
      <c r="E56" s="79"/>
      <c r="F56" s="79"/>
      <c r="G56" s="336"/>
      <c r="H56" s="337"/>
      <c r="I56" s="336"/>
      <c r="J56" s="339"/>
      <c r="K56" s="365"/>
      <c r="L56" s="335">
        <f t="shared" ref="L56" si="217">IF(K56="ALTA",5,IF(K56="MEDIO ALTA",4,IF(K56="MEDIA",3,IF(K56="MEDIO BAJA",2,IF(K56="BAJA",1,0)))))</f>
        <v>0</v>
      </c>
      <c r="M56" s="365"/>
      <c r="N56" s="335">
        <f t="shared" ref="N56" si="218">IF(M56="ALTO",5,IF(M56="MEDIO ALTO",4,IF(M56="MEDIO",3,IF(M56="MEDIO BAJO",2,IF(M56="BAJO",1,0)))))</f>
        <v>0</v>
      </c>
      <c r="O56" s="335">
        <f t="shared" si="67"/>
        <v>0</v>
      </c>
      <c r="P56" s="160"/>
      <c r="Q56" s="161">
        <f t="shared" si="1"/>
        <v>0</v>
      </c>
      <c r="R56" s="357" t="e">
        <f t="shared" si="68"/>
        <v>#DIV/0!</v>
      </c>
      <c r="S56" s="357" t="e">
        <f t="shared" ref="S56" si="219">R56*0.6</f>
        <v>#DIV/0!</v>
      </c>
      <c r="T56" s="301"/>
      <c r="U56" s="353" t="e">
        <f t="shared" ref="U56" si="220">IF(P56="No_existen",5*$U$10,V56*$U$10)</f>
        <v>#DIV/0!</v>
      </c>
      <c r="V56" s="341" t="e">
        <f t="shared" ref="V56" si="221">ROUND(AVERAGEIF(W56:W58,"&gt;0"),0)</f>
        <v>#DIV/0!</v>
      </c>
      <c r="W56" s="299">
        <f t="shared" si="2"/>
        <v>0</v>
      </c>
      <c r="X56" s="301"/>
      <c r="Y56" s="301"/>
      <c r="Z56" s="341" t="e">
        <f t="shared" ref="Z56" si="222">IF(P56="No_existen",5*$Z$10,AA56*$Z$10)</f>
        <v>#DIV/0!</v>
      </c>
      <c r="AA56" s="369" t="e">
        <f t="shared" ref="AA56" si="223">ROUND(AVERAGEIF(AB56:AB58,"&gt;0"),0)</f>
        <v>#DIV/0!</v>
      </c>
      <c r="AB56" s="302">
        <f t="shared" si="3"/>
        <v>0</v>
      </c>
      <c r="AC56" s="301"/>
      <c r="AD56" s="301"/>
      <c r="AE56" s="341" t="e">
        <f t="shared" ref="AE56" si="224">IF(P56="No_existen",5*$AE$10,AF56*$AE$10)</f>
        <v>#DIV/0!</v>
      </c>
      <c r="AF56" s="369" t="e">
        <f t="shared" ref="AF56" si="225">ROUND(AVERAGEIF(AG56:AG58,"&gt;0"),0)</f>
        <v>#DIV/0!</v>
      </c>
      <c r="AG56" s="302">
        <f t="shared" si="4"/>
        <v>0</v>
      </c>
      <c r="AH56" s="301"/>
      <c r="AI56" s="301"/>
      <c r="AJ56" s="341" t="e">
        <f t="shared" ref="AJ56" si="226">IF(P56="No_existen",5*$AJ$10,AK56*$AJ$10)</f>
        <v>#DIV/0!</v>
      </c>
      <c r="AK56" s="369" t="e">
        <f t="shared" ref="AK56" si="227">ROUND(AVERAGEIF(AL56:AL58,"&gt;0"),0)</f>
        <v>#DIV/0!</v>
      </c>
      <c r="AL56" s="302">
        <f t="shared" si="5"/>
        <v>0</v>
      </c>
      <c r="AM56" s="301"/>
      <c r="AN56" s="369" t="e">
        <f t="shared" ref="AN56" si="228">ROUND(AVERAGE(R56,V56,AA56,AF56,AK56),0)</f>
        <v>#DIV/0!</v>
      </c>
      <c r="AO56" s="377" t="e">
        <f t="shared" ref="AO56" si="229">IF(AN56&lt;1.5,"FUERTE",IF(AND(AN56&gt;=1.5,AN56&lt;2.5),"ACEPTABLE",IF(AN56&gt;=5,"INEXISTENTE","DÉBIL")))</f>
        <v>#DIV/0!</v>
      </c>
      <c r="AP56" s="362">
        <f t="shared" ref="AP56" si="230">IF(O56=0,0,ROUND((O56*AN56),0))</f>
        <v>0</v>
      </c>
      <c r="AQ56" s="363" t="str">
        <f t="shared" ref="AQ56" si="231">IF(AP56&gt;=36,"GRAVE", IF(AP56&lt;=10, "LEVE", "MODERADO"))</f>
        <v>LEVE</v>
      </c>
      <c r="AR56" s="340"/>
      <c r="AS56" s="340"/>
      <c r="AT56" s="51"/>
      <c r="AU56" s="51"/>
      <c r="AV56" s="104"/>
      <c r="AW56" s="317"/>
      <c r="AX56" s="106"/>
      <c r="AY56" s="49"/>
      <c r="AZ56" s="49"/>
      <c r="BA56" s="49"/>
      <c r="BB56" s="50"/>
      <c r="BC56" s="50"/>
    </row>
    <row r="57" spans="1:55" s="105" customFormat="1" ht="64.5" customHeight="1" x14ac:dyDescent="0.2">
      <c r="A57" s="348"/>
      <c r="B57" s="343"/>
      <c r="C57" s="343"/>
      <c r="D57" s="79"/>
      <c r="E57" s="79"/>
      <c r="F57" s="79"/>
      <c r="G57" s="336"/>
      <c r="H57" s="338"/>
      <c r="I57" s="336"/>
      <c r="J57" s="339"/>
      <c r="K57" s="365"/>
      <c r="L57" s="335"/>
      <c r="M57" s="365"/>
      <c r="N57" s="335"/>
      <c r="O57" s="335"/>
      <c r="P57" s="160"/>
      <c r="Q57" s="161">
        <f t="shared" si="1"/>
        <v>0</v>
      </c>
      <c r="R57" s="357"/>
      <c r="S57" s="357"/>
      <c r="T57" s="301"/>
      <c r="U57" s="354"/>
      <c r="V57" s="342"/>
      <c r="W57" s="299">
        <f t="shared" si="2"/>
        <v>0</v>
      </c>
      <c r="X57" s="301"/>
      <c r="Y57" s="301"/>
      <c r="Z57" s="342"/>
      <c r="AA57" s="357"/>
      <c r="AB57" s="302">
        <f t="shared" si="3"/>
        <v>0</v>
      </c>
      <c r="AC57" s="301"/>
      <c r="AD57" s="301"/>
      <c r="AE57" s="342"/>
      <c r="AF57" s="357"/>
      <c r="AG57" s="302">
        <f t="shared" si="4"/>
        <v>0</v>
      </c>
      <c r="AH57" s="301"/>
      <c r="AI57" s="301"/>
      <c r="AJ57" s="342"/>
      <c r="AK57" s="357"/>
      <c r="AL57" s="302">
        <f t="shared" si="5"/>
        <v>0</v>
      </c>
      <c r="AM57" s="301"/>
      <c r="AN57" s="357"/>
      <c r="AO57" s="377"/>
      <c r="AP57" s="362"/>
      <c r="AQ57" s="364"/>
      <c r="AR57" s="340"/>
      <c r="AS57" s="340"/>
      <c r="AT57" s="51"/>
      <c r="AU57" s="51"/>
      <c r="AV57" s="104"/>
      <c r="AW57" s="317"/>
      <c r="AX57" s="106"/>
      <c r="AY57" s="49"/>
      <c r="AZ57" s="49"/>
      <c r="BA57" s="49"/>
      <c r="BB57" s="50"/>
      <c r="BC57" s="50"/>
    </row>
    <row r="58" spans="1:55" s="105" customFormat="1" ht="64.5" customHeight="1" x14ac:dyDescent="0.2">
      <c r="A58" s="348"/>
      <c r="B58" s="343"/>
      <c r="C58" s="343"/>
      <c r="D58" s="79"/>
      <c r="E58" s="79"/>
      <c r="F58" s="79"/>
      <c r="G58" s="336"/>
      <c r="H58" s="338"/>
      <c r="I58" s="336"/>
      <c r="J58" s="339"/>
      <c r="K58" s="365"/>
      <c r="L58" s="335"/>
      <c r="M58" s="365"/>
      <c r="N58" s="335"/>
      <c r="O58" s="335"/>
      <c r="P58" s="160"/>
      <c r="Q58" s="161">
        <f t="shared" si="1"/>
        <v>0</v>
      </c>
      <c r="R58" s="357"/>
      <c r="S58" s="357"/>
      <c r="T58" s="301"/>
      <c r="U58" s="354"/>
      <c r="V58" s="342"/>
      <c r="W58" s="299">
        <f t="shared" si="2"/>
        <v>0</v>
      </c>
      <c r="X58" s="301"/>
      <c r="Y58" s="301"/>
      <c r="Z58" s="342"/>
      <c r="AA58" s="357"/>
      <c r="AB58" s="302">
        <f t="shared" si="3"/>
        <v>0</v>
      </c>
      <c r="AC58" s="301"/>
      <c r="AD58" s="301"/>
      <c r="AE58" s="342"/>
      <c r="AF58" s="357"/>
      <c r="AG58" s="302">
        <f t="shared" si="4"/>
        <v>0</v>
      </c>
      <c r="AH58" s="301"/>
      <c r="AI58" s="301"/>
      <c r="AJ58" s="342"/>
      <c r="AK58" s="357"/>
      <c r="AL58" s="302">
        <f t="shared" si="5"/>
        <v>0</v>
      </c>
      <c r="AM58" s="301"/>
      <c r="AN58" s="357"/>
      <c r="AO58" s="377"/>
      <c r="AP58" s="362"/>
      <c r="AQ58" s="364"/>
      <c r="AR58" s="340"/>
      <c r="AS58" s="340"/>
      <c r="AT58" s="51"/>
      <c r="AU58" s="51"/>
      <c r="AV58" s="104"/>
      <c r="AW58" s="317"/>
      <c r="AX58" s="106"/>
      <c r="AY58" s="49"/>
      <c r="AZ58" s="49"/>
      <c r="BA58" s="49"/>
      <c r="BB58" s="50"/>
      <c r="BC58" s="50"/>
    </row>
    <row r="59" spans="1:55" s="105" customFormat="1" ht="64.5" customHeight="1" x14ac:dyDescent="0.2">
      <c r="A59" s="348">
        <v>17</v>
      </c>
      <c r="B59" s="343"/>
      <c r="C59" s="343"/>
      <c r="D59" s="79"/>
      <c r="E59" s="79"/>
      <c r="F59" s="79"/>
      <c r="G59" s="336"/>
      <c r="H59" s="337"/>
      <c r="I59" s="336"/>
      <c r="J59" s="339"/>
      <c r="K59" s="365"/>
      <c r="L59" s="335">
        <f t="shared" ref="L59" si="232">IF(K59="ALTA",5,IF(K59="MEDIO ALTA",4,IF(K59="MEDIA",3,IF(K59="MEDIO BAJA",2,IF(K59="BAJA",1,0)))))</f>
        <v>0</v>
      </c>
      <c r="M59" s="365"/>
      <c r="N59" s="335">
        <f t="shared" ref="N59" si="233">IF(M59="ALTO",5,IF(M59="MEDIO ALTO",4,IF(M59="MEDIO",3,IF(M59="MEDIO BAJO",2,IF(M59="BAJO",1,0)))))</f>
        <v>0</v>
      </c>
      <c r="O59" s="335">
        <f t="shared" si="67"/>
        <v>0</v>
      </c>
      <c r="P59" s="160"/>
      <c r="Q59" s="161">
        <f t="shared" si="1"/>
        <v>0</v>
      </c>
      <c r="R59" s="357" t="e">
        <f t="shared" si="68"/>
        <v>#DIV/0!</v>
      </c>
      <c r="S59" s="357" t="e">
        <f t="shared" ref="S59" si="234">R59*0.6</f>
        <v>#DIV/0!</v>
      </c>
      <c r="T59" s="301"/>
      <c r="U59" s="353" t="e">
        <f t="shared" ref="U59" si="235">IF(P59="No_existen",5*$U$10,V59*$U$10)</f>
        <v>#DIV/0!</v>
      </c>
      <c r="V59" s="341" t="e">
        <f t="shared" ref="V59" si="236">ROUND(AVERAGEIF(W59:W61,"&gt;0"),0)</f>
        <v>#DIV/0!</v>
      </c>
      <c r="W59" s="299">
        <f t="shared" si="2"/>
        <v>0</v>
      </c>
      <c r="X59" s="301"/>
      <c r="Y59" s="301"/>
      <c r="Z59" s="341" t="e">
        <f t="shared" ref="Z59" si="237">IF(P59="No_existen",5*$Z$10,AA59*$Z$10)</f>
        <v>#DIV/0!</v>
      </c>
      <c r="AA59" s="369" t="e">
        <f t="shared" ref="AA59" si="238">ROUND(AVERAGEIF(AB59:AB61,"&gt;0"),0)</f>
        <v>#DIV/0!</v>
      </c>
      <c r="AB59" s="302">
        <f t="shared" si="3"/>
        <v>0</v>
      </c>
      <c r="AC59" s="301"/>
      <c r="AD59" s="301"/>
      <c r="AE59" s="341" t="e">
        <f t="shared" ref="AE59" si="239">IF(P59="No_existen",5*$AE$10,AF59*$AE$10)</f>
        <v>#DIV/0!</v>
      </c>
      <c r="AF59" s="369" t="e">
        <f t="shared" ref="AF59" si="240">ROUND(AVERAGEIF(AG59:AG61,"&gt;0"),0)</f>
        <v>#DIV/0!</v>
      </c>
      <c r="AG59" s="302">
        <f t="shared" si="4"/>
        <v>0</v>
      </c>
      <c r="AH59" s="301"/>
      <c r="AI59" s="301"/>
      <c r="AJ59" s="341" t="e">
        <f t="shared" ref="AJ59" si="241">IF(P59="No_existen",5*$AJ$10,AK59*$AJ$10)</f>
        <v>#DIV/0!</v>
      </c>
      <c r="AK59" s="369" t="e">
        <f t="shared" ref="AK59" si="242">ROUND(AVERAGEIF(AL59:AL61,"&gt;0"),0)</f>
        <v>#DIV/0!</v>
      </c>
      <c r="AL59" s="302">
        <f t="shared" si="5"/>
        <v>0</v>
      </c>
      <c r="AM59" s="301"/>
      <c r="AN59" s="369" t="e">
        <f t="shared" ref="AN59" si="243">ROUND(AVERAGE(R59,V59,AA59,AF59,AK59),0)</f>
        <v>#DIV/0!</v>
      </c>
      <c r="AO59" s="377" t="e">
        <f t="shared" ref="AO59" si="244">IF(AN59&lt;1.5,"FUERTE",IF(AND(AN59&gt;=1.5,AN59&lt;2.5),"ACEPTABLE",IF(AN59&gt;=5,"INEXISTENTE","DÉBIL")))</f>
        <v>#DIV/0!</v>
      </c>
      <c r="AP59" s="362">
        <f t="shared" ref="AP59" si="245">IF(O59=0,0,ROUND((O59*AN59),0))</f>
        <v>0</v>
      </c>
      <c r="AQ59" s="363" t="str">
        <f t="shared" ref="AQ59" si="246">IF(AP59&gt;=36,"GRAVE", IF(AP59&lt;=10, "LEVE", "MODERADO"))</f>
        <v>LEVE</v>
      </c>
      <c r="AR59" s="340"/>
      <c r="AS59" s="340"/>
      <c r="AT59" s="51"/>
      <c r="AU59" s="51"/>
      <c r="AV59" s="104"/>
      <c r="AW59" s="317"/>
      <c r="AX59" s="106"/>
      <c r="AY59" s="49"/>
      <c r="AZ59" s="49"/>
      <c r="BA59" s="49"/>
      <c r="BB59" s="50"/>
      <c r="BC59" s="50"/>
    </row>
    <row r="60" spans="1:55" s="105" customFormat="1" ht="64.5" customHeight="1" x14ac:dyDescent="0.2">
      <c r="A60" s="348"/>
      <c r="B60" s="343"/>
      <c r="C60" s="343"/>
      <c r="D60" s="79"/>
      <c r="E60" s="79"/>
      <c r="F60" s="79"/>
      <c r="G60" s="336"/>
      <c r="H60" s="338"/>
      <c r="I60" s="336"/>
      <c r="J60" s="339"/>
      <c r="K60" s="365"/>
      <c r="L60" s="335"/>
      <c r="M60" s="365"/>
      <c r="N60" s="335"/>
      <c r="O60" s="335"/>
      <c r="P60" s="160"/>
      <c r="Q60" s="161">
        <f t="shared" si="1"/>
        <v>0</v>
      </c>
      <c r="R60" s="357"/>
      <c r="S60" s="357"/>
      <c r="T60" s="301"/>
      <c r="U60" s="354"/>
      <c r="V60" s="342"/>
      <c r="W60" s="299">
        <f t="shared" si="2"/>
        <v>0</v>
      </c>
      <c r="X60" s="301"/>
      <c r="Y60" s="301"/>
      <c r="Z60" s="342"/>
      <c r="AA60" s="357"/>
      <c r="AB60" s="302">
        <f t="shared" si="3"/>
        <v>0</v>
      </c>
      <c r="AC60" s="301"/>
      <c r="AD60" s="301"/>
      <c r="AE60" s="342"/>
      <c r="AF60" s="357"/>
      <c r="AG60" s="302">
        <f t="shared" si="4"/>
        <v>0</v>
      </c>
      <c r="AH60" s="301"/>
      <c r="AI60" s="301"/>
      <c r="AJ60" s="342"/>
      <c r="AK60" s="357"/>
      <c r="AL60" s="302">
        <f t="shared" si="5"/>
        <v>0</v>
      </c>
      <c r="AM60" s="301"/>
      <c r="AN60" s="357"/>
      <c r="AO60" s="377"/>
      <c r="AP60" s="362"/>
      <c r="AQ60" s="364"/>
      <c r="AR60" s="340"/>
      <c r="AS60" s="340"/>
      <c r="AT60" s="51"/>
      <c r="AU60" s="51"/>
      <c r="AV60" s="104"/>
      <c r="AW60" s="317"/>
      <c r="AX60" s="106"/>
      <c r="AY60" s="49"/>
      <c r="AZ60" s="49"/>
      <c r="BA60" s="49"/>
      <c r="BB60" s="50"/>
      <c r="BC60" s="50"/>
    </row>
    <row r="61" spans="1:55" s="105" customFormat="1" ht="64.5" customHeight="1" x14ac:dyDescent="0.2">
      <c r="A61" s="348"/>
      <c r="B61" s="343"/>
      <c r="C61" s="343"/>
      <c r="D61" s="79"/>
      <c r="E61" s="79"/>
      <c r="F61" s="79"/>
      <c r="G61" s="336"/>
      <c r="H61" s="338"/>
      <c r="I61" s="336"/>
      <c r="J61" s="339"/>
      <c r="K61" s="365"/>
      <c r="L61" s="335"/>
      <c r="M61" s="365"/>
      <c r="N61" s="335"/>
      <c r="O61" s="335"/>
      <c r="P61" s="160"/>
      <c r="Q61" s="161">
        <f t="shared" si="1"/>
        <v>0</v>
      </c>
      <c r="R61" s="357"/>
      <c r="S61" s="357"/>
      <c r="T61" s="301"/>
      <c r="U61" s="354"/>
      <c r="V61" s="342"/>
      <c r="W61" s="299">
        <f t="shared" si="2"/>
        <v>0</v>
      </c>
      <c r="X61" s="301"/>
      <c r="Y61" s="301"/>
      <c r="Z61" s="342"/>
      <c r="AA61" s="357"/>
      <c r="AB61" s="302">
        <f t="shared" si="3"/>
        <v>0</v>
      </c>
      <c r="AC61" s="301"/>
      <c r="AD61" s="301"/>
      <c r="AE61" s="342"/>
      <c r="AF61" s="357"/>
      <c r="AG61" s="302">
        <f t="shared" si="4"/>
        <v>0</v>
      </c>
      <c r="AH61" s="301"/>
      <c r="AI61" s="301"/>
      <c r="AJ61" s="342"/>
      <c r="AK61" s="357"/>
      <c r="AL61" s="302">
        <f t="shared" si="5"/>
        <v>0</v>
      </c>
      <c r="AM61" s="301"/>
      <c r="AN61" s="357"/>
      <c r="AO61" s="377"/>
      <c r="AP61" s="362"/>
      <c r="AQ61" s="364"/>
      <c r="AR61" s="340"/>
      <c r="AS61" s="340"/>
      <c r="AT61" s="51"/>
      <c r="AU61" s="51"/>
      <c r="AV61" s="104"/>
      <c r="AW61" s="317"/>
      <c r="AX61" s="106"/>
      <c r="AY61" s="49"/>
      <c r="AZ61" s="49"/>
      <c r="BA61" s="49"/>
      <c r="BB61" s="50"/>
      <c r="BC61" s="50"/>
    </row>
    <row r="62" spans="1:55" s="105" customFormat="1" ht="64.5" customHeight="1" x14ac:dyDescent="0.2">
      <c r="A62" s="348">
        <v>18</v>
      </c>
      <c r="B62" s="343"/>
      <c r="C62" s="343"/>
      <c r="D62" s="79"/>
      <c r="E62" s="79"/>
      <c r="F62" s="79"/>
      <c r="G62" s="336"/>
      <c r="H62" s="337"/>
      <c r="I62" s="336"/>
      <c r="J62" s="339"/>
      <c r="K62" s="365"/>
      <c r="L62" s="335">
        <f t="shared" ref="L62" si="247">IF(K62="ALTA",5,IF(K62="MEDIO ALTA",4,IF(K62="MEDIA",3,IF(K62="MEDIO BAJA",2,IF(K62="BAJA",1,0)))))</f>
        <v>0</v>
      </c>
      <c r="M62" s="365"/>
      <c r="N62" s="335">
        <f t="shared" ref="N62" si="248">IF(M62="ALTO",5,IF(M62="MEDIO ALTO",4,IF(M62="MEDIO",3,IF(M62="MEDIO BAJO",2,IF(M62="BAJO",1,0)))))</f>
        <v>0</v>
      </c>
      <c r="O62" s="335">
        <f t="shared" si="67"/>
        <v>0</v>
      </c>
      <c r="P62" s="160"/>
      <c r="Q62" s="161">
        <f t="shared" si="1"/>
        <v>0</v>
      </c>
      <c r="R62" s="357" t="e">
        <f t="shared" si="68"/>
        <v>#DIV/0!</v>
      </c>
      <c r="S62" s="357" t="e">
        <f t="shared" ref="S62" si="249">R62*0.6</f>
        <v>#DIV/0!</v>
      </c>
      <c r="T62" s="301"/>
      <c r="U62" s="353" t="e">
        <f t="shared" ref="U62" si="250">IF(P62="No_existen",5*$U$10,V62*$U$10)</f>
        <v>#DIV/0!</v>
      </c>
      <c r="V62" s="341" t="e">
        <f t="shared" ref="V62" si="251">ROUND(AVERAGEIF(W62:W64,"&gt;0"),0)</f>
        <v>#DIV/0!</v>
      </c>
      <c r="W62" s="299">
        <f t="shared" si="2"/>
        <v>0</v>
      </c>
      <c r="X62" s="301"/>
      <c r="Y62" s="301"/>
      <c r="Z62" s="341" t="e">
        <f t="shared" ref="Z62" si="252">IF(P62="No_existen",5*$Z$10,AA62*$Z$10)</f>
        <v>#DIV/0!</v>
      </c>
      <c r="AA62" s="369" t="e">
        <f t="shared" ref="AA62" si="253">ROUND(AVERAGEIF(AB62:AB64,"&gt;0"),0)</f>
        <v>#DIV/0!</v>
      </c>
      <c r="AB62" s="302">
        <f t="shared" si="3"/>
        <v>0</v>
      </c>
      <c r="AC62" s="301"/>
      <c r="AD62" s="301"/>
      <c r="AE62" s="341" t="e">
        <f t="shared" ref="AE62" si="254">IF(P62="No_existen",5*$AE$10,AF62*$AE$10)</f>
        <v>#DIV/0!</v>
      </c>
      <c r="AF62" s="369" t="e">
        <f t="shared" ref="AF62" si="255">ROUND(AVERAGEIF(AG62:AG64,"&gt;0"),0)</f>
        <v>#DIV/0!</v>
      </c>
      <c r="AG62" s="302">
        <f t="shared" si="4"/>
        <v>0</v>
      </c>
      <c r="AH62" s="301"/>
      <c r="AI62" s="301"/>
      <c r="AJ62" s="341" t="e">
        <f t="shared" ref="AJ62" si="256">IF(P62="No_existen",5*$AJ$10,AK62*$AJ$10)</f>
        <v>#DIV/0!</v>
      </c>
      <c r="AK62" s="369" t="e">
        <f t="shared" ref="AK62" si="257">ROUND(AVERAGEIF(AL62:AL64,"&gt;0"),0)</f>
        <v>#DIV/0!</v>
      </c>
      <c r="AL62" s="302">
        <f t="shared" si="5"/>
        <v>0</v>
      </c>
      <c r="AM62" s="301"/>
      <c r="AN62" s="369" t="e">
        <f t="shared" ref="AN62" si="258">ROUND(AVERAGE(R62,V62,AA62,AF62,AK62),0)</f>
        <v>#DIV/0!</v>
      </c>
      <c r="AO62" s="377" t="e">
        <f t="shared" ref="AO62" si="259">IF(AN62&lt;1.5,"FUERTE",IF(AND(AN62&gt;=1.5,AN62&lt;2.5),"ACEPTABLE",IF(AN62&gt;=5,"INEXISTENTE","DÉBIL")))</f>
        <v>#DIV/0!</v>
      </c>
      <c r="AP62" s="362">
        <f t="shared" ref="AP62" si="260">IF(O62=0,0,ROUND((O62*AN62),0))</f>
        <v>0</v>
      </c>
      <c r="AQ62" s="363" t="str">
        <f t="shared" ref="AQ62" si="261">IF(AP62&gt;=36,"GRAVE", IF(AP62&lt;=10, "LEVE", "MODERADO"))</f>
        <v>LEVE</v>
      </c>
      <c r="AR62" s="340"/>
      <c r="AS62" s="340"/>
      <c r="AT62" s="51"/>
      <c r="AU62" s="104"/>
      <c r="AV62" s="104"/>
      <c r="AW62" s="317"/>
      <c r="AX62" s="106"/>
      <c r="AY62" s="49"/>
      <c r="AZ62" s="49"/>
      <c r="BA62" s="49"/>
      <c r="BB62" s="50"/>
      <c r="BC62" s="50"/>
    </row>
    <row r="63" spans="1:55" s="105" customFormat="1" ht="64.5" customHeight="1" x14ac:dyDescent="0.2">
      <c r="A63" s="348"/>
      <c r="B63" s="343"/>
      <c r="C63" s="343"/>
      <c r="D63" s="79"/>
      <c r="E63" s="79"/>
      <c r="F63" s="79"/>
      <c r="G63" s="336"/>
      <c r="H63" s="338"/>
      <c r="I63" s="336"/>
      <c r="J63" s="339"/>
      <c r="K63" s="365"/>
      <c r="L63" s="335"/>
      <c r="M63" s="365"/>
      <c r="N63" s="335"/>
      <c r="O63" s="335"/>
      <c r="P63" s="160"/>
      <c r="Q63" s="161">
        <f t="shared" si="1"/>
        <v>0</v>
      </c>
      <c r="R63" s="357"/>
      <c r="S63" s="357"/>
      <c r="T63" s="301"/>
      <c r="U63" s="354"/>
      <c r="V63" s="342"/>
      <c r="W63" s="299">
        <f t="shared" si="2"/>
        <v>0</v>
      </c>
      <c r="X63" s="301"/>
      <c r="Y63" s="301"/>
      <c r="Z63" s="342"/>
      <c r="AA63" s="357"/>
      <c r="AB63" s="302">
        <f t="shared" si="3"/>
        <v>0</v>
      </c>
      <c r="AC63" s="301"/>
      <c r="AD63" s="301"/>
      <c r="AE63" s="342"/>
      <c r="AF63" s="357"/>
      <c r="AG63" s="302">
        <f t="shared" si="4"/>
        <v>0</v>
      </c>
      <c r="AH63" s="301"/>
      <c r="AI63" s="301"/>
      <c r="AJ63" s="342"/>
      <c r="AK63" s="357"/>
      <c r="AL63" s="302">
        <f t="shared" si="5"/>
        <v>0</v>
      </c>
      <c r="AM63" s="301"/>
      <c r="AN63" s="357"/>
      <c r="AO63" s="377"/>
      <c r="AP63" s="362"/>
      <c r="AQ63" s="364"/>
      <c r="AR63" s="340"/>
      <c r="AS63" s="340"/>
      <c r="AT63" s="51"/>
      <c r="AU63" s="51"/>
      <c r="AV63" s="104"/>
      <c r="AW63" s="317"/>
      <c r="AX63" s="106"/>
      <c r="AY63" s="49"/>
      <c r="AZ63" s="49"/>
      <c r="BA63" s="49"/>
      <c r="BB63" s="50"/>
      <c r="BC63" s="50"/>
    </row>
    <row r="64" spans="1:55" s="105" customFormat="1" ht="64.5" customHeight="1" x14ac:dyDescent="0.2">
      <c r="A64" s="348"/>
      <c r="B64" s="343"/>
      <c r="C64" s="343"/>
      <c r="D64" s="79"/>
      <c r="E64" s="79"/>
      <c r="F64" s="79"/>
      <c r="G64" s="336"/>
      <c r="H64" s="338"/>
      <c r="I64" s="336"/>
      <c r="J64" s="339"/>
      <c r="K64" s="365"/>
      <c r="L64" s="335"/>
      <c r="M64" s="365"/>
      <c r="N64" s="335"/>
      <c r="O64" s="335"/>
      <c r="P64" s="160"/>
      <c r="Q64" s="161">
        <f t="shared" si="1"/>
        <v>0</v>
      </c>
      <c r="R64" s="357"/>
      <c r="S64" s="357"/>
      <c r="T64" s="301"/>
      <c r="U64" s="354"/>
      <c r="V64" s="342"/>
      <c r="W64" s="299">
        <f t="shared" si="2"/>
        <v>0</v>
      </c>
      <c r="X64" s="301"/>
      <c r="Y64" s="301"/>
      <c r="Z64" s="342"/>
      <c r="AA64" s="357"/>
      <c r="AB64" s="302">
        <f t="shared" si="3"/>
        <v>0</v>
      </c>
      <c r="AC64" s="301"/>
      <c r="AD64" s="301"/>
      <c r="AE64" s="342"/>
      <c r="AF64" s="357"/>
      <c r="AG64" s="302">
        <f t="shared" si="4"/>
        <v>0</v>
      </c>
      <c r="AH64" s="301"/>
      <c r="AI64" s="301"/>
      <c r="AJ64" s="342"/>
      <c r="AK64" s="357"/>
      <c r="AL64" s="302">
        <f t="shared" si="5"/>
        <v>0</v>
      </c>
      <c r="AM64" s="301"/>
      <c r="AN64" s="357"/>
      <c r="AO64" s="377"/>
      <c r="AP64" s="362"/>
      <c r="AQ64" s="364"/>
      <c r="AR64" s="340"/>
      <c r="AS64" s="340"/>
      <c r="AT64" s="51"/>
      <c r="AU64" s="51"/>
      <c r="AV64" s="104"/>
      <c r="AW64" s="317"/>
      <c r="AX64" s="106"/>
      <c r="AY64" s="49"/>
      <c r="AZ64" s="49"/>
      <c r="BA64" s="49"/>
      <c r="BB64" s="50"/>
      <c r="BC64" s="50"/>
    </row>
    <row r="65" spans="1:56" s="105" customFormat="1" ht="64.5" customHeight="1" x14ac:dyDescent="0.2">
      <c r="A65" s="348">
        <v>19</v>
      </c>
      <c r="B65" s="343"/>
      <c r="C65" s="343"/>
      <c r="D65" s="79"/>
      <c r="E65" s="79"/>
      <c r="F65" s="79"/>
      <c r="G65" s="336"/>
      <c r="H65" s="337"/>
      <c r="I65" s="336"/>
      <c r="J65" s="339"/>
      <c r="K65" s="365"/>
      <c r="L65" s="335">
        <f t="shared" ref="L65" si="262">IF(K65="ALTA",5,IF(K65="MEDIO ALTA",4,IF(K65="MEDIA",3,IF(K65="MEDIO BAJA",2,IF(K65="BAJA",1,0)))))</f>
        <v>0</v>
      </c>
      <c r="M65" s="365"/>
      <c r="N65" s="335">
        <f t="shared" ref="N65" si="263">IF(M65="ALTO",5,IF(M65="MEDIO ALTO",4,IF(M65="MEDIO",3,IF(M65="MEDIO BAJO",2,IF(M65="BAJO",1,0)))))</f>
        <v>0</v>
      </c>
      <c r="O65" s="335">
        <f t="shared" si="67"/>
        <v>0</v>
      </c>
      <c r="P65" s="160"/>
      <c r="Q65" s="161">
        <f t="shared" si="1"/>
        <v>0</v>
      </c>
      <c r="R65" s="357" t="e">
        <f t="shared" si="68"/>
        <v>#DIV/0!</v>
      </c>
      <c r="S65" s="357" t="e">
        <f t="shared" ref="S65" si="264">R65*0.6</f>
        <v>#DIV/0!</v>
      </c>
      <c r="T65" s="301"/>
      <c r="U65" s="353" t="e">
        <f t="shared" ref="U65" si="265">IF(P65="No_existen",5*$U$10,V65*$U$10)</f>
        <v>#DIV/0!</v>
      </c>
      <c r="V65" s="341" t="e">
        <f t="shared" ref="V65" si="266">ROUND(AVERAGEIF(W65:W67,"&gt;0"),0)</f>
        <v>#DIV/0!</v>
      </c>
      <c r="W65" s="299">
        <f t="shared" si="2"/>
        <v>0</v>
      </c>
      <c r="X65" s="301"/>
      <c r="Y65" s="301"/>
      <c r="Z65" s="341" t="e">
        <f t="shared" ref="Z65" si="267">IF(P65="No_existen",5*$Z$10,AA65*$Z$10)</f>
        <v>#DIV/0!</v>
      </c>
      <c r="AA65" s="369" t="e">
        <f t="shared" ref="AA65" si="268">ROUND(AVERAGEIF(AB65:AB67,"&gt;0"),0)</f>
        <v>#DIV/0!</v>
      </c>
      <c r="AB65" s="302">
        <f t="shared" si="3"/>
        <v>0</v>
      </c>
      <c r="AC65" s="301"/>
      <c r="AD65" s="301"/>
      <c r="AE65" s="341" t="e">
        <f t="shared" ref="AE65" si="269">IF(P65="No_existen",5*$AE$10,AF65*$AE$10)</f>
        <v>#DIV/0!</v>
      </c>
      <c r="AF65" s="369" t="e">
        <f t="shared" ref="AF65" si="270">ROUND(AVERAGEIF(AG65:AG67,"&gt;0"),0)</f>
        <v>#DIV/0!</v>
      </c>
      <c r="AG65" s="302">
        <f t="shared" si="4"/>
        <v>0</v>
      </c>
      <c r="AH65" s="301"/>
      <c r="AI65" s="301"/>
      <c r="AJ65" s="341" t="e">
        <f t="shared" ref="AJ65" si="271">IF(P65="No_existen",5*$AJ$10,AK65*$AJ$10)</f>
        <v>#DIV/0!</v>
      </c>
      <c r="AK65" s="369" t="e">
        <f t="shared" ref="AK65" si="272">ROUND(AVERAGEIF(AL65:AL67,"&gt;0"),0)</f>
        <v>#DIV/0!</v>
      </c>
      <c r="AL65" s="302">
        <f t="shared" si="5"/>
        <v>0</v>
      </c>
      <c r="AM65" s="301"/>
      <c r="AN65" s="369" t="e">
        <f t="shared" ref="AN65" si="273">ROUND(AVERAGE(R65,V65,AA65,AF65,AK65),0)</f>
        <v>#DIV/0!</v>
      </c>
      <c r="AO65" s="377" t="e">
        <f t="shared" ref="AO65" si="274">IF(AN65&lt;1.5,"FUERTE",IF(AND(AN65&gt;=1.5,AN65&lt;2.5),"ACEPTABLE",IF(AN65&gt;=5,"INEXISTENTE","DÉBIL")))</f>
        <v>#DIV/0!</v>
      </c>
      <c r="AP65" s="362">
        <f t="shared" ref="AP65" si="275">IF(O65=0,0,ROUND((O65*AN65),0))</f>
        <v>0</v>
      </c>
      <c r="AQ65" s="363" t="str">
        <f t="shared" ref="AQ65" si="276">IF(AP65&gt;=36,"GRAVE", IF(AP65&lt;=10, "LEVE", "MODERADO"))</f>
        <v>LEVE</v>
      </c>
      <c r="AR65" s="340"/>
      <c r="AS65" s="340"/>
      <c r="AT65" s="51"/>
      <c r="AU65" s="51"/>
      <c r="AV65" s="104"/>
      <c r="AW65" s="317"/>
      <c r="AX65" s="106"/>
      <c r="AY65" s="49"/>
      <c r="AZ65" s="49"/>
      <c r="BA65" s="49"/>
      <c r="BB65" s="50"/>
      <c r="BC65" s="50"/>
    </row>
    <row r="66" spans="1:56" s="105" customFormat="1" ht="64.5" customHeight="1" x14ac:dyDescent="0.2">
      <c r="A66" s="348"/>
      <c r="B66" s="343"/>
      <c r="C66" s="343"/>
      <c r="D66" s="79"/>
      <c r="E66" s="79"/>
      <c r="F66" s="79"/>
      <c r="G66" s="336"/>
      <c r="H66" s="338"/>
      <c r="I66" s="336"/>
      <c r="J66" s="339"/>
      <c r="K66" s="365"/>
      <c r="L66" s="335"/>
      <c r="M66" s="365"/>
      <c r="N66" s="335"/>
      <c r="O66" s="335"/>
      <c r="P66" s="160"/>
      <c r="Q66" s="161">
        <f t="shared" si="1"/>
        <v>0</v>
      </c>
      <c r="R66" s="357"/>
      <c r="S66" s="357"/>
      <c r="T66" s="301"/>
      <c r="U66" s="354"/>
      <c r="V66" s="342"/>
      <c r="W66" s="299">
        <f t="shared" si="2"/>
        <v>0</v>
      </c>
      <c r="X66" s="301"/>
      <c r="Y66" s="301"/>
      <c r="Z66" s="342"/>
      <c r="AA66" s="357"/>
      <c r="AB66" s="302">
        <f t="shared" si="3"/>
        <v>0</v>
      </c>
      <c r="AC66" s="301"/>
      <c r="AD66" s="301"/>
      <c r="AE66" s="342"/>
      <c r="AF66" s="357"/>
      <c r="AG66" s="302">
        <f t="shared" si="4"/>
        <v>0</v>
      </c>
      <c r="AH66" s="301"/>
      <c r="AI66" s="301"/>
      <c r="AJ66" s="342"/>
      <c r="AK66" s="357"/>
      <c r="AL66" s="302">
        <f t="shared" si="5"/>
        <v>0</v>
      </c>
      <c r="AM66" s="301"/>
      <c r="AN66" s="357"/>
      <c r="AO66" s="377"/>
      <c r="AP66" s="362"/>
      <c r="AQ66" s="364"/>
      <c r="AR66" s="340"/>
      <c r="AS66" s="340"/>
      <c r="AT66" s="51"/>
      <c r="AU66" s="51"/>
      <c r="AV66" s="104"/>
      <c r="AW66" s="317"/>
      <c r="AX66" s="106"/>
      <c r="AY66" s="49"/>
      <c r="AZ66" s="49"/>
      <c r="BA66" s="49"/>
      <c r="BB66" s="50"/>
      <c r="BC66" s="50"/>
    </row>
    <row r="67" spans="1:56" s="105" customFormat="1" ht="64.5" customHeight="1" x14ac:dyDescent="0.2">
      <c r="A67" s="348"/>
      <c r="B67" s="343"/>
      <c r="C67" s="343"/>
      <c r="D67" s="79"/>
      <c r="E67" s="79"/>
      <c r="F67" s="79"/>
      <c r="G67" s="336"/>
      <c r="H67" s="338"/>
      <c r="I67" s="336"/>
      <c r="J67" s="339"/>
      <c r="K67" s="365"/>
      <c r="L67" s="335"/>
      <c r="M67" s="365"/>
      <c r="N67" s="335"/>
      <c r="O67" s="335"/>
      <c r="P67" s="160"/>
      <c r="Q67" s="161">
        <f t="shared" si="1"/>
        <v>0</v>
      </c>
      <c r="R67" s="357"/>
      <c r="S67" s="357"/>
      <c r="T67" s="301"/>
      <c r="U67" s="354"/>
      <c r="V67" s="342"/>
      <c r="W67" s="299">
        <f t="shared" si="2"/>
        <v>0</v>
      </c>
      <c r="X67" s="301"/>
      <c r="Y67" s="301"/>
      <c r="Z67" s="342"/>
      <c r="AA67" s="357"/>
      <c r="AB67" s="302">
        <f t="shared" si="3"/>
        <v>0</v>
      </c>
      <c r="AC67" s="301"/>
      <c r="AD67" s="301"/>
      <c r="AE67" s="342"/>
      <c r="AF67" s="357"/>
      <c r="AG67" s="302">
        <f t="shared" si="4"/>
        <v>0</v>
      </c>
      <c r="AH67" s="301"/>
      <c r="AI67" s="301"/>
      <c r="AJ67" s="342"/>
      <c r="AK67" s="357"/>
      <c r="AL67" s="302">
        <f t="shared" si="5"/>
        <v>0</v>
      </c>
      <c r="AM67" s="301"/>
      <c r="AN67" s="357"/>
      <c r="AO67" s="377"/>
      <c r="AP67" s="362"/>
      <c r="AQ67" s="364"/>
      <c r="AR67" s="340"/>
      <c r="AS67" s="340"/>
      <c r="AT67" s="51"/>
      <c r="AU67" s="51"/>
      <c r="AV67" s="104"/>
      <c r="AW67" s="317"/>
      <c r="AX67" s="106"/>
      <c r="AY67" s="49"/>
      <c r="AZ67" s="49"/>
      <c r="BA67" s="49"/>
      <c r="BB67" s="50"/>
      <c r="BC67" s="50"/>
    </row>
    <row r="68" spans="1:56" s="105" customFormat="1" ht="64.5" customHeight="1" x14ac:dyDescent="0.2">
      <c r="A68" s="348">
        <v>20</v>
      </c>
      <c r="B68" s="343"/>
      <c r="C68" s="343"/>
      <c r="D68" s="79"/>
      <c r="E68" s="79"/>
      <c r="F68" s="79"/>
      <c r="G68" s="336"/>
      <c r="H68" s="337"/>
      <c r="I68" s="336"/>
      <c r="J68" s="339"/>
      <c r="K68" s="365"/>
      <c r="L68" s="335">
        <f t="shared" ref="L68" si="277">IF(K68="ALTA",5,IF(K68="MEDIO ALTA",4,IF(K68="MEDIA",3,IF(K68="MEDIO BAJA",2,IF(K68="BAJA",1,0)))))</f>
        <v>0</v>
      </c>
      <c r="M68" s="365"/>
      <c r="N68" s="335">
        <f t="shared" ref="N68" si="278">IF(M68="ALTO",5,IF(M68="MEDIO ALTO",4,IF(M68="MEDIO",3,IF(M68="MEDIO BAJO",2,IF(M68="BAJO",1,0)))))</f>
        <v>0</v>
      </c>
      <c r="O68" s="335">
        <f t="shared" si="67"/>
        <v>0</v>
      </c>
      <c r="P68" s="160"/>
      <c r="Q68" s="161">
        <f t="shared" si="1"/>
        <v>0</v>
      </c>
      <c r="R68" s="357" t="e">
        <f t="shared" si="68"/>
        <v>#DIV/0!</v>
      </c>
      <c r="S68" s="357" t="e">
        <f t="shared" ref="S68" si="279">R68*0.6</f>
        <v>#DIV/0!</v>
      </c>
      <c r="T68" s="301"/>
      <c r="U68" s="353" t="e">
        <f t="shared" ref="U68" si="280">IF(P68="No_existen",5*$U$10,V68*$U$10)</f>
        <v>#DIV/0!</v>
      </c>
      <c r="V68" s="341" t="e">
        <f t="shared" ref="V68" si="281">ROUND(AVERAGEIF(W68:W70,"&gt;0"),0)</f>
        <v>#DIV/0!</v>
      </c>
      <c r="W68" s="299"/>
      <c r="X68" s="301"/>
      <c r="Y68" s="301"/>
      <c r="Z68" s="341" t="e">
        <f t="shared" ref="Z68" si="282">IF(P68="No_existen",5*$Z$10,AA68*$Z$10)</f>
        <v>#DIV/0!</v>
      </c>
      <c r="AA68" s="369" t="e">
        <f t="shared" ref="AA68" si="283">ROUND(AVERAGEIF(AB68:AB70,"&gt;0"),0)</f>
        <v>#DIV/0!</v>
      </c>
      <c r="AB68" s="302">
        <f t="shared" si="3"/>
        <v>0</v>
      </c>
      <c r="AC68" s="301"/>
      <c r="AD68" s="301"/>
      <c r="AE68" s="341" t="e">
        <f t="shared" ref="AE68" si="284">IF(P68="No_existen",5*$AE$10,AF68*$AE$10)</f>
        <v>#DIV/0!</v>
      </c>
      <c r="AF68" s="369" t="e">
        <f t="shared" ref="AF68" si="285">ROUND(AVERAGEIF(AG68:AG70,"&gt;0"),0)</f>
        <v>#DIV/0!</v>
      </c>
      <c r="AG68" s="302">
        <f t="shared" si="4"/>
        <v>0</v>
      </c>
      <c r="AH68" s="301"/>
      <c r="AI68" s="301"/>
      <c r="AJ68" s="341" t="e">
        <f t="shared" ref="AJ68" si="286">IF(P68="No_existen",5*$AJ$10,AK68*$AJ$10)</f>
        <v>#DIV/0!</v>
      </c>
      <c r="AK68" s="369" t="e">
        <f t="shared" ref="AK68" si="287">ROUND(AVERAGEIF(AL68:AL70,"&gt;0"),0)</f>
        <v>#DIV/0!</v>
      </c>
      <c r="AL68" s="302">
        <f t="shared" si="5"/>
        <v>0</v>
      </c>
      <c r="AM68" s="301"/>
      <c r="AN68" s="369" t="e">
        <f t="shared" ref="AN68" si="288">ROUND(AVERAGE(R68,V68,AA68,AF68,AK68),0)</f>
        <v>#DIV/0!</v>
      </c>
      <c r="AO68" s="377" t="e">
        <f t="shared" ref="AO68" si="289">IF(AN68&lt;1.5,"FUERTE",IF(AND(AN68&gt;=1.5,AN68&lt;2.5),"ACEPTABLE",IF(AN68&gt;=5,"INEXISTENTE","DÉBIL")))</f>
        <v>#DIV/0!</v>
      </c>
      <c r="AP68" s="362">
        <f t="shared" ref="AP68" si="290">IF(O68=0,0,ROUND((O68*AN68),0))</f>
        <v>0</v>
      </c>
      <c r="AQ68" s="363" t="str">
        <f t="shared" ref="AQ68" si="291">IF(AP68&gt;=36,"GRAVE", IF(AP68&lt;=10, "LEVE", "MODERADO"))</f>
        <v>LEVE</v>
      </c>
      <c r="AR68" s="340"/>
      <c r="AS68" s="340"/>
      <c r="AT68" s="51"/>
      <c r="AU68" s="51"/>
      <c r="AV68" s="104"/>
      <c r="AW68" s="317"/>
      <c r="AX68" s="106"/>
      <c r="AY68" s="49"/>
      <c r="AZ68" s="49"/>
      <c r="BA68" s="49"/>
      <c r="BB68" s="50"/>
      <c r="BC68" s="50"/>
    </row>
    <row r="69" spans="1:56" s="105" customFormat="1" ht="64.5" customHeight="1" x14ac:dyDescent="0.2">
      <c r="A69" s="348"/>
      <c r="B69" s="343"/>
      <c r="C69" s="343"/>
      <c r="D69" s="79"/>
      <c r="E69" s="79"/>
      <c r="F69" s="79"/>
      <c r="G69" s="336"/>
      <c r="H69" s="337"/>
      <c r="I69" s="336"/>
      <c r="J69" s="339"/>
      <c r="K69" s="365"/>
      <c r="L69" s="335"/>
      <c r="M69" s="365"/>
      <c r="N69" s="335"/>
      <c r="O69" s="335"/>
      <c r="P69" s="160"/>
      <c r="Q69" s="161">
        <f t="shared" si="1"/>
        <v>0</v>
      </c>
      <c r="R69" s="357"/>
      <c r="S69" s="357"/>
      <c r="T69" s="301"/>
      <c r="U69" s="354"/>
      <c r="V69" s="342"/>
      <c r="W69" s="299"/>
      <c r="X69" s="301"/>
      <c r="Y69" s="301"/>
      <c r="Z69" s="342"/>
      <c r="AA69" s="357"/>
      <c r="AB69" s="302">
        <f t="shared" si="3"/>
        <v>0</v>
      </c>
      <c r="AC69" s="301"/>
      <c r="AD69" s="301"/>
      <c r="AE69" s="342"/>
      <c r="AF69" s="357"/>
      <c r="AG69" s="302">
        <f t="shared" si="4"/>
        <v>0</v>
      </c>
      <c r="AH69" s="301"/>
      <c r="AI69" s="301"/>
      <c r="AJ69" s="342"/>
      <c r="AK69" s="357"/>
      <c r="AL69" s="302">
        <f t="shared" si="5"/>
        <v>0</v>
      </c>
      <c r="AM69" s="301"/>
      <c r="AN69" s="357"/>
      <c r="AO69" s="377"/>
      <c r="AP69" s="362"/>
      <c r="AQ69" s="364"/>
      <c r="AR69" s="340"/>
      <c r="AS69" s="340"/>
      <c r="AT69" s="51"/>
      <c r="AU69" s="51"/>
      <c r="AV69" s="104"/>
      <c r="AW69" s="317"/>
      <c r="AX69" s="106"/>
      <c r="AY69" s="49"/>
      <c r="AZ69" s="49"/>
      <c r="BA69" s="49"/>
      <c r="BB69" s="50"/>
      <c r="BC69" s="50"/>
    </row>
    <row r="70" spans="1:56" s="105" customFormat="1" ht="64.5" customHeight="1" x14ac:dyDescent="0.2">
      <c r="A70" s="348"/>
      <c r="B70" s="343"/>
      <c r="C70" s="343"/>
      <c r="D70" s="79"/>
      <c r="E70" s="79"/>
      <c r="F70" s="79"/>
      <c r="G70" s="336"/>
      <c r="H70" s="337"/>
      <c r="I70" s="336"/>
      <c r="J70" s="339"/>
      <c r="K70" s="365"/>
      <c r="L70" s="335"/>
      <c r="M70" s="365"/>
      <c r="N70" s="335"/>
      <c r="O70" s="335"/>
      <c r="P70" s="160"/>
      <c r="Q70" s="161">
        <f t="shared" si="1"/>
        <v>0</v>
      </c>
      <c r="R70" s="357"/>
      <c r="S70" s="357"/>
      <c r="T70" s="301"/>
      <c r="U70" s="354"/>
      <c r="V70" s="342"/>
      <c r="W70" s="299"/>
      <c r="X70" s="301"/>
      <c r="Y70" s="301"/>
      <c r="Z70" s="342"/>
      <c r="AA70" s="357"/>
      <c r="AB70" s="302">
        <f t="shared" si="3"/>
        <v>0</v>
      </c>
      <c r="AC70" s="301"/>
      <c r="AD70" s="301"/>
      <c r="AE70" s="342"/>
      <c r="AF70" s="357"/>
      <c r="AG70" s="302">
        <f t="shared" si="4"/>
        <v>0</v>
      </c>
      <c r="AH70" s="301"/>
      <c r="AI70" s="301"/>
      <c r="AJ70" s="342"/>
      <c r="AK70" s="357"/>
      <c r="AL70" s="302">
        <f t="shared" si="5"/>
        <v>0</v>
      </c>
      <c r="AM70" s="301"/>
      <c r="AN70" s="357"/>
      <c r="AO70" s="377"/>
      <c r="AP70" s="362"/>
      <c r="AQ70" s="364"/>
      <c r="AR70" s="340"/>
      <c r="AS70" s="340"/>
      <c r="AT70" s="51"/>
      <c r="AU70" s="51"/>
      <c r="AV70" s="104"/>
      <c r="AW70" s="317"/>
      <c r="AX70" s="106"/>
      <c r="AY70" s="49"/>
      <c r="AZ70" s="49"/>
      <c r="BA70" s="49"/>
      <c r="BB70" s="50"/>
      <c r="BC70" s="50"/>
    </row>
    <row r="71" spans="1:56" s="101" customFormat="1" ht="64.5" customHeight="1" x14ac:dyDescent="0.2">
      <c r="A71" s="348">
        <v>21</v>
      </c>
      <c r="B71" s="343"/>
      <c r="C71" s="343"/>
      <c r="D71" s="79"/>
      <c r="E71" s="79"/>
      <c r="F71" s="79"/>
      <c r="G71" s="336"/>
      <c r="H71" s="337"/>
      <c r="I71" s="336"/>
      <c r="J71" s="339"/>
      <c r="K71" s="365"/>
      <c r="L71" s="335">
        <f t="shared" ref="L71" si="292">IF(K71="ALTA",5,IF(K71="MEDIO ALTA",4,IF(K71="MEDIA",3,IF(K71="MEDIO BAJA",2,IF(K71="BAJA",1,0)))))</f>
        <v>0</v>
      </c>
      <c r="M71" s="365"/>
      <c r="N71" s="335">
        <f t="shared" ref="N71" si="293">IF(M71="ALTO",5,IF(M71="MEDIO ALTO",4,IF(M71="MEDIO",3,IF(M71="MEDIO BAJO",2,IF(M71="BAJO",1,0)))))</f>
        <v>0</v>
      </c>
      <c r="O71" s="335">
        <f t="shared" si="67"/>
        <v>0</v>
      </c>
      <c r="P71" s="160"/>
      <c r="Q71" s="161">
        <f t="shared" si="1"/>
        <v>0</v>
      </c>
      <c r="R71" s="357" t="e">
        <f t="shared" si="68"/>
        <v>#DIV/0!</v>
      </c>
      <c r="S71" s="357" t="e">
        <f t="shared" ref="S71" si="294">R71*0.6</f>
        <v>#DIV/0!</v>
      </c>
      <c r="T71" s="301"/>
      <c r="U71" s="353" t="e">
        <f t="shared" ref="U71" si="295">IF(P71="No_existen",5*$U$10,V71*$U$10)</f>
        <v>#DIV/0!</v>
      </c>
      <c r="V71" s="341" t="e">
        <f t="shared" ref="V71" si="296">ROUND(AVERAGEIF(W71:W73,"&gt;0"),0)</f>
        <v>#DIV/0!</v>
      </c>
      <c r="W71" s="299"/>
      <c r="X71" s="301"/>
      <c r="Y71" s="301"/>
      <c r="Z71" s="341" t="e">
        <f t="shared" ref="Z71" si="297">IF(P71="No_existen",5*$Z$10,AA71*$Z$10)</f>
        <v>#DIV/0!</v>
      </c>
      <c r="AA71" s="369" t="e">
        <f t="shared" ref="AA71" si="298">ROUND(AVERAGEIF(AB71:AB73,"&gt;0"),0)</f>
        <v>#DIV/0!</v>
      </c>
      <c r="AB71" s="302">
        <f t="shared" si="3"/>
        <v>0</v>
      </c>
      <c r="AC71" s="301"/>
      <c r="AD71" s="301"/>
      <c r="AE71" s="341" t="e">
        <f t="shared" ref="AE71" si="299">IF(P71="No_existen",5*$AE$10,AF71*$AE$10)</f>
        <v>#DIV/0!</v>
      </c>
      <c r="AF71" s="369" t="e">
        <f t="shared" ref="AF71" si="300">ROUND(AVERAGEIF(AG71:AG73,"&gt;0"),0)</f>
        <v>#DIV/0!</v>
      </c>
      <c r="AG71" s="302">
        <f t="shared" si="4"/>
        <v>0</v>
      </c>
      <c r="AH71" s="301"/>
      <c r="AI71" s="301"/>
      <c r="AJ71" s="341" t="e">
        <f t="shared" ref="AJ71" si="301">IF(P71="No_existen",5*$AJ$10,AK71*$AJ$10)</f>
        <v>#DIV/0!</v>
      </c>
      <c r="AK71" s="369" t="e">
        <f t="shared" ref="AK71" si="302">ROUND(AVERAGEIF(AL71:AL73,"&gt;0"),0)</f>
        <v>#DIV/0!</v>
      </c>
      <c r="AL71" s="302">
        <f t="shared" si="5"/>
        <v>0</v>
      </c>
      <c r="AM71" s="301"/>
      <c r="AN71" s="369" t="e">
        <f t="shared" ref="AN71" si="303">ROUND(AVERAGE(R71,V71,AA71,AF71,AK71),0)</f>
        <v>#DIV/0!</v>
      </c>
      <c r="AO71" s="377" t="e">
        <f t="shared" ref="AO71" si="304">IF(AN71&lt;1.5,"FUERTE",IF(AND(AN71&gt;=1.5,AN71&lt;2.5),"ACEPTABLE",IF(AN71&gt;=5,"INEXISTENTE","DÉBIL")))</f>
        <v>#DIV/0!</v>
      </c>
      <c r="AP71" s="362">
        <f t="shared" ref="AP71" si="305">IF(O71=0,0,ROUND((O71*AN71),0))</f>
        <v>0</v>
      </c>
      <c r="AQ71" s="363" t="str">
        <f t="shared" ref="AQ71" si="306">IF(AP71&gt;=36,"GRAVE", IF(AP71&lt;=10, "LEVE", "MODERADO"))</f>
        <v>LEVE</v>
      </c>
      <c r="AR71" s="340"/>
      <c r="AS71" s="340"/>
      <c r="AT71" s="51"/>
      <c r="AU71" s="51"/>
      <c r="AV71" s="104"/>
      <c r="AW71" s="317"/>
      <c r="AX71" s="106"/>
      <c r="AY71" s="49"/>
      <c r="AZ71" s="49"/>
      <c r="BA71" s="49"/>
      <c r="BB71" s="50"/>
      <c r="BC71" s="50"/>
    </row>
    <row r="72" spans="1:56" s="101" customFormat="1" ht="64.5" customHeight="1" x14ac:dyDescent="0.2">
      <c r="A72" s="348"/>
      <c r="B72" s="343"/>
      <c r="C72" s="343"/>
      <c r="D72" s="79"/>
      <c r="E72" s="79"/>
      <c r="F72" s="79"/>
      <c r="G72" s="336"/>
      <c r="H72" s="337"/>
      <c r="I72" s="336"/>
      <c r="J72" s="339"/>
      <c r="K72" s="365"/>
      <c r="L72" s="335"/>
      <c r="M72" s="365"/>
      <c r="N72" s="335"/>
      <c r="O72" s="335"/>
      <c r="P72" s="160"/>
      <c r="Q72" s="161">
        <f t="shared" si="1"/>
        <v>0</v>
      </c>
      <c r="R72" s="357"/>
      <c r="S72" s="357"/>
      <c r="T72" s="301"/>
      <c r="U72" s="354"/>
      <c r="V72" s="342"/>
      <c r="W72" s="299"/>
      <c r="X72" s="301"/>
      <c r="Y72" s="301"/>
      <c r="Z72" s="342"/>
      <c r="AA72" s="357"/>
      <c r="AB72" s="302">
        <f t="shared" si="3"/>
        <v>0</v>
      </c>
      <c r="AC72" s="301"/>
      <c r="AD72" s="301"/>
      <c r="AE72" s="342"/>
      <c r="AF72" s="357"/>
      <c r="AG72" s="302">
        <f t="shared" si="4"/>
        <v>0</v>
      </c>
      <c r="AH72" s="301"/>
      <c r="AI72" s="301"/>
      <c r="AJ72" s="342"/>
      <c r="AK72" s="357"/>
      <c r="AL72" s="302">
        <f t="shared" si="5"/>
        <v>0</v>
      </c>
      <c r="AM72" s="301"/>
      <c r="AN72" s="357"/>
      <c r="AO72" s="377"/>
      <c r="AP72" s="362"/>
      <c r="AQ72" s="364"/>
      <c r="AR72" s="340"/>
      <c r="AS72" s="340"/>
      <c r="AT72" s="51"/>
      <c r="AU72" s="51"/>
      <c r="AV72" s="104"/>
      <c r="AW72" s="317"/>
      <c r="AX72" s="106"/>
      <c r="AY72" s="49"/>
      <c r="AZ72" s="49"/>
      <c r="BA72" s="49"/>
      <c r="BB72" s="50"/>
      <c r="BC72" s="50"/>
    </row>
    <row r="73" spans="1:56" s="101" customFormat="1" ht="64.5" customHeight="1" x14ac:dyDescent="0.2">
      <c r="A73" s="348"/>
      <c r="B73" s="343"/>
      <c r="C73" s="343"/>
      <c r="D73" s="79"/>
      <c r="E73" s="79"/>
      <c r="F73" s="79"/>
      <c r="G73" s="336"/>
      <c r="H73" s="337"/>
      <c r="I73" s="336"/>
      <c r="J73" s="339"/>
      <c r="K73" s="365"/>
      <c r="L73" s="335"/>
      <c r="M73" s="365"/>
      <c r="N73" s="335"/>
      <c r="O73" s="335"/>
      <c r="P73" s="160"/>
      <c r="Q73" s="161">
        <f t="shared" si="1"/>
        <v>0</v>
      </c>
      <c r="R73" s="357"/>
      <c r="S73" s="357"/>
      <c r="T73" s="301"/>
      <c r="U73" s="354"/>
      <c r="V73" s="342"/>
      <c r="W73" s="299"/>
      <c r="X73" s="301"/>
      <c r="Y73" s="301"/>
      <c r="Z73" s="342"/>
      <c r="AA73" s="357"/>
      <c r="AB73" s="302">
        <f t="shared" si="3"/>
        <v>0</v>
      </c>
      <c r="AC73" s="301"/>
      <c r="AD73" s="301"/>
      <c r="AE73" s="342"/>
      <c r="AF73" s="357"/>
      <c r="AG73" s="302">
        <f t="shared" si="4"/>
        <v>0</v>
      </c>
      <c r="AH73" s="301"/>
      <c r="AI73" s="301"/>
      <c r="AJ73" s="342"/>
      <c r="AK73" s="357"/>
      <c r="AL73" s="302">
        <f t="shared" si="5"/>
        <v>0</v>
      </c>
      <c r="AM73" s="301"/>
      <c r="AN73" s="357"/>
      <c r="AO73" s="377"/>
      <c r="AP73" s="362"/>
      <c r="AQ73" s="364"/>
      <c r="AR73" s="340"/>
      <c r="AS73" s="340"/>
      <c r="AT73" s="51"/>
      <c r="AU73" s="51"/>
      <c r="AV73" s="104"/>
      <c r="AW73" s="317"/>
      <c r="AX73" s="106"/>
      <c r="AY73" s="49"/>
      <c r="AZ73" s="49"/>
      <c r="BA73" s="49"/>
      <c r="BB73" s="50"/>
      <c r="BC73" s="50"/>
    </row>
    <row r="74" spans="1:56" s="76" customFormat="1" ht="63.75" customHeight="1" x14ac:dyDescent="0.2">
      <c r="A74" s="348">
        <v>22</v>
      </c>
      <c r="B74" s="343"/>
      <c r="C74" s="343"/>
      <c r="D74" s="79"/>
      <c r="E74" s="79"/>
      <c r="F74" s="79"/>
      <c r="G74" s="336"/>
      <c r="H74" s="337"/>
      <c r="I74" s="338"/>
      <c r="J74" s="336"/>
      <c r="K74" s="365"/>
      <c r="L74" s="335">
        <f t="shared" ref="L74" si="307">IF(K74="ALTA",5,IF(K74="MEDIO ALTA",4,IF(K74="MEDIA",3,IF(K74="MEDIO BAJA",2,IF(K74="BAJA",1,0)))))</f>
        <v>0</v>
      </c>
      <c r="M74" s="365"/>
      <c r="N74" s="335">
        <f t="shared" si="6"/>
        <v>0</v>
      </c>
      <c r="O74" s="335">
        <f t="shared" ref="O74" si="308">N74*L74</f>
        <v>0</v>
      </c>
      <c r="P74" s="160"/>
      <c r="Q74" s="161">
        <f t="shared" si="1"/>
        <v>0</v>
      </c>
      <c r="R74" s="357" t="e">
        <f t="shared" ref="R74" si="309">ROUND(AVERAGEIF(Q74:Q76,"&gt;0"),0)</f>
        <v>#DIV/0!</v>
      </c>
      <c r="S74" s="357" t="e">
        <f t="shared" ref="S74" si="310">R74*0.6</f>
        <v>#DIV/0!</v>
      </c>
      <c r="T74" s="301"/>
      <c r="U74" s="353" t="e">
        <f t="shared" ref="U74" si="311">IF(P74="No_existen",5*$U$10,V74*$U$10)</f>
        <v>#DIV/0!</v>
      </c>
      <c r="V74" s="341" t="e">
        <f t="shared" ref="V74" si="312">ROUND(AVERAGEIF(W74:W76,"&gt;0"),0)</f>
        <v>#DIV/0!</v>
      </c>
      <c r="W74" s="299"/>
      <c r="X74" s="301"/>
      <c r="Y74" s="301"/>
      <c r="Z74" s="341" t="e">
        <f t="shared" ref="Z74" si="313">IF(P74="No_existen",5*$Z$10,AA74*$Z$10)</f>
        <v>#DIV/0!</v>
      </c>
      <c r="AA74" s="369" t="e">
        <f t="shared" ref="AA74" si="314">ROUND(AVERAGEIF(AB74:AB76,"&gt;0"),0)</f>
        <v>#DIV/0!</v>
      </c>
      <c r="AB74" s="302">
        <f t="shared" si="3"/>
        <v>0</v>
      </c>
      <c r="AC74" s="301"/>
      <c r="AD74" s="301"/>
      <c r="AE74" s="341" t="e">
        <f t="shared" ref="AE74" si="315">IF(P74="No_existen",5*$AE$10,AF74*$AE$10)</f>
        <v>#DIV/0!</v>
      </c>
      <c r="AF74" s="369" t="e">
        <f t="shared" ref="AF74" si="316">ROUND(AVERAGEIF(AG74:AG76,"&gt;0"),0)</f>
        <v>#DIV/0!</v>
      </c>
      <c r="AG74" s="302">
        <f t="shared" si="4"/>
        <v>0</v>
      </c>
      <c r="AH74" s="301"/>
      <c r="AI74" s="301"/>
      <c r="AJ74" s="341" t="e">
        <f t="shared" ref="AJ74" si="317">IF(P74="No_existen",5*$AJ$10,AK74*$AJ$10)</f>
        <v>#DIV/0!</v>
      </c>
      <c r="AK74" s="369" t="e">
        <f t="shared" ref="AK74" si="318">ROUND(AVERAGEIF(AL74:AL76,"&gt;0"),0)</f>
        <v>#DIV/0!</v>
      </c>
      <c r="AL74" s="302">
        <f t="shared" si="5"/>
        <v>0</v>
      </c>
      <c r="AM74" s="301"/>
      <c r="AN74" s="357" t="e">
        <f t="shared" ref="AN74" si="319">ROUND(AVERAGE(R74,V74,AA74,AF74,AK74),0)</f>
        <v>#DIV/0!</v>
      </c>
      <c r="AO74" s="377" t="e">
        <f t="shared" ref="AO74" si="320">IF(AN74&lt;1.5,"FUERTE",IF(AND(AN74&gt;=1.5,AN74&lt;2.5),"ACEPTABLE",IF(AN74&gt;=5,"INEXISTENTE","DÉBIL")))</f>
        <v>#DIV/0!</v>
      </c>
      <c r="AP74" s="362">
        <f t="shared" ref="AP74" si="321">IF(O74=0,0,ROUND((O74*AN74),0))</f>
        <v>0</v>
      </c>
      <c r="AQ74" s="364" t="str">
        <f t="shared" ref="AQ74" si="322">IF(AP74&gt;=36,"GRAVE", IF(AP74&lt;=10, "LEVE", "MODERADO"))</f>
        <v>LEVE</v>
      </c>
      <c r="AR74" s="340"/>
      <c r="AS74" s="340"/>
      <c r="AT74" s="51"/>
      <c r="AU74" s="51"/>
      <c r="AV74" s="104"/>
      <c r="AW74" s="317"/>
      <c r="AX74" s="106"/>
      <c r="AY74" s="49"/>
      <c r="AZ74" s="49"/>
      <c r="BA74" s="49"/>
      <c r="BB74" s="50"/>
      <c r="BC74" s="50"/>
    </row>
    <row r="75" spans="1:56" s="76" customFormat="1" ht="63.75" customHeight="1" x14ac:dyDescent="0.2">
      <c r="A75" s="348"/>
      <c r="B75" s="343"/>
      <c r="C75" s="343"/>
      <c r="D75" s="79"/>
      <c r="E75" s="79"/>
      <c r="F75" s="79"/>
      <c r="G75" s="336"/>
      <c r="H75" s="337"/>
      <c r="I75" s="338"/>
      <c r="J75" s="336"/>
      <c r="K75" s="365"/>
      <c r="L75" s="335"/>
      <c r="M75" s="365"/>
      <c r="N75" s="335"/>
      <c r="O75" s="335"/>
      <c r="P75" s="160"/>
      <c r="Q75" s="161">
        <f t="shared" si="1"/>
        <v>0</v>
      </c>
      <c r="R75" s="357"/>
      <c r="S75" s="357"/>
      <c r="T75" s="301"/>
      <c r="U75" s="354"/>
      <c r="V75" s="342"/>
      <c r="W75" s="299"/>
      <c r="X75" s="301"/>
      <c r="Y75" s="301"/>
      <c r="Z75" s="342"/>
      <c r="AA75" s="357"/>
      <c r="AB75" s="302">
        <f t="shared" si="3"/>
        <v>0</v>
      </c>
      <c r="AC75" s="301"/>
      <c r="AD75" s="301"/>
      <c r="AE75" s="342"/>
      <c r="AF75" s="357"/>
      <c r="AG75" s="302">
        <f t="shared" si="4"/>
        <v>0</v>
      </c>
      <c r="AH75" s="301"/>
      <c r="AI75" s="301"/>
      <c r="AJ75" s="342"/>
      <c r="AK75" s="357"/>
      <c r="AL75" s="302">
        <f t="shared" si="5"/>
        <v>0</v>
      </c>
      <c r="AM75" s="301"/>
      <c r="AN75" s="357"/>
      <c r="AO75" s="377"/>
      <c r="AP75" s="362"/>
      <c r="AQ75" s="364"/>
      <c r="AR75" s="340"/>
      <c r="AS75" s="340"/>
      <c r="AT75" s="51"/>
      <c r="AU75" s="51"/>
      <c r="AV75" s="104"/>
      <c r="AW75" s="317"/>
      <c r="AX75" s="106"/>
      <c r="AY75" s="49"/>
      <c r="AZ75" s="49"/>
      <c r="BA75" s="49"/>
      <c r="BB75" s="50"/>
      <c r="BC75" s="50"/>
    </row>
    <row r="76" spans="1:56" s="76" customFormat="1" ht="63.75" customHeight="1" thickBot="1" x14ac:dyDescent="0.25">
      <c r="A76" s="349"/>
      <c r="B76" s="344"/>
      <c r="C76" s="344"/>
      <c r="D76" s="99"/>
      <c r="E76" s="99"/>
      <c r="F76" s="99"/>
      <c r="G76" s="366"/>
      <c r="H76" s="367"/>
      <c r="I76" s="368"/>
      <c r="J76" s="366"/>
      <c r="K76" s="380"/>
      <c r="L76" s="379"/>
      <c r="M76" s="380"/>
      <c r="N76" s="379"/>
      <c r="O76" s="379"/>
      <c r="P76" s="23"/>
      <c r="Q76" s="114">
        <f t="shared" ref="Q76" si="323">IF(P76=$P$1048376,1,IF(P76=$P$1048372,5,IF(P76=$P$1048373,4,IF(P76=$P$1048374,3,IF(P76=$P$1048375,2,0)))))</f>
        <v>0</v>
      </c>
      <c r="R76" s="358"/>
      <c r="S76" s="358"/>
      <c r="T76" s="24"/>
      <c r="U76" s="355"/>
      <c r="V76" s="351"/>
      <c r="W76" s="294"/>
      <c r="X76" s="24"/>
      <c r="Y76" s="24"/>
      <c r="Z76" s="351"/>
      <c r="AA76" s="358"/>
      <c r="AB76" s="303">
        <f t="shared" ref="AB76" si="324">IF(AC76=$AD$1048373,1,IF(AC76=$AD$1048372,4,IF(P76="No_existen",5,0)))</f>
        <v>0</v>
      </c>
      <c r="AC76" s="24"/>
      <c r="AD76" s="24"/>
      <c r="AE76" s="351"/>
      <c r="AF76" s="358"/>
      <c r="AG76" s="303">
        <f t="shared" ref="AG76" si="325">IF(AH76=$AH$1048372,1,IF(AH76=$AH$1048373,4,IF(P76="No_existen",5,0)))</f>
        <v>0</v>
      </c>
      <c r="AH76" s="24"/>
      <c r="AI76" s="24"/>
      <c r="AJ76" s="351"/>
      <c r="AK76" s="358"/>
      <c r="AL76" s="303">
        <f t="shared" ref="AL76" si="326">IF(AM76="Preventivo",1,IF(AM76="Detectivo",4, IF(P76="No_existen",5,0)))</f>
        <v>0</v>
      </c>
      <c r="AM76" s="24"/>
      <c r="AN76" s="358"/>
      <c r="AO76" s="429"/>
      <c r="AP76" s="381"/>
      <c r="AQ76" s="382"/>
      <c r="AR76" s="378"/>
      <c r="AS76" s="378"/>
      <c r="AT76" s="52"/>
      <c r="AU76" s="52"/>
      <c r="AV76" s="187"/>
      <c r="AW76" s="318"/>
      <c r="AX76" s="107"/>
      <c r="AY76" s="49"/>
      <c r="AZ76" s="49"/>
      <c r="BA76" s="49"/>
      <c r="BB76" s="50"/>
      <c r="BC76" s="50"/>
      <c r="BD76" s="103"/>
    </row>
    <row r="77" spans="1:56" x14ac:dyDescent="0.2">
      <c r="U77" s="356"/>
      <c r="Z77" s="352"/>
      <c r="AA77" s="410"/>
      <c r="AF77" s="410"/>
      <c r="AK77" s="410"/>
      <c r="AN77" s="410"/>
      <c r="AO77" s="166"/>
    </row>
    <row r="78" spans="1:56" x14ac:dyDescent="0.2">
      <c r="U78" s="356"/>
      <c r="Z78" s="352"/>
      <c r="AA78" s="410"/>
      <c r="AF78" s="410"/>
      <c r="AK78" s="410"/>
      <c r="AN78" s="410"/>
      <c r="AO78" s="166"/>
    </row>
    <row r="79" spans="1:56" x14ac:dyDescent="0.2">
      <c r="U79" s="356"/>
      <c r="Z79" s="352"/>
      <c r="AA79" s="410"/>
      <c r="AF79" s="410"/>
      <c r="AK79" s="410"/>
      <c r="AN79" s="410"/>
      <c r="AO79" s="166"/>
    </row>
    <row r="80" spans="1:56" x14ac:dyDescent="0.2">
      <c r="U80" s="356"/>
      <c r="Z80" s="352"/>
      <c r="AA80" s="410"/>
      <c r="AF80" s="410"/>
      <c r="AK80" s="410"/>
      <c r="AN80" s="410"/>
      <c r="AO80" s="166"/>
    </row>
    <row r="81" spans="20:41" x14ac:dyDescent="0.2">
      <c r="T81" s="17"/>
      <c r="U81" s="356"/>
      <c r="V81" s="203"/>
      <c r="W81" s="203"/>
      <c r="X81" s="17"/>
      <c r="Y81" s="17"/>
      <c r="Z81" s="352"/>
      <c r="AA81" s="410"/>
      <c r="AB81" s="203"/>
      <c r="AC81" s="17"/>
      <c r="AD81" s="17"/>
      <c r="AE81" s="203"/>
      <c r="AF81" s="410"/>
      <c r="AG81" s="203"/>
      <c r="AH81" s="17"/>
      <c r="AK81" s="410"/>
      <c r="AN81" s="410"/>
      <c r="AO81" s="166"/>
    </row>
    <row r="82" spans="20:41" x14ac:dyDescent="0.2">
      <c r="U82" s="356"/>
      <c r="Z82" s="352"/>
      <c r="AA82" s="410"/>
      <c r="AF82" s="410"/>
      <c r="AK82" s="410"/>
      <c r="AN82" s="410"/>
      <c r="AO82" s="166"/>
    </row>
    <row r="83" spans="20:41" x14ac:dyDescent="0.2">
      <c r="U83" s="356"/>
      <c r="Z83" s="352"/>
      <c r="AA83" s="410"/>
      <c r="AF83" s="410"/>
      <c r="AK83" s="410"/>
      <c r="AN83" s="410"/>
      <c r="AO83" s="166"/>
    </row>
    <row r="84" spans="20:41" x14ac:dyDescent="0.2">
      <c r="U84" s="356"/>
      <c r="Z84" s="352"/>
      <c r="AA84" s="410"/>
      <c r="AF84" s="410"/>
      <c r="AK84" s="410"/>
      <c r="AN84" s="410"/>
      <c r="AO84" s="166"/>
    </row>
    <row r="85" spans="20:41" x14ac:dyDescent="0.2">
      <c r="U85" s="356"/>
      <c r="Z85" s="352"/>
      <c r="AA85" s="410"/>
      <c r="AF85" s="410"/>
      <c r="AK85" s="410"/>
      <c r="AN85" s="410"/>
      <c r="AO85" s="166"/>
    </row>
    <row r="86" spans="20:41" x14ac:dyDescent="0.2">
      <c r="U86" s="356"/>
      <c r="Z86" s="352"/>
      <c r="AK86" s="410"/>
      <c r="AN86" s="410"/>
      <c r="AO86" s="166"/>
    </row>
    <row r="87" spans="20:41" x14ac:dyDescent="0.2">
      <c r="U87" s="356"/>
      <c r="Z87" s="352"/>
      <c r="AK87" s="410"/>
      <c r="AN87" s="410"/>
      <c r="AO87" s="166"/>
    </row>
    <row r="88" spans="20:41" x14ac:dyDescent="0.2">
      <c r="U88" s="356"/>
      <c r="Z88" s="352"/>
      <c r="AK88" s="410"/>
      <c r="AN88" s="410"/>
      <c r="AO88" s="166"/>
    </row>
    <row r="89" spans="20:41" x14ac:dyDescent="0.2">
      <c r="U89" s="356"/>
      <c r="AN89" s="19"/>
      <c r="AO89" s="166"/>
    </row>
    <row r="90" spans="20:41" x14ac:dyDescent="0.2">
      <c r="U90" s="356"/>
      <c r="AN90" s="19"/>
      <c r="AO90" s="166"/>
    </row>
    <row r="91" spans="20:41" x14ac:dyDescent="0.2">
      <c r="U91" s="356"/>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5" t="s">
        <v>155</v>
      </c>
      <c r="B1048371" s="219" t="s">
        <v>151</v>
      </c>
      <c r="C1048371" s="126" t="s">
        <v>290</v>
      </c>
      <c r="D1048371" s="127" t="s">
        <v>261</v>
      </c>
      <c r="E1048371" s="132" t="s">
        <v>262</v>
      </c>
      <c r="F1048371" s="132" t="s">
        <v>263</v>
      </c>
      <c r="G1048371" s="133" t="s">
        <v>292</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323</v>
      </c>
      <c r="Y1048371" s="4"/>
      <c r="Z1048371" s="202"/>
      <c r="AA1048371" s="202"/>
      <c r="AB1048371" s="202"/>
      <c r="AC1048371" s="4"/>
      <c r="AD1048371" s="41" t="s">
        <v>299</v>
      </c>
      <c r="AE1048371" s="208"/>
      <c r="AF1048371" s="202"/>
      <c r="AG1048371" s="202"/>
      <c r="AH1048371" s="41" t="s">
        <v>304</v>
      </c>
      <c r="AI1048371" s="41" t="s">
        <v>303</v>
      </c>
      <c r="AJ1048371" s="208"/>
      <c r="AK1048371" s="202"/>
      <c r="AL1048371" s="202"/>
      <c r="AM1048371" s="4"/>
      <c r="AN1048371" s="4"/>
      <c r="AO1048371" s="41"/>
      <c r="AP1048371" s="4"/>
      <c r="AQ1048371" s="136" t="s">
        <v>294</v>
      </c>
      <c r="AS1048371" s="4"/>
      <c r="AT1048371" s="411" t="s">
        <v>293</v>
      </c>
      <c r="AU1048371" s="412"/>
      <c r="AV1048371" s="413"/>
      <c r="AW1048371" s="120"/>
      <c r="AX1048371" s="136" t="s">
        <v>159</v>
      </c>
      <c r="AY1048371" s="41"/>
      <c r="AZ1048371" s="249" t="s">
        <v>447</v>
      </c>
      <c r="BA1048371" s="250" t="s">
        <v>295</v>
      </c>
      <c r="BB1048371" s="251" t="s">
        <v>296</v>
      </c>
      <c r="BC1048371" s="252" t="s">
        <v>291</v>
      </c>
      <c r="BD1048371" s="3"/>
      <c r="BE1048371" s="3"/>
      <c r="BG1048371" s="3"/>
      <c r="BH1048371" s="3"/>
      <c r="BI1048371" s="417" t="s">
        <v>463</v>
      </c>
      <c r="BJ1048371" s="418"/>
      <c r="BK1048371" s="418"/>
      <c r="BL1048371" s="418"/>
      <c r="BM1048371" s="418"/>
      <c r="BN1048371" s="418"/>
      <c r="BO1048371" s="418"/>
      <c r="BP1048371" s="418"/>
      <c r="BQ1048371" s="418"/>
      <c r="BR1048371" s="419"/>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6" t="s">
        <v>151</v>
      </c>
      <c r="B1048372" s="220" t="s">
        <v>165</v>
      </c>
      <c r="C1048372" s="218" t="s">
        <v>191</v>
      </c>
      <c r="D1048372" s="128" t="s">
        <v>262</v>
      </c>
      <c r="E1048372" s="130" t="s">
        <v>36</v>
      </c>
      <c r="F1048372" s="130" t="s">
        <v>264</v>
      </c>
      <c r="G1048372" s="170" t="s">
        <v>113</v>
      </c>
      <c r="H1048372" s="270" t="s">
        <v>377</v>
      </c>
      <c r="I1048372" s="4"/>
      <c r="J1048372" s="4"/>
      <c r="K1048372" s="134" t="s">
        <v>147</v>
      </c>
      <c r="L1048372" s="4"/>
      <c r="M1048372" s="4"/>
      <c r="N1048372" s="4"/>
      <c r="O1048372" s="4"/>
      <c r="P1048372" s="134" t="s">
        <v>286</v>
      </c>
      <c r="Q1048372" s="4"/>
      <c r="R1048372" s="4"/>
      <c r="S1048372" s="4"/>
      <c r="T1048372" s="4"/>
      <c r="U1048372" s="4"/>
      <c r="V1048372" s="202"/>
      <c r="W1048372" s="202"/>
      <c r="X1048372" s="4" t="s">
        <v>324</v>
      </c>
      <c r="Y1048372" s="4"/>
      <c r="Z1048372" s="202"/>
      <c r="AA1048372" s="202"/>
      <c r="AB1048372" s="202"/>
      <c r="AC1048372" s="4"/>
      <c r="AD1048372" s="134" t="s">
        <v>300</v>
      </c>
      <c r="AE1048372" s="206"/>
      <c r="AF1048372" s="202"/>
      <c r="AG1048372" s="202"/>
      <c r="AH1048372" s="158" t="s">
        <v>298</v>
      </c>
      <c r="AI1048372" s="158" t="s">
        <v>305</v>
      </c>
      <c r="AJ1048372" s="206"/>
      <c r="AK1048372" s="202"/>
      <c r="AL1048372" s="202"/>
      <c r="AM1048372" s="4"/>
      <c r="AN1048372" s="4"/>
      <c r="AO1048372" s="41"/>
      <c r="AP1048372" s="4"/>
      <c r="AQ1048372" s="137" t="s">
        <v>150</v>
      </c>
      <c r="AT1048372" s="145" t="s">
        <v>85</v>
      </c>
      <c r="AU1048372" s="120" t="s">
        <v>86</v>
      </c>
      <c r="AV1048372" s="143" t="s">
        <v>87</v>
      </c>
      <c r="AW1048372" s="120"/>
      <c r="AX1048372" s="319" t="s">
        <v>479</v>
      </c>
      <c r="AZ1048372" s="242" t="s">
        <v>448</v>
      </c>
      <c r="BA1048372" s="240" t="s">
        <v>458</v>
      </c>
      <c r="BB1048372" s="241" t="s">
        <v>258</v>
      </c>
      <c r="BC1048372" s="243" t="s">
        <v>449</v>
      </c>
      <c r="BD1048372" s="3"/>
      <c r="BG1048372" s="3"/>
      <c r="BH1048372" s="3"/>
      <c r="BI1048372" s="255" t="s">
        <v>165</v>
      </c>
      <c r="BJ1048372" s="256" t="s">
        <v>152</v>
      </c>
      <c r="BK1048372" s="256" t="s">
        <v>166</v>
      </c>
      <c r="BL1048372" s="256" t="s">
        <v>169</v>
      </c>
      <c r="BM1048372" s="256" t="s">
        <v>164</v>
      </c>
      <c r="BN1048372" s="256" t="s">
        <v>163</v>
      </c>
      <c r="BO1048372" s="256" t="s">
        <v>154</v>
      </c>
      <c r="BP1048372" s="256" t="s">
        <v>153</v>
      </c>
      <c r="BQ1048372" s="256" t="s">
        <v>167</v>
      </c>
      <c r="BR1048372" s="257" t="s">
        <v>168</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9" t="s">
        <v>156</v>
      </c>
      <c r="B1048373" s="125" t="s">
        <v>152</v>
      </c>
      <c r="C1048373" s="231" t="s">
        <v>192</v>
      </c>
      <c r="D1048373" s="129" t="s">
        <v>263</v>
      </c>
      <c r="E1048373" s="130" t="s">
        <v>35</v>
      </c>
      <c r="F1048373" s="130" t="s">
        <v>39</v>
      </c>
      <c r="G1048373" s="222" t="s">
        <v>109</v>
      </c>
      <c r="H1048373" s="134" t="s">
        <v>466</v>
      </c>
      <c r="I1048373" s="100"/>
      <c r="J1048373" s="4"/>
      <c r="K1048373" s="134" t="s">
        <v>148</v>
      </c>
      <c r="L1048373" s="4"/>
      <c r="M1048373" s="4"/>
      <c r="N1048373" s="4"/>
      <c r="O1048373" s="4"/>
      <c r="P1048373" s="134" t="s">
        <v>390</v>
      </c>
      <c r="Q1048373" s="4"/>
      <c r="R1048373" s="4"/>
      <c r="S1048373" s="4"/>
      <c r="T1048373" s="4"/>
      <c r="U1048373" s="4"/>
      <c r="V1048373" s="202"/>
      <c r="W1048373" s="202"/>
      <c r="X1048373" s="4" t="s">
        <v>325</v>
      </c>
      <c r="Y1048373" s="4"/>
      <c r="Z1048373" s="202"/>
      <c r="AA1048373" s="202"/>
      <c r="AB1048373" s="202"/>
      <c r="AC1048373" s="4"/>
      <c r="AD1048373" s="134" t="s">
        <v>301</v>
      </c>
      <c r="AE1048373" s="206"/>
      <c r="AF1048373" s="202"/>
      <c r="AG1048373" s="202"/>
      <c r="AH1048373" s="138" t="s">
        <v>302</v>
      </c>
      <c r="AI1048373" s="137" t="s">
        <v>306</v>
      </c>
      <c r="AJ1048373" s="206"/>
      <c r="AK1048373" s="202"/>
      <c r="AL1048373" s="202"/>
      <c r="AM1048373" s="4"/>
      <c r="AN1048373" s="4"/>
      <c r="AO1048373" s="41"/>
      <c r="AP1048373" s="4"/>
      <c r="AQ1048373" s="137" t="s">
        <v>86</v>
      </c>
      <c r="AT1048373" s="146" t="s">
        <v>88</v>
      </c>
      <c r="AU1048373" s="100" t="s">
        <v>89</v>
      </c>
      <c r="AV1048373" s="141" t="s">
        <v>90</v>
      </c>
      <c r="AW1048373" s="100"/>
      <c r="AX1048373" s="152" t="s">
        <v>180</v>
      </c>
      <c r="AZ1048373" s="242" t="s">
        <v>450</v>
      </c>
      <c r="BA1048373" s="240" t="s">
        <v>459</v>
      </c>
      <c r="BB1048373" s="241" t="s">
        <v>474</v>
      </c>
      <c r="BC1048373" s="243" t="s">
        <v>451</v>
      </c>
      <c r="BD1048373" s="3"/>
      <c r="BG1048373" s="3"/>
      <c r="BH1048373" s="3"/>
      <c r="BI1048373" s="155" t="s">
        <v>176</v>
      </c>
      <c r="BJ1048373" s="258" t="s">
        <v>484</v>
      </c>
      <c r="BK1048373" s="258" t="s">
        <v>484</v>
      </c>
      <c r="BL1048373" s="241" t="s">
        <v>176</v>
      </c>
      <c r="BM1048373" s="241" t="s">
        <v>160</v>
      </c>
      <c r="BN1048373" s="258" t="s">
        <v>483</v>
      </c>
      <c r="BO1048373" s="241" t="s">
        <v>175</v>
      </c>
      <c r="BP1048373" s="241" t="s">
        <v>173</v>
      </c>
      <c r="BQ1048373" s="241" t="s">
        <v>172</v>
      </c>
      <c r="BR1048373" s="259" t="s">
        <v>484</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7" t="s">
        <v>376</v>
      </c>
      <c r="B1048374" s="221" t="s">
        <v>166</v>
      </c>
      <c r="C1048374" s="231" t="s">
        <v>193</v>
      </c>
      <c r="E1048374" s="130" t="s">
        <v>227</v>
      </c>
      <c r="F1048374" s="130" t="s">
        <v>226</v>
      </c>
      <c r="G1048374" s="221" t="s">
        <v>141</v>
      </c>
      <c r="H1048374" s="135"/>
      <c r="K1048374" s="134" t="s">
        <v>103</v>
      </c>
      <c r="P1048374" s="144" t="s">
        <v>327</v>
      </c>
      <c r="X1048374" s="4" t="s">
        <v>326</v>
      </c>
      <c r="AD1048374" s="100"/>
      <c r="AE1048374" s="206"/>
      <c r="AI1048374" s="137" t="s">
        <v>307</v>
      </c>
      <c r="AJ1048374" s="206"/>
      <c r="AQ1048374" s="138" t="s">
        <v>87</v>
      </c>
      <c r="AS1048374" s="53"/>
      <c r="AT1048374" s="146"/>
      <c r="AU1048374" s="100" t="s">
        <v>91</v>
      </c>
      <c r="AV1048374" s="141" t="s">
        <v>89</v>
      </c>
      <c r="AW1048374" s="100"/>
      <c r="AX1048374" s="152"/>
      <c r="AZ1048374" s="242" t="s">
        <v>452</v>
      </c>
      <c r="BA1048374" s="240" t="s">
        <v>460</v>
      </c>
      <c r="BB1048374" s="241" t="s">
        <v>259</v>
      </c>
      <c r="BC1048374" s="244" t="s">
        <v>453</v>
      </c>
      <c r="BI1048374" s="155" t="s">
        <v>175</v>
      </c>
      <c r="BJ1048374" s="241" t="s">
        <v>175</v>
      </c>
      <c r="BK1048374" s="258" t="s">
        <v>190</v>
      </c>
      <c r="BL1048374" s="258" t="s">
        <v>474</v>
      </c>
      <c r="BM1048374" s="241" t="s">
        <v>162</v>
      </c>
      <c r="BN1048374" s="241" t="s">
        <v>476</v>
      </c>
      <c r="BO1048374" s="260"/>
      <c r="BP1048374" s="260"/>
      <c r="BQ1048374" s="241" t="s">
        <v>176</v>
      </c>
      <c r="BR1048374" s="261" t="s">
        <v>175</v>
      </c>
    </row>
    <row r="1048375" spans="1:102" ht="162" customHeight="1" x14ac:dyDescent="0.2">
      <c r="B1048375" s="121" t="s">
        <v>169</v>
      </c>
      <c r="C1048375" s="232" t="s">
        <v>194</v>
      </c>
      <c r="E1048375" s="130" t="s">
        <v>34</v>
      </c>
      <c r="F1048375" s="130" t="s">
        <v>38</v>
      </c>
      <c r="G1048375" s="223" t="s">
        <v>110</v>
      </c>
      <c r="K1048375" s="134" t="s">
        <v>149</v>
      </c>
      <c r="P1048375" s="134" t="s">
        <v>320</v>
      </c>
      <c r="AD1048375" s="100"/>
      <c r="AE1048375" s="206"/>
      <c r="AI1048375" s="137" t="s">
        <v>472</v>
      </c>
      <c r="AJ1048375" s="206"/>
      <c r="AQ1048375" s="53"/>
      <c r="AS1048375" s="53"/>
      <c r="AT1048375" s="146"/>
      <c r="AU1048375" s="100" t="s">
        <v>92</v>
      </c>
      <c r="AV1048375" s="141" t="s">
        <v>91</v>
      </c>
      <c r="AW1048375" s="100"/>
      <c r="AX1048375" s="152" t="s">
        <v>179</v>
      </c>
      <c r="AZ1048375" s="242" t="s">
        <v>454</v>
      </c>
      <c r="BA1048375" s="240" t="s">
        <v>158</v>
      </c>
      <c r="BB1048375" s="241" t="s">
        <v>461</v>
      </c>
      <c r="BC1048375" s="243" t="s">
        <v>455</v>
      </c>
      <c r="BI1048375" s="155" t="s">
        <v>162</v>
      </c>
      <c r="BJ1048375" s="258" t="s">
        <v>483</v>
      </c>
      <c r="BK1048375" s="258" t="s">
        <v>189</v>
      </c>
      <c r="BL1048375" s="258" t="s">
        <v>190</v>
      </c>
      <c r="BM1048375" s="241" t="s">
        <v>176</v>
      </c>
      <c r="BN1048375" s="241" t="s">
        <v>175</v>
      </c>
      <c r="BO1048375" s="260"/>
      <c r="BP1048375" s="260"/>
      <c r="BQ1048375" s="241" t="s">
        <v>179</v>
      </c>
      <c r="BR1048375" s="261" t="s">
        <v>162</v>
      </c>
    </row>
    <row r="1048376" spans="1:102" ht="173.25" customHeight="1" thickBot="1" x14ac:dyDescent="0.25">
      <c r="B1048376" s="122" t="s">
        <v>164</v>
      </c>
      <c r="C1048376" s="124" t="s">
        <v>195</v>
      </c>
      <c r="E1048376" s="130" t="s">
        <v>33</v>
      </c>
      <c r="F1048376" s="130" t="s">
        <v>37</v>
      </c>
      <c r="G1048376" s="134" t="s">
        <v>144</v>
      </c>
      <c r="K1048376" s="135" t="s">
        <v>126</v>
      </c>
      <c r="P1048376" s="135" t="s">
        <v>321</v>
      </c>
      <c r="AI1048376" s="137" t="s">
        <v>308</v>
      </c>
      <c r="AJ1048376" s="206"/>
      <c r="AQ1048376" s="53"/>
      <c r="AS1048376" s="53"/>
      <c r="AT1048376" s="147"/>
      <c r="AU1048376" s="148"/>
      <c r="AV1048376" s="142" t="s">
        <v>92</v>
      </c>
      <c r="AW1048376" s="100"/>
      <c r="AX1048376" s="152" t="s">
        <v>172</v>
      </c>
      <c r="AZ1048376" s="245" t="s">
        <v>456</v>
      </c>
      <c r="BA1048376" s="246" t="s">
        <v>462</v>
      </c>
      <c r="BB1048376" s="247" t="s">
        <v>473</v>
      </c>
      <c r="BC1048376" s="248" t="s">
        <v>457</v>
      </c>
      <c r="BI1048376" s="262" t="s">
        <v>443</v>
      </c>
      <c r="BJ1048376" s="258" t="s">
        <v>478</v>
      </c>
      <c r="BK1048376" s="241" t="s">
        <v>185</v>
      </c>
      <c r="BL1048376" s="258" t="s">
        <v>189</v>
      </c>
      <c r="BM1048376" s="241" t="s">
        <v>161</v>
      </c>
      <c r="BN1048376" s="241" t="s">
        <v>176</v>
      </c>
      <c r="BO1048376" s="260"/>
      <c r="BP1048376" s="260"/>
      <c r="BQ1048376" s="241" t="s">
        <v>178</v>
      </c>
      <c r="BR1048376" s="261" t="s">
        <v>176</v>
      </c>
    </row>
    <row r="1048377" spans="1:102" ht="188.25" customHeight="1" thickBot="1" x14ac:dyDescent="0.25">
      <c r="B1048377" s="122" t="s">
        <v>167</v>
      </c>
      <c r="C1048377" s="124" t="s">
        <v>198</v>
      </c>
      <c r="E1048377" s="131" t="s">
        <v>32</v>
      </c>
      <c r="F1048377" s="131" t="s">
        <v>225</v>
      </c>
      <c r="G1048377" s="134" t="s">
        <v>106</v>
      </c>
      <c r="AI1048377" s="137" t="s">
        <v>309</v>
      </c>
      <c r="AJ1048377" s="206"/>
      <c r="AQ1048377" s="53"/>
      <c r="AS1048377" s="53"/>
      <c r="AX1048377" s="320" t="s">
        <v>190</v>
      </c>
      <c r="AZ1048377" s="49"/>
      <c r="BC1048377" s="3"/>
      <c r="BH1048377" s="53"/>
      <c r="BI1048377" s="263"/>
      <c r="BJ1048377" s="241" t="s">
        <v>401</v>
      </c>
      <c r="BK1048377" s="241" t="s">
        <v>186</v>
      </c>
      <c r="BL1048377" s="241" t="s">
        <v>185</v>
      </c>
      <c r="BM1048377" s="241" t="s">
        <v>174</v>
      </c>
      <c r="BN1048377" s="260"/>
      <c r="BO1048377" s="260"/>
      <c r="BP1048377" s="260"/>
      <c r="BQ1048377" s="260"/>
      <c r="BR1048377" s="154" t="s">
        <v>464</v>
      </c>
    </row>
    <row r="1048378" spans="1:102" ht="192.75" customHeight="1" thickBot="1" x14ac:dyDescent="0.25">
      <c r="B1048378" s="122" t="s">
        <v>168</v>
      </c>
      <c r="C1048378" s="124" t="s">
        <v>199</v>
      </c>
      <c r="G1048378" s="134" t="s">
        <v>108</v>
      </c>
      <c r="H1048378" s="414" t="s">
        <v>24</v>
      </c>
      <c r="I1048378" s="415"/>
      <c r="J1048378" s="415"/>
      <c r="K1048378" s="415"/>
      <c r="L1048378" s="415"/>
      <c r="M1048378" s="415"/>
      <c r="N1048378" s="415"/>
      <c r="O1048378" s="415"/>
      <c r="P1048378" s="415"/>
      <c r="Q1048378" s="415"/>
      <c r="R1048378" s="415"/>
      <c r="S1048378" s="415"/>
      <c r="T1048378" s="415"/>
      <c r="U1048378" s="415"/>
      <c r="V1048378" s="415"/>
      <c r="W1048378" s="415"/>
      <c r="X1048378" s="415"/>
      <c r="Y1048378" s="415"/>
      <c r="Z1048378" s="415"/>
      <c r="AA1048378" s="415"/>
      <c r="AB1048378" s="415"/>
      <c r="AC1048378" s="415"/>
      <c r="AD1048378" s="416"/>
      <c r="AE1048378" s="209"/>
      <c r="AF1048378" s="210"/>
      <c r="AG1048378" s="210"/>
      <c r="AH1048378" s="157"/>
      <c r="AI1048378" s="137" t="s">
        <v>310</v>
      </c>
      <c r="AJ1048378" s="211"/>
      <c r="AK1048378" s="210"/>
      <c r="AL1048378" s="210"/>
      <c r="AM1048378" s="157"/>
      <c r="AN1048378" s="157"/>
      <c r="AP1048378" s="157"/>
      <c r="AQ1048378" s="157"/>
      <c r="AS1048378" s="53"/>
      <c r="AX1048378" s="320" t="s">
        <v>189</v>
      </c>
      <c r="AZ1048378" s="153"/>
      <c r="BC1048378" s="3"/>
      <c r="BD1048378" s="53"/>
      <c r="BH1048378" s="53"/>
      <c r="BI1048378" s="263"/>
      <c r="BJ1048378" s="241"/>
      <c r="BK1048378" s="241" t="s">
        <v>187</v>
      </c>
      <c r="BL1048378" s="241" t="s">
        <v>186</v>
      </c>
      <c r="BM1048378" s="241"/>
      <c r="BN1048378" s="260"/>
      <c r="BO1048378" s="260"/>
      <c r="BP1048378" s="260"/>
      <c r="BQ1048378" s="260"/>
      <c r="BR1048378" s="264"/>
    </row>
    <row r="1048379" spans="1:102" ht="210" customHeight="1" thickBot="1" x14ac:dyDescent="0.25">
      <c r="B1048379" s="122" t="s">
        <v>153</v>
      </c>
      <c r="C1048379" s="124" t="s">
        <v>197</v>
      </c>
      <c r="G1048379" s="134" t="s">
        <v>107</v>
      </c>
      <c r="H1048379" s="140" t="s">
        <v>113</v>
      </c>
      <c r="I1048379" s="140" t="s">
        <v>109</v>
      </c>
      <c r="J1048379" s="140" t="s">
        <v>141</v>
      </c>
      <c r="K1048379" s="140" t="s">
        <v>110</v>
      </c>
      <c r="L1048379" s="140" t="s">
        <v>144</v>
      </c>
      <c r="M1048379" s="143" t="s">
        <v>106</v>
      </c>
      <c r="N1048379" s="41"/>
      <c r="O1048379" s="140" t="s">
        <v>108</v>
      </c>
      <c r="P1048379" s="140" t="s">
        <v>107</v>
      </c>
      <c r="Q1048379" s="140" t="s">
        <v>112</v>
      </c>
      <c r="T1048379" s="140" t="s">
        <v>104</v>
      </c>
      <c r="U1048379" s="120"/>
      <c r="V1048379" s="205"/>
      <c r="W1048379" s="205"/>
      <c r="X1048379" s="120"/>
      <c r="Y1048379" s="120"/>
      <c r="Z1048379" s="205"/>
      <c r="AC1048379" s="140" t="s">
        <v>145</v>
      </c>
      <c r="AD1048379" s="140" t="s">
        <v>40</v>
      </c>
      <c r="AE1048379" s="205"/>
      <c r="AF1048379" s="207"/>
      <c r="AG1048379" s="207"/>
      <c r="AH1048379" s="53"/>
      <c r="AI1048379" s="159" t="s">
        <v>311</v>
      </c>
      <c r="AJ1048379" s="206"/>
      <c r="AS1048379" s="53"/>
      <c r="AU1048379" s="50"/>
      <c r="AV1048379" s="50"/>
      <c r="AW1048379" s="50"/>
      <c r="AX1048379" s="152" t="s">
        <v>185</v>
      </c>
      <c r="AY1048379" s="50"/>
      <c r="AZ1048379" s="50"/>
      <c r="BA1048379" s="50"/>
      <c r="BB1048379" s="50"/>
      <c r="BC1048379" s="50"/>
      <c r="BD1048379" s="53"/>
      <c r="BE1048379" s="53"/>
      <c r="BI1048379" s="263"/>
      <c r="BJ1048379" s="258" t="s">
        <v>190</v>
      </c>
      <c r="BK1048379" s="241" t="s">
        <v>181</v>
      </c>
      <c r="BL1048379" s="241" t="s">
        <v>187</v>
      </c>
      <c r="BM1048379" s="241" t="s">
        <v>177</v>
      </c>
      <c r="BN1048379" s="260"/>
      <c r="BO1048379" s="260"/>
      <c r="BP1048379" s="260"/>
      <c r="BQ1048379" s="260"/>
      <c r="BR1048379" s="264"/>
    </row>
    <row r="1048380" spans="1:102" ht="218.25" customHeight="1" thickBot="1" x14ac:dyDescent="0.25">
      <c r="B1048380" s="122" t="s">
        <v>154</v>
      </c>
      <c r="C1048380" s="124" t="s">
        <v>411</v>
      </c>
      <c r="G1048380" s="134" t="s">
        <v>112</v>
      </c>
      <c r="H1048380" s="139" t="s">
        <v>138</v>
      </c>
      <c r="I1048380" s="137" t="s">
        <v>138</v>
      </c>
      <c r="J1048380" s="137" t="s">
        <v>138</v>
      </c>
      <c r="K1048380" s="137" t="s">
        <v>138</v>
      </c>
      <c r="L1048380" s="139" t="s">
        <v>138</v>
      </c>
      <c r="M1048380" s="141" t="s">
        <v>138</v>
      </c>
      <c r="O1048380" s="137" t="s">
        <v>138</v>
      </c>
      <c r="P1048380" s="139" t="s">
        <v>138</v>
      </c>
      <c r="Q1048380" s="137" t="s">
        <v>138</v>
      </c>
      <c r="T1048380" s="137" t="s">
        <v>138</v>
      </c>
      <c r="U1048380" s="100"/>
      <c r="V1048380" s="206"/>
      <c r="W1048380" s="206"/>
      <c r="X1048380" s="100"/>
      <c r="Y1048380" s="100"/>
      <c r="Z1048380" s="206"/>
      <c r="AC1048380" s="139" t="s">
        <v>138</v>
      </c>
      <c r="AD1048380" s="137" t="s">
        <v>138</v>
      </c>
      <c r="AE1048380" s="206"/>
      <c r="AF1048380" s="207"/>
      <c r="AG1048380" s="207"/>
      <c r="AH1048380" s="53"/>
      <c r="AI1048380" s="137" t="s">
        <v>312</v>
      </c>
      <c r="AJ1048380" s="206"/>
      <c r="AS1048380" s="53"/>
      <c r="AU1048380" s="50"/>
      <c r="AX1048380" s="152" t="s">
        <v>186</v>
      </c>
      <c r="AZ1048380" s="359" t="s">
        <v>376</v>
      </c>
      <c r="BA1048380" s="360"/>
      <c r="BB1048380" s="53" t="s">
        <v>465</v>
      </c>
      <c r="BD1048380" s="53"/>
      <c r="BE1048380" s="53"/>
      <c r="BI1048380" s="263"/>
      <c r="BJ1048380" s="258" t="s">
        <v>189</v>
      </c>
      <c r="BK1048380" s="241" t="s">
        <v>434</v>
      </c>
      <c r="BL1048380" s="241" t="s">
        <v>181</v>
      </c>
      <c r="BM1048380" s="258" t="s">
        <v>477</v>
      </c>
      <c r="BN1048380" s="260"/>
      <c r="BO1048380" s="260"/>
      <c r="BP1048380" s="260"/>
      <c r="BQ1048380" s="260"/>
      <c r="BR1048380" s="264"/>
      <c r="CD1048380" s="53"/>
    </row>
    <row r="1048381" spans="1:102" ht="78" customHeight="1" thickBot="1" x14ac:dyDescent="0.25">
      <c r="B1048381" s="123" t="s">
        <v>163</v>
      </c>
      <c r="C1048381" s="125" t="s">
        <v>196</v>
      </c>
      <c r="G1048381" s="134" t="s">
        <v>104</v>
      </c>
      <c r="H1048381" s="137" t="s">
        <v>142</v>
      </c>
      <c r="I1048381" s="137" t="s">
        <v>142</v>
      </c>
      <c r="J1048381" s="137" t="s">
        <v>142</v>
      </c>
      <c r="K1048381" s="137" t="s">
        <v>142</v>
      </c>
      <c r="L1048381" s="137" t="s">
        <v>142</v>
      </c>
      <c r="M1048381" s="141" t="s">
        <v>142</v>
      </c>
      <c r="O1048381" s="137" t="s">
        <v>142</v>
      </c>
      <c r="P1048381" s="137" t="s">
        <v>142</v>
      </c>
      <c r="Q1048381" s="137" t="s">
        <v>139</v>
      </c>
      <c r="T1048381" s="137" t="s">
        <v>142</v>
      </c>
      <c r="U1048381" s="100"/>
      <c r="V1048381" s="206"/>
      <c r="W1048381" s="206"/>
      <c r="X1048381" s="100"/>
      <c r="Y1048381" s="100"/>
      <c r="Z1048381" s="206"/>
      <c r="AC1048381" s="137" t="s">
        <v>142</v>
      </c>
      <c r="AD1048381" s="137" t="s">
        <v>142</v>
      </c>
      <c r="AE1048381" s="206"/>
      <c r="AF1048381" s="207"/>
      <c r="AG1048381" s="207"/>
      <c r="AH1048381" s="53"/>
      <c r="AI1048381" s="138" t="s">
        <v>313</v>
      </c>
      <c r="AS1048381" s="53"/>
      <c r="AU1048381" s="50"/>
      <c r="AX1048381" s="152" t="s">
        <v>187</v>
      </c>
      <c r="AZ1048381" s="168" t="s">
        <v>257</v>
      </c>
      <c r="BA1048381" s="169" t="s">
        <v>255</v>
      </c>
      <c r="BD1048381" s="53"/>
      <c r="BE1048381" s="53"/>
      <c r="BI1048381" s="263"/>
      <c r="BJ1048381" s="241" t="s">
        <v>185</v>
      </c>
      <c r="BK1048381" s="241" t="s">
        <v>183</v>
      </c>
      <c r="BL1048381" s="241" t="s">
        <v>434</v>
      </c>
      <c r="BM1048381" s="241" t="s">
        <v>476</v>
      </c>
      <c r="BN1048381" s="260"/>
      <c r="BO1048381" s="260"/>
      <c r="BP1048381" s="260"/>
      <c r="BQ1048381" s="260"/>
      <c r="BR1048381" s="264"/>
    </row>
    <row r="1048382" spans="1:102" ht="111.75" customHeight="1" thickBot="1" x14ac:dyDescent="0.25">
      <c r="B1048382" s="100"/>
      <c r="C1048382" s="100"/>
      <c r="G1048382" s="135" t="s">
        <v>146</v>
      </c>
      <c r="H1048382" s="137" t="s">
        <v>139</v>
      </c>
      <c r="I1048382" s="137" t="s">
        <v>139</v>
      </c>
      <c r="J1048382" s="138" t="s">
        <v>139</v>
      </c>
      <c r="K1048382" s="137" t="s">
        <v>139</v>
      </c>
      <c r="L1048382" s="137" t="s">
        <v>139</v>
      </c>
      <c r="M1048382" s="141" t="s">
        <v>139</v>
      </c>
      <c r="O1048382" s="137" t="s">
        <v>139</v>
      </c>
      <c r="P1048382" s="137" t="s">
        <v>139</v>
      </c>
      <c r="Q1048382" s="138" t="s">
        <v>140</v>
      </c>
      <c r="T1048382" s="137" t="s">
        <v>139</v>
      </c>
      <c r="U1048382" s="100"/>
      <c r="V1048382" s="206"/>
      <c r="W1048382" s="206"/>
      <c r="X1048382" s="100"/>
      <c r="Y1048382" s="100"/>
      <c r="Z1048382" s="206"/>
      <c r="AC1048382" s="137" t="s">
        <v>139</v>
      </c>
      <c r="AD1048382" s="137" t="s">
        <v>139</v>
      </c>
      <c r="AE1048382" s="206"/>
      <c r="AF1048382" s="207"/>
      <c r="AG1048382" s="207"/>
      <c r="AH1048382" s="53"/>
      <c r="AS1048382" s="53"/>
      <c r="AU1048382" s="50"/>
      <c r="AX1048382" s="152" t="s">
        <v>181</v>
      </c>
      <c r="AZ1048382" s="155" t="s">
        <v>246</v>
      </c>
      <c r="BA1048382" s="154" t="s">
        <v>244</v>
      </c>
      <c r="BD1048382" s="53"/>
      <c r="BE1048382" s="53"/>
      <c r="BI1048382" s="265"/>
      <c r="BJ1048382" s="241" t="s">
        <v>186</v>
      </c>
      <c r="BK1048382" s="241" t="s">
        <v>182</v>
      </c>
      <c r="BL1048382" s="241" t="s">
        <v>183</v>
      </c>
      <c r="BM1048382" s="241" t="s">
        <v>178</v>
      </c>
      <c r="BN1048382" s="260"/>
      <c r="BO1048382" s="260"/>
      <c r="BP1048382" s="260"/>
      <c r="BQ1048382" s="260"/>
      <c r="BR1048382" s="264"/>
    </row>
    <row r="1048383" spans="1:102" ht="63" customHeight="1" thickBot="1" x14ac:dyDescent="0.25">
      <c r="B1048383" s="120"/>
      <c r="C1048383" s="120"/>
      <c r="G1048383" s="135"/>
      <c r="H1048383" s="137" t="s">
        <v>143</v>
      </c>
      <c r="I1048383" s="137" t="s">
        <v>143</v>
      </c>
      <c r="J1048383" s="53"/>
      <c r="K1048383" s="137" t="s">
        <v>143</v>
      </c>
      <c r="M1048383" s="141" t="s">
        <v>143</v>
      </c>
      <c r="O1048383" s="137" t="s">
        <v>143</v>
      </c>
      <c r="P1048383" s="137" t="s">
        <v>143</v>
      </c>
      <c r="T1048383" s="137" t="s">
        <v>143</v>
      </c>
      <c r="U1048383" s="100"/>
      <c r="V1048383" s="206"/>
      <c r="W1048383" s="206"/>
      <c r="X1048383" s="100"/>
      <c r="Y1048383" s="100"/>
      <c r="Z1048383" s="206"/>
      <c r="AC1048383" s="137" t="s">
        <v>143</v>
      </c>
      <c r="AD1048383" s="137" t="s">
        <v>143</v>
      </c>
      <c r="AE1048383" s="206"/>
      <c r="AF1048383" s="207"/>
      <c r="AG1048383" s="207"/>
      <c r="AH1048383" s="53"/>
      <c r="AS1048383" s="53"/>
      <c r="AU1048383" s="50"/>
      <c r="AX1048383" s="152" t="s">
        <v>434</v>
      </c>
      <c r="AZ1048383" s="155" t="s">
        <v>249</v>
      </c>
      <c r="BA1048383" s="154" t="s">
        <v>250</v>
      </c>
      <c r="BF1048383" s="53"/>
      <c r="BI1048383" s="263"/>
      <c r="BJ1048383" s="241" t="s">
        <v>187</v>
      </c>
      <c r="BK1048383" s="241" t="s">
        <v>184</v>
      </c>
      <c r="BL1048383" s="241" t="s">
        <v>182</v>
      </c>
      <c r="BM1048383" s="258" t="s">
        <v>475</v>
      </c>
      <c r="BN1048383" s="260"/>
      <c r="BO1048383" s="260"/>
      <c r="BP1048383" s="260"/>
      <c r="BQ1048383" s="260"/>
      <c r="BR1048383" s="264"/>
      <c r="CD1048383" s="53"/>
    </row>
    <row r="1048384" spans="1:102" ht="117.75" customHeight="1" thickBot="1" x14ac:dyDescent="0.25">
      <c r="B1048384" s="100"/>
      <c r="C1048384" s="253"/>
      <c r="H1048384" s="138" t="s">
        <v>140</v>
      </c>
      <c r="I1048384" s="138" t="s">
        <v>140</v>
      </c>
      <c r="J1048384" s="53"/>
      <c r="K1048384" s="138" t="s">
        <v>140</v>
      </c>
      <c r="M1048384" s="142" t="s">
        <v>140</v>
      </c>
      <c r="O1048384" s="138" t="s">
        <v>140</v>
      </c>
      <c r="P1048384" s="138" t="s">
        <v>140</v>
      </c>
      <c r="T1048384" s="138" t="s">
        <v>140</v>
      </c>
      <c r="U1048384" s="100"/>
      <c r="V1048384" s="206"/>
      <c r="W1048384" s="206"/>
      <c r="X1048384" s="100"/>
      <c r="Y1048384" s="100"/>
      <c r="Z1048384" s="206"/>
      <c r="AC1048384" s="138" t="s">
        <v>140</v>
      </c>
      <c r="AD1048384" s="138" t="s">
        <v>140</v>
      </c>
      <c r="AE1048384" s="206"/>
      <c r="AF1048384" s="207"/>
      <c r="AG1048384" s="207"/>
      <c r="AH1048384" s="53"/>
      <c r="AS1048384" s="53"/>
      <c r="AU1048384" s="50"/>
      <c r="AX1048384" s="152" t="s">
        <v>183</v>
      </c>
      <c r="AZ1048384" s="155" t="s">
        <v>247</v>
      </c>
      <c r="BA1048384" s="154" t="s">
        <v>251</v>
      </c>
      <c r="BI1048384" s="263"/>
      <c r="BJ1048384" s="241" t="s">
        <v>181</v>
      </c>
      <c r="BK1048384" s="260"/>
      <c r="BL1048384" s="241" t="s">
        <v>184</v>
      </c>
      <c r="BM1048384" s="258" t="s">
        <v>190</v>
      </c>
      <c r="BN1048384" s="260"/>
      <c r="BO1048384" s="260"/>
      <c r="BP1048384" s="260"/>
      <c r="BQ1048384" s="260"/>
      <c r="BR1048384" s="264"/>
    </row>
    <row r="1048385" spans="2:82" ht="138" customHeight="1" x14ac:dyDescent="0.25">
      <c r="B1048385" s="100"/>
      <c r="C1048385" s="254"/>
      <c r="AQ1048385" s="53"/>
      <c r="AS1048385" s="53"/>
      <c r="AU1048385" s="50"/>
      <c r="AX1048385" s="152" t="s">
        <v>182</v>
      </c>
      <c r="AZ1048385" s="155" t="s">
        <v>289</v>
      </c>
      <c r="BA1048385" s="154" t="s">
        <v>252</v>
      </c>
      <c r="BI1048385" s="263"/>
      <c r="BJ1048385" s="241" t="s">
        <v>434</v>
      </c>
      <c r="BK1048385" s="260"/>
      <c r="BL1048385" s="241" t="s">
        <v>289</v>
      </c>
      <c r="BM1048385" s="258" t="s">
        <v>189</v>
      </c>
      <c r="BN1048385" s="260"/>
      <c r="BO1048385" s="260"/>
      <c r="BP1048385" s="260"/>
      <c r="BQ1048385" s="260"/>
      <c r="BR1048385" s="264"/>
    </row>
    <row r="1048386" spans="2:82" ht="159" customHeight="1" x14ac:dyDescent="0.25">
      <c r="B1048386" s="100"/>
      <c r="C1048386" s="254"/>
      <c r="AQ1048386" s="53"/>
      <c r="AS1048386" s="53"/>
      <c r="AU1048386" s="50"/>
      <c r="AX1048386" s="152" t="s">
        <v>184</v>
      </c>
      <c r="AZ1048386" s="155" t="s">
        <v>245</v>
      </c>
      <c r="BA1048386" s="154" t="s">
        <v>170</v>
      </c>
      <c r="BI1048386" s="263"/>
      <c r="BJ1048386" s="241" t="s">
        <v>183</v>
      </c>
      <c r="BK1048386" s="260"/>
      <c r="BL1048386" s="241" t="s">
        <v>246</v>
      </c>
      <c r="BM1048386" s="241" t="s">
        <v>185</v>
      </c>
      <c r="BN1048386" s="260"/>
      <c r="BO1048386" s="260"/>
      <c r="BP1048386" s="260"/>
      <c r="BQ1048386" s="260"/>
      <c r="BR1048386" s="264"/>
    </row>
    <row r="1048387" spans="2:82" ht="135" customHeight="1" x14ac:dyDescent="0.2">
      <c r="B1048387" s="100"/>
      <c r="C1048387" s="253"/>
      <c r="AQ1048387" s="53"/>
      <c r="AS1048387" s="53"/>
      <c r="AU1048387" s="50"/>
      <c r="AX1048387" s="152"/>
      <c r="AZ1048387" s="155" t="s">
        <v>256</v>
      </c>
      <c r="BA1048387" s="154" t="s">
        <v>253</v>
      </c>
      <c r="BI1048387" s="263"/>
      <c r="BJ1048387" s="241" t="s">
        <v>182</v>
      </c>
      <c r="BK1048387" s="260"/>
      <c r="BL1048387" s="241" t="s">
        <v>249</v>
      </c>
      <c r="BM1048387" s="241" t="s">
        <v>186</v>
      </c>
      <c r="BN1048387" s="260"/>
      <c r="BO1048387" s="260"/>
      <c r="BP1048387" s="260"/>
      <c r="BQ1048387" s="260"/>
      <c r="BR1048387" s="264"/>
    </row>
    <row r="1048388" spans="2:82" ht="148.5" customHeight="1" x14ac:dyDescent="0.2">
      <c r="B1048388" s="100"/>
      <c r="C1048388" s="253"/>
      <c r="AQ1048388" s="53"/>
      <c r="AS1048388" s="53"/>
      <c r="AU1048388" s="50"/>
      <c r="AX1048388" s="152" t="s">
        <v>178</v>
      </c>
      <c r="AZ1048388" s="155" t="s">
        <v>288</v>
      </c>
      <c r="BA1048388" s="154" t="s">
        <v>408</v>
      </c>
      <c r="BI1048388" s="263"/>
      <c r="BJ1048388" s="241" t="s">
        <v>184</v>
      </c>
      <c r="BK1048388" s="260"/>
      <c r="BL1048388" s="241" t="s">
        <v>247</v>
      </c>
      <c r="BM1048388" s="241" t="s">
        <v>187</v>
      </c>
      <c r="BN1048388" s="260"/>
      <c r="BO1048388" s="260"/>
      <c r="BP1048388" s="260"/>
      <c r="BQ1048388" s="260"/>
      <c r="BR1048388" s="264"/>
    </row>
    <row r="1048389" spans="2:82" ht="148.5" customHeight="1" x14ac:dyDescent="0.2">
      <c r="B1048389" s="100"/>
      <c r="C1048389" s="253"/>
      <c r="AQ1048389" s="53"/>
      <c r="AS1048389" s="53"/>
      <c r="AU1048389" s="50"/>
      <c r="AX1048389" s="321" t="s">
        <v>480</v>
      </c>
      <c r="AZ1048389" s="155" t="s">
        <v>470</v>
      </c>
      <c r="BA1048389" s="154" t="s">
        <v>471</v>
      </c>
      <c r="BI1048389" s="263"/>
      <c r="BJ1048389" s="241"/>
      <c r="BK1048389" s="260"/>
      <c r="BL1048389" s="241" t="s">
        <v>470</v>
      </c>
      <c r="BM1048389" s="241" t="s">
        <v>181</v>
      </c>
      <c r="BN1048389" s="260"/>
      <c r="BO1048389" s="260"/>
      <c r="BP1048389" s="260"/>
      <c r="BQ1048389" s="260"/>
      <c r="BR1048389" s="264"/>
    </row>
    <row r="1048390" spans="2:82" ht="78.75" customHeight="1" x14ac:dyDescent="0.2">
      <c r="B1048390" s="100"/>
      <c r="C1048390" s="253"/>
      <c r="AQ1048390" s="53"/>
      <c r="AS1048390" s="53"/>
      <c r="AU1048390" s="50"/>
      <c r="AX1048390" s="321" t="s">
        <v>481</v>
      </c>
      <c r="AZ1048390" s="155" t="s">
        <v>254</v>
      </c>
      <c r="BA1048390" s="154" t="s">
        <v>171</v>
      </c>
      <c r="BI1048390" s="263"/>
      <c r="BJ1048390" s="260"/>
      <c r="BK1048390" s="260"/>
      <c r="BL1048390" s="241" t="s">
        <v>245</v>
      </c>
      <c r="BM1048390" s="241" t="s">
        <v>434</v>
      </c>
      <c r="BN1048390" s="260"/>
      <c r="BO1048390" s="260"/>
      <c r="BP1048390" s="260"/>
      <c r="BQ1048390" s="260"/>
      <c r="BR1048390" s="264"/>
    </row>
    <row r="1048391" spans="2:82" ht="114" customHeight="1" x14ac:dyDescent="0.2">
      <c r="B1048391" s="100"/>
      <c r="C1048391" s="100"/>
      <c r="AQ1048391" s="53"/>
      <c r="AS1048391" s="53"/>
      <c r="AU1048391" s="50"/>
      <c r="AX1048391" s="152" t="s">
        <v>177</v>
      </c>
      <c r="BI1048391" s="263"/>
      <c r="BJ1048391" s="260"/>
      <c r="BK1048391" s="260"/>
      <c r="BL1048391" s="241" t="s">
        <v>256</v>
      </c>
      <c r="BM1048391" s="241" t="s">
        <v>183</v>
      </c>
      <c r="BN1048391" s="260"/>
      <c r="BO1048391" s="260"/>
      <c r="BP1048391" s="260"/>
      <c r="BQ1048391" s="260"/>
      <c r="BR1048391" s="264"/>
    </row>
    <row r="1048392" spans="2:82" ht="47.25" customHeight="1" x14ac:dyDescent="0.2">
      <c r="AQ1048392" s="53"/>
      <c r="AS1048392" s="53"/>
      <c r="AU1048392" s="50"/>
      <c r="AX1048392" s="152" t="s">
        <v>257</v>
      </c>
      <c r="BI1048392" s="263"/>
      <c r="BJ1048392" s="260"/>
      <c r="BK1048392" s="260"/>
      <c r="BL1048392" s="241" t="s">
        <v>254</v>
      </c>
      <c r="BM1048392" s="241" t="s">
        <v>182</v>
      </c>
      <c r="BN1048392" s="260"/>
      <c r="BO1048392" s="260"/>
      <c r="BP1048392" s="260"/>
      <c r="BQ1048392" s="260"/>
      <c r="BR1048392" s="264"/>
    </row>
    <row r="1048393" spans="2:82" ht="47.25" customHeight="1" thickBot="1" x14ac:dyDescent="0.25">
      <c r="AQ1048393" s="53"/>
      <c r="AS1048393" s="53"/>
      <c r="AX1048393" s="152" t="s">
        <v>188</v>
      </c>
      <c r="BI1048393" s="263"/>
      <c r="BJ1048393" s="260"/>
      <c r="BK1048393" s="260"/>
      <c r="BL1048393" s="241" t="s">
        <v>257</v>
      </c>
      <c r="BM1048393" s="247" t="s">
        <v>184</v>
      </c>
      <c r="BN1048393" s="260"/>
      <c r="BO1048393" s="260"/>
      <c r="BP1048393" s="260"/>
      <c r="BQ1048393" s="260"/>
      <c r="BR1048393" s="264"/>
    </row>
    <row r="1048394" spans="2:82" ht="23.25" thickBot="1" x14ac:dyDescent="0.25">
      <c r="AQ1048394" s="53"/>
      <c r="AS1048394" s="53"/>
      <c r="AX1048394" s="152" t="s">
        <v>161</v>
      </c>
      <c r="BF1048394" s="53"/>
      <c r="BI1048394" s="266"/>
      <c r="BJ1048394" s="267"/>
      <c r="BK1048394" s="267"/>
      <c r="BL1048394" s="247" t="s">
        <v>288</v>
      </c>
      <c r="BN1048394" s="267"/>
      <c r="BO1048394" s="267"/>
      <c r="BP1048394" s="267"/>
      <c r="BQ1048394" s="267"/>
      <c r="BR1048394" s="268"/>
    </row>
    <row r="1048395" spans="2:82" x14ac:dyDescent="0.2">
      <c r="G1048395" s="53"/>
      <c r="AQ1048395" s="53"/>
      <c r="AS1048395" s="53"/>
      <c r="AX1048395" s="152" t="s">
        <v>246</v>
      </c>
    </row>
    <row r="1048396" spans="2:82" ht="22.5" x14ac:dyDescent="0.2">
      <c r="G1048396" s="53"/>
      <c r="L1048396" s="41"/>
      <c r="AQ1048396" s="53"/>
      <c r="AS1048396" s="53"/>
      <c r="AX1048396" s="152" t="s">
        <v>249</v>
      </c>
    </row>
    <row r="1048397" spans="2:82" ht="22.5" x14ac:dyDescent="0.2">
      <c r="G1048397" s="53"/>
      <c r="H1048397" s="55"/>
      <c r="AQ1048397" s="53"/>
      <c r="AS1048397" s="53"/>
      <c r="AX1048397" s="152" t="s">
        <v>247</v>
      </c>
    </row>
    <row r="1048398" spans="2:82" ht="27.75" customHeight="1" x14ac:dyDescent="0.2">
      <c r="G1048398" s="53"/>
      <c r="H1048398" s="54"/>
      <c r="AS1048398" s="53"/>
      <c r="AX1048398" s="152" t="s">
        <v>248</v>
      </c>
    </row>
    <row r="1048399" spans="2:82" ht="15" x14ac:dyDescent="0.2">
      <c r="G1048399" s="53"/>
      <c r="H1048399" s="54"/>
      <c r="AO1048399" s="50"/>
      <c r="AS1048399" s="53"/>
      <c r="AX1048399" s="152" t="s">
        <v>245</v>
      </c>
    </row>
    <row r="1048400" spans="2:82" ht="15" x14ac:dyDescent="0.2">
      <c r="G1048400" s="53"/>
      <c r="H1048400" s="54"/>
      <c r="AO1048400" s="50"/>
      <c r="AS1048400" s="53"/>
      <c r="AX1048400" s="152" t="s">
        <v>256</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288</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254</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162</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160</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21" t="s">
        <v>482</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173</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174</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175</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176</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22" t="s">
        <v>483</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23" t="s">
        <v>484</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c0ip0DSJ1djPwcmgjaqWYjRULlzXPsdwvdEWTP3TFTslWFLIe+7bzGmD83RCbMhWA9MevOJfm8eqxQqAUIlLQ==" saltValue="r7r/5l6MwY6ThJw6exKoug==" spinCount="100000" sheet="1" formatRows="0" deleteRows="0" selectLockedCells="1"/>
  <sortState ref="J1048539:J1048550">
    <sortCondition ref="J1048539"/>
  </sortState>
  <dataConsolidate/>
  <mergeCells count="651">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S11:AS1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74 L11 L14 L26 L29 L32 L35 L38 L41 L44 L47 L50 L53 L56 L59 L62 L65 L68 L71 K11:K76">
    <cfRule type="containsText" dxfId="374" priority="259" operator="containsText" text="MEDIA">
      <formula>NOT(ISERROR(SEARCH("MEDIA",K11)))</formula>
    </cfRule>
    <cfRule type="containsText" dxfId="373" priority="260" operator="containsText" text="ALTA">
      <formula>NOT(ISERROR(SEARCH("ALTA",K11)))</formula>
    </cfRule>
    <cfRule type="containsText" dxfId="372" priority="261" operator="containsText" text="BAJA">
      <formula>NOT(ISERROR(SEARCH("BAJA",K11)))</formula>
    </cfRule>
  </conditionalFormatting>
  <conditionalFormatting sqref="N11 N14 N17 N20 N23 N74 N26 N29 N32 N35 N38 N41 N44 N47 N50 N53 N56 N59 N62 N65 N68 N71 M11:M76">
    <cfRule type="containsText" dxfId="371" priority="256" operator="containsText" text="MEDIO">
      <formula>NOT(ISERROR(SEARCH("MEDIO",M11)))</formula>
    </cfRule>
    <cfRule type="containsText" dxfId="370" priority="257" operator="containsText" text="ALTO">
      <formula>NOT(ISERROR(SEARCH("ALTO",M11)))</formula>
    </cfRule>
    <cfRule type="containsText" dxfId="369" priority="258" operator="containsText" text="BAJO">
      <formula>NOT(ISERROR(SEARCH("BAJO",M11)))</formula>
    </cfRule>
  </conditionalFormatting>
  <conditionalFormatting sqref="P11:P76">
    <cfRule type="cellIs" dxfId="368" priority="255" operator="between">
      <formula>2</formula>
      <formula>3</formula>
    </cfRule>
  </conditionalFormatting>
  <conditionalFormatting sqref="O11:O76">
    <cfRule type="cellIs" dxfId="367" priority="252" operator="lessThanOrEqual">
      <formula>3</formula>
    </cfRule>
    <cfRule type="cellIs" dxfId="366" priority="253" stopIfTrue="1" operator="between">
      <formula>4</formula>
      <formula>9</formula>
    </cfRule>
    <cfRule type="cellIs" dxfId="365" priority="254" operator="greaterThanOrEqual">
      <formula>10</formula>
    </cfRule>
  </conditionalFormatting>
  <conditionalFormatting sqref="AP11:AP76">
    <cfRule type="cellIs" dxfId="364" priority="249" operator="lessThanOrEqual">
      <formula>10</formula>
    </cfRule>
    <cfRule type="cellIs" dxfId="363" priority="250" stopIfTrue="1" operator="between">
      <formula>11</formula>
      <formula>32</formula>
    </cfRule>
    <cfRule type="cellIs" dxfId="362" priority="251" operator="greaterThanOrEqual">
      <formula>36</formula>
    </cfRule>
  </conditionalFormatting>
  <conditionalFormatting sqref="AQ11:AS11 AQ14:AR14 AQ17:AR17 AQ20:AS20 AQ23:AR23 AQ26:AS26 AQ29:AS29 AQ32:AS32 AQ35:AS35 AQ38:AS38 AQ41:AS41 AQ44:AS44 AQ47:AS47 AQ50:AS50 AQ53:AS53 AQ56:AS56 AQ59:AS59 AQ62:AS62 AQ65:AS65 AQ68:AS68 AQ71:AS71 AQ74:AS74">
    <cfRule type="cellIs" dxfId="361" priority="246" operator="equal">
      <formula>"LEVE"</formula>
    </cfRule>
    <cfRule type="cellIs" dxfId="360" priority="247" operator="equal">
      <formula>"MODERADO"</formula>
    </cfRule>
    <cfRule type="cellIs" dxfId="359" priority="248" operator="equal">
      <formula>"GRAVE"</formula>
    </cfRule>
  </conditionalFormatting>
  <conditionalFormatting sqref="K11:K76">
    <cfRule type="containsText" dxfId="358" priority="244" operator="containsText" text="MEDIO BAJA">
      <formula>NOT(ISERROR(SEARCH("MEDIO BAJA",K11)))</formula>
    </cfRule>
    <cfRule type="containsText" dxfId="357" priority="245" operator="containsText" text="MEDIO ALTA">
      <formula>NOT(ISERROR(SEARCH("MEDIO ALTA",K11)))</formula>
    </cfRule>
  </conditionalFormatting>
  <conditionalFormatting sqref="M11:M76">
    <cfRule type="containsText" dxfId="356" priority="242" operator="containsText" text="MEDIO BAJO">
      <formula>NOT(ISERROR(SEARCH("MEDIO BAJO",M11)))</formula>
    </cfRule>
    <cfRule type="containsText" dxfId="355" priority="243" operator="containsText" text="MEDIO ALTO">
      <formula>NOT(ISERROR(SEARCH("MEDIO ALTO",M11)))</formula>
    </cfRule>
  </conditionalFormatting>
  <conditionalFormatting sqref="AI11:AJ11 AI12:AI76 AJ14 AJ17 AJ23 AJ26 AJ29 AJ32 AJ35 AJ38 AJ41 AJ44 AJ47 AJ50 AJ53 AJ56 AJ59 AJ62 AJ65 AJ68 AJ71 AJ74 AJ20">
    <cfRule type="expression" dxfId="354" priority="237">
      <formula>P11="No_existen"</formula>
    </cfRule>
  </conditionalFormatting>
  <conditionalFormatting sqref="AM11:AN11 AM12:AM76 AN77 AN80 AN83 AN86 AN14 AN17 AN20 AN23 AN26 AN29 AN32 AN35 AN38 AN41 AN44 AN47 AN50 AN53 AN56 AN59 AN62 AN65 AN68 AN71 AN74">
    <cfRule type="expression" dxfId="353" priority="236">
      <formula>P11="No_existen"</formula>
    </cfRule>
  </conditionalFormatting>
  <conditionalFormatting sqref="AX11:AX76">
    <cfRule type="expression" dxfId="352" priority="227">
      <formula>AT11&lt;&gt;"COMPARTIR"</formula>
    </cfRule>
    <cfRule type="expression" dxfId="351" priority="233">
      <formula>AT11="ASUMIR"</formula>
    </cfRule>
  </conditionalFormatting>
  <conditionalFormatting sqref="T11">
    <cfRule type="expression" dxfId="350" priority="222">
      <formula>P11="No_existen"</formula>
    </cfRule>
  </conditionalFormatting>
  <conditionalFormatting sqref="AU11:AU76">
    <cfRule type="expression" dxfId="349" priority="220">
      <formula>AT11="ASUMIR"</formula>
    </cfRule>
  </conditionalFormatting>
  <conditionalFormatting sqref="AV11:AW76">
    <cfRule type="expression" dxfId="348" priority="219">
      <formula>AT11="ASUMIR"</formula>
    </cfRule>
  </conditionalFormatting>
  <conditionalFormatting sqref="AL11:AL76">
    <cfRule type="expression" dxfId="347" priority="325">
      <formula>Q11="No_existen"</formula>
    </cfRule>
  </conditionalFormatting>
  <conditionalFormatting sqref="AH11:AH76">
    <cfRule type="expression" dxfId="346" priority="329">
      <formula>P11="No_existen"</formula>
    </cfRule>
  </conditionalFormatting>
  <conditionalFormatting sqref="AG11:AG76">
    <cfRule type="expression" dxfId="345" priority="333">
      <formula>Q11="No_existen"</formula>
    </cfRule>
  </conditionalFormatting>
  <conditionalFormatting sqref="AF11 AF77 AF80 AF83 AF14 AF17 AF23 AF26 AF29 AF32 AF35 AF38 AF41 AF44 AF47 AF50 AF53 AF56 AF59 AF62 AF65 AF68 AF71 AF74 AF20">
    <cfRule type="expression" dxfId="344" priority="337">
      <formula>Q11="No_existen"</formula>
    </cfRule>
  </conditionalFormatting>
  <conditionalFormatting sqref="AC11:AC76">
    <cfRule type="expression" dxfId="343" priority="345">
      <formula>P11="No_existen"</formula>
    </cfRule>
  </conditionalFormatting>
  <conditionalFormatting sqref="AB11:AB76">
    <cfRule type="expression" dxfId="342" priority="349">
      <formula>Q11="No_existen"</formula>
    </cfRule>
  </conditionalFormatting>
  <conditionalFormatting sqref="AO11:AO76">
    <cfRule type="containsText" dxfId="341" priority="196" operator="containsText" text="DÉBIL">
      <formula>NOT(ISERROR(SEARCH("DÉBIL",AO11)))</formula>
    </cfRule>
    <cfRule type="containsText" dxfId="340" priority="197" operator="containsText" text="ACEPTABLE">
      <formula>NOT(ISERROR(SEARCH("ACEPTABLE",AO11)))</formula>
    </cfRule>
    <cfRule type="containsText" dxfId="339" priority="198" operator="containsText" text="FUERTE">
      <formula>NOT(ISERROR(SEARCH("FUERTE",AO11)))</formula>
    </cfRule>
  </conditionalFormatting>
  <conditionalFormatting sqref="AA11 AA77 AA80 AA83 AA14 AA17 AA20 AA23 AA26 AA29 AA32 AA35 AA38 AA41 AA44 AA47 AA50 AA53 AA56 AA59 AA62 AA65 AA68 AA71 AA74">
    <cfRule type="expression" dxfId="338" priority="403">
      <formula>Q11="No_existen"</formula>
    </cfRule>
  </conditionalFormatting>
  <conditionalFormatting sqref="AK11 AK77 AK80 AK83 AK86 AK14 AK17 AK23 AK26 AK29 AK32 AK35 AK38 AK41 AK44 AK47 AK50 AK53 AK56 AK59 AK62 AK65 AK68 AK71 AK74 AK20">
    <cfRule type="expression" dxfId="337" priority="405">
      <formula>Q11="No_existen"</formula>
    </cfRule>
  </conditionalFormatting>
  <conditionalFormatting sqref="Y11:Y76">
    <cfRule type="expression" dxfId="336" priority="13">
      <formula>X11="Semiautomatico"</formula>
    </cfRule>
    <cfRule type="expression" dxfId="335" priority="19">
      <formula>X11="Manual"</formula>
    </cfRule>
    <cfRule type="expression" dxfId="334" priority="193">
      <formula>P11="No_existen"</formula>
    </cfRule>
  </conditionalFormatting>
  <conditionalFormatting sqref="X12">
    <cfRule type="expression" dxfId="333" priority="192">
      <formula>$P$12="No_existen"</formula>
    </cfRule>
  </conditionalFormatting>
  <conditionalFormatting sqref="Y12:Y76">
    <cfRule type="expression" dxfId="332" priority="191">
      <formula>P12="No_existen"</formula>
    </cfRule>
  </conditionalFormatting>
  <conditionalFormatting sqref="AO11:AO76">
    <cfRule type="containsText" dxfId="331" priority="190" operator="containsText" text="INEXISTENTE">
      <formula>NOT(ISERROR(SEARCH("INEXISTENTE",AO11)))</formula>
    </cfRule>
  </conditionalFormatting>
  <conditionalFormatting sqref="AD11">
    <cfRule type="expression" dxfId="330" priority="189">
      <formula>$P$11="No_existen"</formula>
    </cfRule>
  </conditionalFormatting>
  <conditionalFormatting sqref="X11">
    <cfRule type="expression" dxfId="329" priority="188">
      <formula>P11="No_Existen"</formula>
    </cfRule>
  </conditionalFormatting>
  <conditionalFormatting sqref="T12">
    <cfRule type="expression" dxfId="328" priority="187">
      <formula>P12="No_existen"</formula>
    </cfRule>
  </conditionalFormatting>
  <conditionalFormatting sqref="T13">
    <cfRule type="expression" dxfId="327" priority="186">
      <formula>P13="No_existen"</formula>
    </cfRule>
  </conditionalFormatting>
  <conditionalFormatting sqref="X13">
    <cfRule type="expression" dxfId="326" priority="185">
      <formula>P13="No_existen"</formula>
    </cfRule>
  </conditionalFormatting>
  <conditionalFormatting sqref="T14">
    <cfRule type="expression" dxfId="325" priority="182">
      <formula>P14="No_existen"</formula>
    </cfRule>
  </conditionalFormatting>
  <conditionalFormatting sqref="X14">
    <cfRule type="expression" dxfId="324" priority="181">
      <formula>$P$14="No_existen"</formula>
    </cfRule>
  </conditionalFormatting>
  <conditionalFormatting sqref="AD14">
    <cfRule type="expression" dxfId="323" priority="180">
      <formula>P14="No_existen"</formula>
    </cfRule>
  </conditionalFormatting>
  <conditionalFormatting sqref="T15">
    <cfRule type="expression" dxfId="322" priority="179">
      <formula>P15="No_existen"</formula>
    </cfRule>
  </conditionalFormatting>
  <conditionalFormatting sqref="X15">
    <cfRule type="expression" dxfId="321" priority="178">
      <formula>$P$15="No_existen"</formula>
    </cfRule>
  </conditionalFormatting>
  <conditionalFormatting sqref="AD15">
    <cfRule type="expression" dxfId="320" priority="177">
      <formula>P15="No_existen"</formula>
    </cfRule>
  </conditionalFormatting>
  <conditionalFormatting sqref="T16">
    <cfRule type="expression" dxfId="319" priority="176">
      <formula>P16="No_existen"</formula>
    </cfRule>
  </conditionalFormatting>
  <conditionalFormatting sqref="X16">
    <cfRule type="expression" dxfId="318" priority="175">
      <formula>$P$16="No_existen"</formula>
    </cfRule>
  </conditionalFormatting>
  <conditionalFormatting sqref="AD16">
    <cfRule type="expression" dxfId="317" priority="174">
      <formula>P16="No_existen"</formula>
    </cfRule>
  </conditionalFormatting>
  <conditionalFormatting sqref="T17">
    <cfRule type="expression" dxfId="316" priority="173">
      <formula>P17="No_existen"</formula>
    </cfRule>
  </conditionalFormatting>
  <conditionalFormatting sqref="X17">
    <cfRule type="expression" dxfId="315" priority="172">
      <formula>$P$17="No_existen"</formula>
    </cfRule>
  </conditionalFormatting>
  <conditionalFormatting sqref="AD17">
    <cfRule type="expression" dxfId="314" priority="171">
      <formula>P17="No_existen"</formula>
    </cfRule>
  </conditionalFormatting>
  <conditionalFormatting sqref="AD18">
    <cfRule type="expression" dxfId="313" priority="170">
      <formula>P18="No_existen"</formula>
    </cfRule>
  </conditionalFormatting>
  <conditionalFormatting sqref="X18">
    <cfRule type="expression" dxfId="312" priority="169">
      <formula>$P$18="No_existen"</formula>
    </cfRule>
  </conditionalFormatting>
  <conditionalFormatting sqref="T18">
    <cfRule type="expression" dxfId="311" priority="168">
      <formula>P18="No_existen"</formula>
    </cfRule>
  </conditionalFormatting>
  <conditionalFormatting sqref="T19">
    <cfRule type="expression" dxfId="310" priority="167">
      <formula>P19="No_existen"</formula>
    </cfRule>
  </conditionalFormatting>
  <conditionalFormatting sqref="X19">
    <cfRule type="expression" dxfId="309" priority="166">
      <formula>$P$19="No_existen"</formula>
    </cfRule>
  </conditionalFormatting>
  <conditionalFormatting sqref="AD19">
    <cfRule type="expression" dxfId="308" priority="165">
      <formula>P19="No_existen"</formula>
    </cfRule>
  </conditionalFormatting>
  <conditionalFormatting sqref="T20">
    <cfRule type="expression" dxfId="307" priority="156">
      <formula>P20="No_existen"</formula>
    </cfRule>
  </conditionalFormatting>
  <conditionalFormatting sqref="X20">
    <cfRule type="expression" dxfId="306" priority="155">
      <formula>$P$20="No_existen"</formula>
    </cfRule>
  </conditionalFormatting>
  <conditionalFormatting sqref="AD20:AD22">
    <cfRule type="expression" dxfId="305" priority="15">
      <formula>AC20="No asignado"</formula>
    </cfRule>
    <cfRule type="expression" dxfId="304" priority="154">
      <formula>P20="No_existen"</formula>
    </cfRule>
  </conditionalFormatting>
  <conditionalFormatting sqref="X21">
    <cfRule type="expression" dxfId="303" priority="152">
      <formula>$P$21="No_existen"</formula>
    </cfRule>
  </conditionalFormatting>
  <conditionalFormatting sqref="T21">
    <cfRule type="expression" dxfId="302" priority="151">
      <formula>P21="No_existen"</formula>
    </cfRule>
  </conditionalFormatting>
  <conditionalFormatting sqref="T22">
    <cfRule type="expression" dxfId="301" priority="150">
      <formula>P22="No_existen"</formula>
    </cfRule>
  </conditionalFormatting>
  <conditionalFormatting sqref="X22">
    <cfRule type="expression" dxfId="300" priority="149">
      <formula>$P$22="No_existen"</formula>
    </cfRule>
  </conditionalFormatting>
  <conditionalFormatting sqref="T23">
    <cfRule type="expression" dxfId="299" priority="147">
      <formula>P23="No_existen"</formula>
    </cfRule>
  </conditionalFormatting>
  <conditionalFormatting sqref="X23">
    <cfRule type="expression" dxfId="298" priority="146">
      <formula>$P$23="No_existen"</formula>
    </cfRule>
  </conditionalFormatting>
  <conditionalFormatting sqref="X24">
    <cfRule type="expression" dxfId="297" priority="145">
      <formula>$P$24="No_existen"</formula>
    </cfRule>
  </conditionalFormatting>
  <conditionalFormatting sqref="X25">
    <cfRule type="expression" dxfId="296" priority="144">
      <formula>$P$25="No_existen"</formula>
    </cfRule>
  </conditionalFormatting>
  <conditionalFormatting sqref="AD23">
    <cfRule type="expression" dxfId="295" priority="143">
      <formula>P23="No_existen"</formula>
    </cfRule>
  </conditionalFormatting>
  <conditionalFormatting sqref="AD24">
    <cfRule type="expression" dxfId="294" priority="142">
      <formula>P24="No_existen"</formula>
    </cfRule>
  </conditionalFormatting>
  <conditionalFormatting sqref="AD25">
    <cfRule type="expression" dxfId="293" priority="141">
      <formula>P25="No_existen"</formula>
    </cfRule>
  </conditionalFormatting>
  <conditionalFormatting sqref="T24">
    <cfRule type="expression" dxfId="292" priority="140">
      <formula>P24="No_existen"</formula>
    </cfRule>
  </conditionalFormatting>
  <conditionalFormatting sqref="T25">
    <cfRule type="expression" dxfId="291" priority="139">
      <formula>P25="No_existen"</formula>
    </cfRule>
  </conditionalFormatting>
  <conditionalFormatting sqref="T27">
    <cfRule type="expression" dxfId="290" priority="137">
      <formula>P27="No_existen"</formula>
    </cfRule>
  </conditionalFormatting>
  <conditionalFormatting sqref="T28">
    <cfRule type="expression" dxfId="289" priority="136">
      <formula>P28="No_existen"</formula>
    </cfRule>
  </conditionalFormatting>
  <conditionalFormatting sqref="X26">
    <cfRule type="expression" dxfId="288" priority="135">
      <formula>$P$26="No_existen"</formula>
    </cfRule>
  </conditionalFormatting>
  <conditionalFormatting sqref="X27">
    <cfRule type="expression" dxfId="287" priority="134">
      <formula>$P$27="No_existen"</formula>
    </cfRule>
  </conditionalFormatting>
  <conditionalFormatting sqref="X28">
    <cfRule type="expression" dxfId="286" priority="133">
      <formula>$P$28="No_existen"</formula>
    </cfRule>
  </conditionalFormatting>
  <conditionalFormatting sqref="AD26">
    <cfRule type="expression" dxfId="285" priority="132">
      <formula>P26="No_existen"</formula>
    </cfRule>
  </conditionalFormatting>
  <conditionalFormatting sqref="AD27">
    <cfRule type="expression" dxfId="284" priority="131">
      <formula>P27="No_existen"</formula>
    </cfRule>
  </conditionalFormatting>
  <conditionalFormatting sqref="AD28">
    <cfRule type="expression" dxfId="283" priority="130">
      <formula>P28="No_existen"</formula>
    </cfRule>
  </conditionalFormatting>
  <conditionalFormatting sqref="T29:T31">
    <cfRule type="expression" dxfId="282" priority="129">
      <formula>P29="No_existen"</formula>
    </cfRule>
  </conditionalFormatting>
  <conditionalFormatting sqref="X29">
    <cfRule type="expression" dxfId="281" priority="128">
      <formula>$P$29="No_existen"</formula>
    </cfRule>
  </conditionalFormatting>
  <conditionalFormatting sqref="AD29:AD31">
    <cfRule type="expression" dxfId="280" priority="127">
      <formula>P29="No_existen"</formula>
    </cfRule>
  </conditionalFormatting>
  <conditionalFormatting sqref="X30">
    <cfRule type="expression" dxfId="279" priority="126">
      <formula>$P$30="No_existen"</formula>
    </cfRule>
  </conditionalFormatting>
  <conditionalFormatting sqref="X31">
    <cfRule type="expression" dxfId="278" priority="125">
      <formula>$P$31="No_existen"</formula>
    </cfRule>
  </conditionalFormatting>
  <conditionalFormatting sqref="T32:T34">
    <cfRule type="expression" dxfId="277" priority="124">
      <formula>P32="No_existen"</formula>
    </cfRule>
  </conditionalFormatting>
  <conditionalFormatting sqref="X32">
    <cfRule type="expression" dxfId="276" priority="123">
      <formula>$P$32="No_existen"</formula>
    </cfRule>
  </conditionalFormatting>
  <conditionalFormatting sqref="X33">
    <cfRule type="expression" dxfId="275" priority="122">
      <formula>$P$33="No_existen"</formula>
    </cfRule>
  </conditionalFormatting>
  <conditionalFormatting sqref="X34">
    <cfRule type="expression" dxfId="274" priority="121">
      <formula>$P$34="No_existen"</formula>
    </cfRule>
  </conditionalFormatting>
  <conditionalFormatting sqref="AD32">
    <cfRule type="expression" dxfId="273" priority="120">
      <formula>P32="No_existen"</formula>
    </cfRule>
  </conditionalFormatting>
  <conditionalFormatting sqref="AD33">
    <cfRule type="expression" dxfId="272" priority="119">
      <formula>P33="No_existen"</formula>
    </cfRule>
  </conditionalFormatting>
  <conditionalFormatting sqref="AD34">
    <cfRule type="expression" dxfId="271" priority="118">
      <formula>P34="No_existen"</formula>
    </cfRule>
  </conditionalFormatting>
  <conditionalFormatting sqref="T35:T37">
    <cfRule type="expression" dxfId="270" priority="117">
      <formula>P35="No_existen"</formula>
    </cfRule>
  </conditionalFormatting>
  <conditionalFormatting sqref="X35">
    <cfRule type="expression" dxfId="269" priority="116">
      <formula>$P$35="No_existen"</formula>
    </cfRule>
  </conditionalFormatting>
  <conditionalFormatting sqref="X36">
    <cfRule type="expression" dxfId="268" priority="115">
      <formula>$P$36="No_existen"</formula>
    </cfRule>
  </conditionalFormatting>
  <conditionalFormatting sqref="X37">
    <cfRule type="expression" dxfId="267" priority="114">
      <formula>$P$37="No_existen"</formula>
    </cfRule>
  </conditionalFormatting>
  <conditionalFormatting sqref="AD35">
    <cfRule type="expression" dxfId="266" priority="113">
      <formula>P35="No_existen"</formula>
    </cfRule>
  </conditionalFormatting>
  <conditionalFormatting sqref="AD36">
    <cfRule type="expression" dxfId="265" priority="112">
      <formula>P36="No_existen"</formula>
    </cfRule>
  </conditionalFormatting>
  <conditionalFormatting sqref="AD37">
    <cfRule type="expression" dxfId="264" priority="111">
      <formula>P37="No_existen"</formula>
    </cfRule>
  </conditionalFormatting>
  <conditionalFormatting sqref="T38:T40">
    <cfRule type="expression" dxfId="263" priority="110">
      <formula>P38="No_existen"</formula>
    </cfRule>
  </conditionalFormatting>
  <conditionalFormatting sqref="X38">
    <cfRule type="expression" dxfId="262" priority="109">
      <formula>$P$38="No_existen"</formula>
    </cfRule>
  </conditionalFormatting>
  <conditionalFormatting sqref="X39">
    <cfRule type="expression" dxfId="261" priority="108">
      <formula>$P$39="No_existen"</formula>
    </cfRule>
  </conditionalFormatting>
  <conditionalFormatting sqref="X40">
    <cfRule type="expression" dxfId="260" priority="107">
      <formula>$P$40="No_existen"</formula>
    </cfRule>
  </conditionalFormatting>
  <conditionalFormatting sqref="AD38">
    <cfRule type="expression" dxfId="259" priority="106">
      <formula>P38="No_existen"</formula>
    </cfRule>
  </conditionalFormatting>
  <conditionalFormatting sqref="AD39">
    <cfRule type="expression" dxfId="258" priority="105">
      <formula>P39="No_existen"</formula>
    </cfRule>
  </conditionalFormatting>
  <conditionalFormatting sqref="AD40">
    <cfRule type="expression" dxfId="257" priority="104">
      <formula>P40="No_existen"</formula>
    </cfRule>
  </conditionalFormatting>
  <conditionalFormatting sqref="T41:T43">
    <cfRule type="expression" dxfId="256" priority="103">
      <formula>P41="No_existen"</formula>
    </cfRule>
  </conditionalFormatting>
  <conditionalFormatting sqref="X41">
    <cfRule type="expression" dxfId="255" priority="102">
      <formula>$P$41="No_existen"</formula>
    </cfRule>
  </conditionalFormatting>
  <conditionalFormatting sqref="X42">
    <cfRule type="expression" dxfId="254" priority="101">
      <formula>$P$42="No_existen"</formula>
    </cfRule>
  </conditionalFormatting>
  <conditionalFormatting sqref="X43">
    <cfRule type="expression" dxfId="253" priority="100">
      <formula>$P$43="No_existen"</formula>
    </cfRule>
  </conditionalFormatting>
  <conditionalFormatting sqref="AD41">
    <cfRule type="expression" dxfId="252" priority="99">
      <formula>P41="No_existen"</formula>
    </cfRule>
  </conditionalFormatting>
  <conditionalFormatting sqref="AD42">
    <cfRule type="expression" dxfId="251" priority="98">
      <formula>P42="No_existen"</formula>
    </cfRule>
  </conditionalFormatting>
  <conditionalFormatting sqref="AD43">
    <cfRule type="expression" dxfId="250" priority="97">
      <formula>P43="No_existen"</formula>
    </cfRule>
  </conditionalFormatting>
  <conditionalFormatting sqref="AD44">
    <cfRule type="expression" dxfId="249" priority="96">
      <formula>P44="No_existen"</formula>
    </cfRule>
  </conditionalFormatting>
  <conditionalFormatting sqref="AD45">
    <cfRule type="expression" dxfId="248" priority="95">
      <formula>P45="No_existen"</formula>
    </cfRule>
  </conditionalFormatting>
  <conditionalFormatting sqref="AD46">
    <cfRule type="expression" dxfId="247" priority="94">
      <formula>P46="No_existen"</formula>
    </cfRule>
  </conditionalFormatting>
  <conditionalFormatting sqref="X44">
    <cfRule type="expression" dxfId="246" priority="93">
      <formula>$P$44="No_existen"</formula>
    </cfRule>
  </conditionalFormatting>
  <conditionalFormatting sqref="X45">
    <cfRule type="expression" dxfId="245" priority="92">
      <formula>$P$45="No_existen"</formula>
    </cfRule>
  </conditionalFormatting>
  <conditionalFormatting sqref="X46">
    <cfRule type="expression" dxfId="244" priority="91">
      <formula>$P$46="No_existen"</formula>
    </cfRule>
  </conditionalFormatting>
  <conditionalFormatting sqref="T44:T46">
    <cfRule type="expression" dxfId="243" priority="90">
      <formula>P44="No_existen"</formula>
    </cfRule>
  </conditionalFormatting>
  <conditionalFormatting sqref="T47:T49">
    <cfRule type="expression" dxfId="242" priority="89">
      <formula>P47="No_existen"</formula>
    </cfRule>
  </conditionalFormatting>
  <conditionalFormatting sqref="X47">
    <cfRule type="expression" dxfId="241" priority="88">
      <formula>$P$47="No_existen"</formula>
    </cfRule>
  </conditionalFormatting>
  <conditionalFormatting sqref="X48">
    <cfRule type="expression" dxfId="240" priority="87">
      <formula>$P$48="No_existen"</formula>
    </cfRule>
  </conditionalFormatting>
  <conditionalFormatting sqref="X49">
    <cfRule type="expression" dxfId="239" priority="86">
      <formula>$P$49="No_existen"</formula>
    </cfRule>
  </conditionalFormatting>
  <conditionalFormatting sqref="AD47">
    <cfRule type="expression" dxfId="238" priority="85">
      <formula>P47="No_existen"</formula>
    </cfRule>
  </conditionalFormatting>
  <conditionalFormatting sqref="AD48">
    <cfRule type="expression" dxfId="237" priority="84">
      <formula>P48="No_existen"</formula>
    </cfRule>
  </conditionalFormatting>
  <conditionalFormatting sqref="AD49">
    <cfRule type="expression" dxfId="236" priority="83">
      <formula>P49="No_existen"</formula>
    </cfRule>
  </conditionalFormatting>
  <conditionalFormatting sqref="AD50">
    <cfRule type="expression" dxfId="235" priority="82">
      <formula>P50="No_existen"</formula>
    </cfRule>
  </conditionalFormatting>
  <conditionalFormatting sqref="AD51">
    <cfRule type="expression" dxfId="234" priority="81">
      <formula>P51="No_existen"</formula>
    </cfRule>
  </conditionalFormatting>
  <conditionalFormatting sqref="AD52">
    <cfRule type="expression" dxfId="233" priority="80">
      <formula>P52="No_existen"</formula>
    </cfRule>
  </conditionalFormatting>
  <conditionalFormatting sqref="X50">
    <cfRule type="expression" dxfId="232" priority="79">
      <formula>$P$50="No_existen"</formula>
    </cfRule>
  </conditionalFormatting>
  <conditionalFormatting sqref="X51">
    <cfRule type="expression" dxfId="231" priority="78">
      <formula>$P$51="No_existen"</formula>
    </cfRule>
  </conditionalFormatting>
  <conditionalFormatting sqref="X52">
    <cfRule type="expression" dxfId="230" priority="77">
      <formula>$P$52="No_existen"</formula>
    </cfRule>
  </conditionalFormatting>
  <conditionalFormatting sqref="T50:T52">
    <cfRule type="expression" dxfId="229" priority="76">
      <formula>P50="No_existen"</formula>
    </cfRule>
  </conditionalFormatting>
  <conditionalFormatting sqref="T53:T55">
    <cfRule type="expression" dxfId="228" priority="75">
      <formula>P53="No_existen"</formula>
    </cfRule>
  </conditionalFormatting>
  <conditionalFormatting sqref="X53">
    <cfRule type="expression" dxfId="227" priority="74">
      <formula>$P$53="No_existen"</formula>
    </cfRule>
  </conditionalFormatting>
  <conditionalFormatting sqref="X54">
    <cfRule type="expression" dxfId="226" priority="73">
      <formula>$P$54="No_existen"</formula>
    </cfRule>
  </conditionalFormatting>
  <conditionalFormatting sqref="X55">
    <cfRule type="expression" dxfId="225" priority="72">
      <formula>$P$55="No_existen"</formula>
    </cfRule>
  </conditionalFormatting>
  <conditionalFormatting sqref="AD53">
    <cfRule type="expression" dxfId="224" priority="71">
      <formula>P53="No_existen"</formula>
    </cfRule>
  </conditionalFormatting>
  <conditionalFormatting sqref="AD54">
    <cfRule type="expression" dxfId="223" priority="70">
      <formula>P54="No_existen"</formula>
    </cfRule>
  </conditionalFormatting>
  <conditionalFormatting sqref="AD55">
    <cfRule type="expression" dxfId="222" priority="69">
      <formula>P55="No_existen"</formula>
    </cfRule>
  </conditionalFormatting>
  <conditionalFormatting sqref="AD56">
    <cfRule type="expression" dxfId="221" priority="68">
      <formula>P56="No_existen"</formula>
    </cfRule>
  </conditionalFormatting>
  <conditionalFormatting sqref="AD57">
    <cfRule type="expression" dxfId="220" priority="67">
      <formula>P57="No_existen"</formula>
    </cfRule>
  </conditionalFormatting>
  <conditionalFormatting sqref="AD58">
    <cfRule type="expression" dxfId="219" priority="66">
      <formula>P58="No_existen"</formula>
    </cfRule>
  </conditionalFormatting>
  <conditionalFormatting sqref="X56">
    <cfRule type="expression" dxfId="218" priority="65">
      <formula>$P$56="No_existen"</formula>
    </cfRule>
  </conditionalFormatting>
  <conditionalFormatting sqref="X57">
    <cfRule type="expression" dxfId="217" priority="64">
      <formula>$P$57="No_existen"</formula>
    </cfRule>
  </conditionalFormatting>
  <conditionalFormatting sqref="X58">
    <cfRule type="expression" dxfId="216" priority="63">
      <formula>$P$58="No_existen"</formula>
    </cfRule>
  </conditionalFormatting>
  <conditionalFormatting sqref="T56:T58">
    <cfRule type="expression" dxfId="215" priority="62">
      <formula>P56="No_existen"</formula>
    </cfRule>
  </conditionalFormatting>
  <conditionalFormatting sqref="T59:T61">
    <cfRule type="expression" dxfId="214" priority="61">
      <formula>P59="No_existen"</formula>
    </cfRule>
  </conditionalFormatting>
  <conditionalFormatting sqref="X59">
    <cfRule type="expression" dxfId="213" priority="60">
      <formula>$P$59="No_existen"</formula>
    </cfRule>
  </conditionalFormatting>
  <conditionalFormatting sqref="X60">
    <cfRule type="expression" dxfId="212" priority="59">
      <formula>$P$60="No_existen"</formula>
    </cfRule>
  </conditionalFormatting>
  <conditionalFormatting sqref="X61">
    <cfRule type="expression" dxfId="211" priority="58">
      <formula>$P$61="No_existen"</formula>
    </cfRule>
  </conditionalFormatting>
  <conditionalFormatting sqref="AD59">
    <cfRule type="expression" dxfId="210" priority="57">
      <formula>P59="No_existen"</formula>
    </cfRule>
  </conditionalFormatting>
  <conditionalFormatting sqref="AD60">
    <cfRule type="expression" dxfId="209" priority="56">
      <formula>P60="No_existen"</formula>
    </cfRule>
  </conditionalFormatting>
  <conditionalFormatting sqref="AD61">
    <cfRule type="expression" dxfId="208" priority="55">
      <formula>P61="No_existen"</formula>
    </cfRule>
  </conditionalFormatting>
  <conditionalFormatting sqref="AD62">
    <cfRule type="expression" dxfId="207" priority="54">
      <formula>P62="No_existen"</formula>
    </cfRule>
  </conditionalFormatting>
  <conditionalFormatting sqref="AD63">
    <cfRule type="expression" dxfId="206" priority="53">
      <formula>P63="No_existen"</formula>
    </cfRule>
  </conditionalFormatting>
  <conditionalFormatting sqref="AD64">
    <cfRule type="expression" dxfId="205" priority="52">
      <formula>P64="No_existen"</formula>
    </cfRule>
  </conditionalFormatting>
  <conditionalFormatting sqref="X62">
    <cfRule type="expression" dxfId="204" priority="51">
      <formula>$P$62="No_existen"</formula>
    </cfRule>
  </conditionalFormatting>
  <conditionalFormatting sqref="X63">
    <cfRule type="expression" dxfId="203" priority="50">
      <formula>$P$63="No_existen"</formula>
    </cfRule>
  </conditionalFormatting>
  <conditionalFormatting sqref="X64">
    <cfRule type="expression" dxfId="202" priority="49">
      <formula>$P$64="No_existen"</formula>
    </cfRule>
  </conditionalFormatting>
  <conditionalFormatting sqref="T62:T64">
    <cfRule type="expression" dxfId="201" priority="48">
      <formula>P62="No_existen"</formula>
    </cfRule>
  </conditionalFormatting>
  <conditionalFormatting sqref="T65:T67">
    <cfRule type="expression" dxfId="200" priority="47">
      <formula>P65="No_existen"</formula>
    </cfRule>
  </conditionalFormatting>
  <conditionalFormatting sqref="X65">
    <cfRule type="expression" dxfId="199" priority="46">
      <formula>$P$65="No_existen"</formula>
    </cfRule>
  </conditionalFormatting>
  <conditionalFormatting sqref="X66">
    <cfRule type="expression" dxfId="198" priority="45">
      <formula>$P$66="No_existen"</formula>
    </cfRule>
  </conditionalFormatting>
  <conditionalFormatting sqref="X67">
    <cfRule type="expression" dxfId="197" priority="44">
      <formula>$P$67="No_existen"</formula>
    </cfRule>
  </conditionalFormatting>
  <conditionalFormatting sqref="AD65">
    <cfRule type="expression" dxfId="196" priority="43">
      <formula>P65="No_existen"</formula>
    </cfRule>
  </conditionalFormatting>
  <conditionalFormatting sqref="AD66">
    <cfRule type="expression" dxfId="195" priority="42">
      <formula>P66="No_existen"</formula>
    </cfRule>
  </conditionalFormatting>
  <conditionalFormatting sqref="AD67">
    <cfRule type="expression" dxfId="194" priority="41">
      <formula>P67="No_existen"</formula>
    </cfRule>
  </conditionalFormatting>
  <conditionalFormatting sqref="AD68">
    <cfRule type="expression" dxfId="193" priority="40">
      <formula>P68="No_existen"</formula>
    </cfRule>
  </conditionalFormatting>
  <conditionalFormatting sqref="AD69">
    <cfRule type="expression" dxfId="192" priority="39">
      <formula>P69="No_existen"</formula>
    </cfRule>
  </conditionalFormatting>
  <conditionalFormatting sqref="AD70">
    <cfRule type="expression" dxfId="191" priority="38">
      <formula>P70="No_existen"</formula>
    </cfRule>
  </conditionalFormatting>
  <conditionalFormatting sqref="X68">
    <cfRule type="expression" dxfId="190" priority="37">
      <formula>$P$68="No_existen"</formula>
    </cfRule>
  </conditionalFormatting>
  <conditionalFormatting sqref="X69">
    <cfRule type="expression" dxfId="189" priority="36">
      <formula>$P$69="No_existen"</formula>
    </cfRule>
  </conditionalFormatting>
  <conditionalFormatting sqref="X70">
    <cfRule type="expression" dxfId="188" priority="35">
      <formula>$P$70="No_existen"</formula>
    </cfRule>
  </conditionalFormatting>
  <conditionalFormatting sqref="T68:T70">
    <cfRule type="expression" dxfId="187" priority="34">
      <formula>P68="No_existen"</formula>
    </cfRule>
  </conditionalFormatting>
  <conditionalFormatting sqref="T71:T73">
    <cfRule type="expression" dxfId="186" priority="33">
      <formula>P71="No_existen"</formula>
    </cfRule>
  </conditionalFormatting>
  <conditionalFormatting sqref="T74:T76">
    <cfRule type="expression" dxfId="185" priority="32">
      <formula>P74="No_existen"</formula>
    </cfRule>
  </conditionalFormatting>
  <conditionalFormatting sqref="X71">
    <cfRule type="expression" dxfId="184" priority="31">
      <formula>$P$71="No_existen"</formula>
    </cfRule>
  </conditionalFormatting>
  <conditionalFormatting sqref="X72">
    <cfRule type="expression" dxfId="183" priority="30">
      <formula>$P$72="No_existen"</formula>
    </cfRule>
  </conditionalFormatting>
  <conditionalFormatting sqref="X73">
    <cfRule type="expression" dxfId="182" priority="29">
      <formula>$P$73="No_existen"</formula>
    </cfRule>
  </conditionalFormatting>
  <conditionalFormatting sqref="X74">
    <cfRule type="expression" dxfId="181" priority="28">
      <formula>$P$74="No_existen"</formula>
    </cfRule>
  </conditionalFormatting>
  <conditionalFormatting sqref="X75">
    <cfRule type="expression" dxfId="180" priority="27">
      <formula>$P$75="No_existen"</formula>
    </cfRule>
  </conditionalFormatting>
  <conditionalFormatting sqref="X76">
    <cfRule type="expression" dxfId="179" priority="26">
      <formula>$P$76="No_existen"</formula>
    </cfRule>
  </conditionalFormatting>
  <conditionalFormatting sqref="AD71">
    <cfRule type="expression" dxfId="178" priority="25">
      <formula>P71="No_existen"</formula>
    </cfRule>
  </conditionalFormatting>
  <conditionalFormatting sqref="AD72">
    <cfRule type="expression" dxfId="177" priority="24">
      <formula>P72="No_existen"</formula>
    </cfRule>
  </conditionalFormatting>
  <conditionalFormatting sqref="AD73">
    <cfRule type="expression" dxfId="176" priority="23">
      <formula>P73="No_existen"</formula>
    </cfRule>
  </conditionalFormatting>
  <conditionalFormatting sqref="AD74">
    <cfRule type="expression" dxfId="175" priority="22">
      <formula>P74="No_existen"</formula>
    </cfRule>
  </conditionalFormatting>
  <conditionalFormatting sqref="AD75">
    <cfRule type="expression" dxfId="174" priority="21">
      <formula>P75="No_existen"</formula>
    </cfRule>
  </conditionalFormatting>
  <conditionalFormatting sqref="AD76">
    <cfRule type="expression" dxfId="173" priority="20">
      <formula>P76="No_existen"</formula>
    </cfRule>
  </conditionalFormatting>
  <conditionalFormatting sqref="AD14:AD16">
    <cfRule type="expression" dxfId="172" priority="17">
      <formula>AC14="No asignado"</formula>
    </cfRule>
  </conditionalFormatting>
  <conditionalFormatting sqref="AD17:AD19">
    <cfRule type="expression" dxfId="171" priority="16">
      <formula>AC17="No asignado"</formula>
    </cfRule>
  </conditionalFormatting>
  <conditionalFormatting sqref="Y23:Y25">
    <cfRule type="expression" dxfId="170" priority="14">
      <formula>X23="Manual"</formula>
    </cfRule>
  </conditionalFormatting>
  <conditionalFormatting sqref="AD11:AD76">
    <cfRule type="expression" dxfId="169" priority="18">
      <formula>AC11="No asignado"</formula>
    </cfRule>
  </conditionalFormatting>
  <conditionalFormatting sqref="AD12">
    <cfRule type="expression" dxfId="168" priority="12">
      <formula>$P$12="No_existen"</formula>
    </cfRule>
  </conditionalFormatting>
  <conditionalFormatting sqref="AD13">
    <cfRule type="expression" dxfId="167" priority="11">
      <formula>$P$13="No_existen"</formula>
    </cfRule>
  </conditionalFormatting>
  <conditionalFormatting sqref="AS14">
    <cfRule type="cellIs" dxfId="166" priority="8" operator="equal">
      <formula>"LEVE"</formula>
    </cfRule>
    <cfRule type="cellIs" dxfId="165" priority="9" operator="equal">
      <formula>"MODERADO"</formula>
    </cfRule>
    <cfRule type="cellIs" dxfId="164" priority="10" operator="equal">
      <formula>"GRAVE"</formula>
    </cfRule>
  </conditionalFormatting>
  <conditionalFormatting sqref="AS17">
    <cfRule type="cellIs" dxfId="163" priority="5" operator="equal">
      <formula>"LEVE"</formula>
    </cfRule>
    <cfRule type="cellIs" dxfId="162" priority="6" operator="equal">
      <formula>"MODERADO"</formula>
    </cfRule>
    <cfRule type="cellIs" dxfId="161" priority="7" operator="equal">
      <formula>"GRAVE"</formula>
    </cfRule>
  </conditionalFormatting>
  <conditionalFormatting sqref="AS23">
    <cfRule type="cellIs" dxfId="160" priority="2" operator="equal">
      <formula>"LEVE"</formula>
    </cfRule>
    <cfRule type="cellIs" dxfId="159" priority="3" operator="equal">
      <formula>"MODERADO"</formula>
    </cfRule>
    <cfRule type="cellIs" dxfId="158" priority="4" operator="equal">
      <formula>"GRAVE"</formula>
    </cfRule>
  </conditionalFormatting>
  <conditionalFormatting sqref="T26">
    <cfRule type="expression" dxfId="157" priority="1">
      <formula>P26="No_existen"</formula>
    </cfRule>
  </conditionalFormatting>
  <dataValidations xWindow="1389" yWindow="910" count="120">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72:Q73 Q17:S17 Q23:S23 Q53:S53 Q75:Q76 Q12:Q13 Q15:Q16 Q18:Q22 Q71:S71 Q24:Q25 Q27:Q28 Q30:Q31 Q33:Q34 Q36:Q37 Q39:Q40 Q42:Q43 Q45:Q46 Q48:Q49 Q51:Q52 Q54:Q55 Q57:Q58 Q60:Q61 Q63:Q64 Q66:Q67 Q69:Q70 R20:S20"/>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11 AF77 AF14 AF17 AF74 AF23 AF26 AF29 AF32 AF35 AF38 AF41 AF44 AF47 AF50 AF53 AF56 AF59 AF62 AF65 AF68 AF71 AF20">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K11:AK88 AL11:AL76"/>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11:Z76 V74:W74 V14:W14 V11:W11 W72:W73 V17:W17 U11:U76 V23:W23 V26:W26 V29:W29 V32:W32 V35:W35 V38:W38 V41:W41 V44:W44 V47:W47 V50:W50 V53:W53 V56:W56 V59:W59 V62:W62 V65:W65 V68:W68 V71:W71 AA11:AA85 W75:W76 AB11:AB76 W12:W13 W15:W16 W18:W22 V20 W24:W25 W27:W28 W30:W31 W33:W34 W36:W37 W39:W40 W42:W43 W45:W46 W48:W49 W51:W52 W54:W55 W57:W58 W60:W61 W63:W64 W66:W67 W69:W70 AG11:AG76"/>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10 AD1:AD5 Y1:Y5 T1:T5 T9:T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E8" activePane="bottomRight" state="frozen"/>
      <selection pane="topRight" activeCell="D1" sqref="D1"/>
      <selection pane="bottomLeft" activeCell="A9" sqref="A9"/>
      <selection pane="bottomRight" activeCell="R8" sqref="R8:R10"/>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64</v>
      </c>
      <c r="R1" s="225" t="s">
        <v>445</v>
      </c>
    </row>
    <row r="2" spans="1:50" s="5" customFormat="1" ht="18.75" customHeight="1" x14ac:dyDescent="0.2">
      <c r="A2" s="93"/>
      <c r="B2" s="111"/>
      <c r="C2" s="111"/>
      <c r="D2" s="408" t="s">
        <v>66</v>
      </c>
      <c r="E2" s="408"/>
      <c r="F2" s="408"/>
      <c r="G2" s="408"/>
      <c r="H2" s="408"/>
      <c r="I2" s="408"/>
      <c r="J2" s="408"/>
      <c r="K2" s="408"/>
      <c r="L2" s="408"/>
      <c r="M2" s="408"/>
      <c r="N2" s="26"/>
      <c r="O2" s="26"/>
      <c r="P2" s="26"/>
      <c r="Q2" s="213" t="s">
        <v>435</v>
      </c>
      <c r="R2" s="227">
        <v>2</v>
      </c>
    </row>
    <row r="3" spans="1:50" s="5" customFormat="1" ht="23.25" customHeight="1" x14ac:dyDescent="0.2">
      <c r="A3" s="93"/>
      <c r="B3" s="111"/>
      <c r="C3" s="111"/>
      <c r="D3" s="408" t="s">
        <v>55</v>
      </c>
      <c r="E3" s="408"/>
      <c r="F3" s="408"/>
      <c r="G3" s="408"/>
      <c r="H3" s="408"/>
      <c r="I3" s="408"/>
      <c r="J3" s="408"/>
      <c r="K3" s="408"/>
      <c r="L3" s="408"/>
      <c r="M3" s="408"/>
      <c r="N3" s="26"/>
      <c r="O3" s="26"/>
      <c r="P3" s="26"/>
      <c r="Q3" s="213" t="s">
        <v>436</v>
      </c>
      <c r="R3" s="214">
        <v>43950</v>
      </c>
    </row>
    <row r="4" spans="1:50" s="5" customFormat="1" ht="18.75" customHeight="1" thickBot="1" x14ac:dyDescent="0.25">
      <c r="A4" s="93"/>
      <c r="B4" s="233"/>
      <c r="C4" s="233"/>
      <c r="D4" s="459"/>
      <c r="E4" s="459"/>
      <c r="F4" s="459"/>
      <c r="G4" s="459"/>
      <c r="H4" s="459"/>
      <c r="I4" s="459"/>
      <c r="J4" s="459"/>
      <c r="K4" s="459"/>
      <c r="L4" s="459"/>
      <c r="M4" s="459"/>
      <c r="N4" s="26"/>
      <c r="O4" s="26"/>
      <c r="P4" s="26"/>
      <c r="Q4" s="236" t="s">
        <v>437</v>
      </c>
      <c r="R4" s="237" t="s">
        <v>439</v>
      </c>
    </row>
    <row r="5" spans="1:50" s="233" customFormat="1" ht="65.25" customHeight="1" thickBot="1" x14ac:dyDescent="0.25">
      <c r="A5" s="469" t="s">
        <v>157</v>
      </c>
      <c r="B5" s="470"/>
      <c r="C5" s="286" t="str">
        <f>'01-Mapa de riesgo-UO'!C6</f>
        <v>PROCESOS</v>
      </c>
      <c r="D5" s="471" t="str">
        <f>'01-Mapa de riesgo-UO'!D6</f>
        <v>UNIDAD ORGANIZACIONALQUE DILIGENCIA EL MAPA DE RIESGO</v>
      </c>
      <c r="E5" s="471"/>
      <c r="F5" s="464" t="str">
        <f>'01-Mapa de riesgo-UO'!G6</f>
        <v>DOCENCIA</v>
      </c>
      <c r="G5" s="464"/>
      <c r="H5" s="464"/>
      <c r="I5" s="464"/>
      <c r="J5" s="287" t="s">
        <v>467</v>
      </c>
      <c r="K5" s="464" t="str">
        <f>'01-Mapa de riesgo-UO'!M6</f>
        <v>Promover la calidad educativa de la Institución, mediante la administración de los programas de formación que ofrece la universidad en sus diferentes niveles, con el fin de permitir al egresado desempeñarse con idoneidad, ética y compromiso social.</v>
      </c>
      <c r="L5" s="464"/>
      <c r="M5" s="464"/>
      <c r="N5" s="464"/>
      <c r="O5" s="293" t="str">
        <f>'01-Mapa de riesgo-UO'!AP6</f>
        <v>REVISADO POR:</v>
      </c>
      <c r="P5" s="289" t="str">
        <f>'01-Mapa de riesgo-UO'!AR6</f>
        <v xml:space="preserve">GRUPO DE RIESGOS </v>
      </c>
      <c r="Q5" s="292" t="str">
        <f>'01-Mapa de riesgo-UO'!AV6</f>
        <v>FECHA ACTUALIZACIÓN</v>
      </c>
      <c r="R5" s="288">
        <v>44742</v>
      </c>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row>
    <row r="6" spans="1:50" s="1" customFormat="1" ht="27" customHeight="1" x14ac:dyDescent="0.2">
      <c r="A6" s="461" t="s">
        <v>53</v>
      </c>
      <c r="B6" s="462" t="s">
        <v>441</v>
      </c>
      <c r="C6" s="460" t="s">
        <v>73</v>
      </c>
      <c r="D6" s="460"/>
      <c r="E6" s="460"/>
      <c r="F6" s="460"/>
      <c r="G6" s="460"/>
      <c r="H6" s="460" t="s">
        <v>71</v>
      </c>
      <c r="I6" s="460" t="s">
        <v>2</v>
      </c>
      <c r="J6" s="460" t="s">
        <v>93</v>
      </c>
      <c r="K6" s="460" t="s">
        <v>7</v>
      </c>
      <c r="L6" s="460"/>
      <c r="M6" s="460"/>
      <c r="N6" s="460" t="s">
        <v>3</v>
      </c>
      <c r="O6" s="460" t="s">
        <v>8</v>
      </c>
      <c r="P6" s="460"/>
      <c r="Q6" s="460"/>
      <c r="R6" s="467" t="s">
        <v>3</v>
      </c>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row>
    <row r="7" spans="1:50" s="2" customFormat="1" ht="36.75" customHeight="1" thickBot="1" x14ac:dyDescent="0.25">
      <c r="A7" s="347"/>
      <c r="B7" s="463"/>
      <c r="C7" s="239" t="s">
        <v>69</v>
      </c>
      <c r="D7" s="239" t="s">
        <v>4</v>
      </c>
      <c r="E7" s="239" t="s">
        <v>0</v>
      </c>
      <c r="F7" s="239" t="s">
        <v>54</v>
      </c>
      <c r="G7" s="239" t="s">
        <v>1</v>
      </c>
      <c r="H7" s="384"/>
      <c r="I7" s="384"/>
      <c r="J7" s="384"/>
      <c r="K7" s="384"/>
      <c r="L7" s="384"/>
      <c r="M7" s="384"/>
      <c r="N7" s="384"/>
      <c r="O7" s="384"/>
      <c r="P7" s="384"/>
      <c r="Q7" s="384"/>
      <c r="R7" s="468"/>
    </row>
    <row r="8" spans="1:50" s="2" customFormat="1" ht="62.45" customHeight="1" x14ac:dyDescent="0.2">
      <c r="A8" s="465">
        <v>1</v>
      </c>
      <c r="B8" s="466" t="str">
        <f>'01-Mapa de riesgo-UO'!B11</f>
        <v>VICERRECTORÍA_ACADÉMICA</v>
      </c>
      <c r="C8" s="447" t="str">
        <f>'01-Mapa de riesgo-UO'!G11</f>
        <v>Operacional</v>
      </c>
      <c r="D8" s="447" t="str">
        <f>'01-Mapa de riesgo-UO'!H11</f>
        <v>Multas o sanciones debido a la incorrecta asignación de puntos y/o unidades salariales  incumpliendo los requerimientos normativos y requisitos.</v>
      </c>
      <c r="E8" s="447" t="str">
        <f>'01-Mapa de riesgo-UO'!I11</f>
        <v>Asignación de puntos y/o unidades salariales, sin cumplir con los requisitos establecidos en la normatividad externa e interna.</v>
      </c>
      <c r="F8" s="285" t="str">
        <f>'01-Mapa de riesgo-UO'!F11</f>
        <v>Falta de claridad en las Normas Nacionales</v>
      </c>
      <c r="G8" s="447" t="str">
        <f>'01-Mapa de riesgo-UO'!J11</f>
        <v xml:space="preserve">
Devolución de dinero
Recovatorias, Demandas y reclamaciones por parte de los docentes
Sanciones
</v>
      </c>
      <c r="H8" s="474" t="str">
        <f>'01-Mapa de riesgo-UO'!AQ11</f>
        <v>LEVE</v>
      </c>
      <c r="I8" s="238" t="str">
        <f>'01-Mapa de riesgo-UO'!AT11</f>
        <v>ASUMIR</v>
      </c>
      <c r="J8" s="446" t="str">
        <f t="shared" ref="J8" si="0">IF(H8="GRAVE","Debe formularse",IF(H8="MODERADO", "Si el proceso lo requiere","NO"))</f>
        <v>NO</v>
      </c>
      <c r="K8" s="435"/>
      <c r="L8" s="436"/>
      <c r="M8" s="437"/>
      <c r="N8" s="431"/>
      <c r="O8" s="435"/>
      <c r="P8" s="436"/>
      <c r="Q8" s="437"/>
      <c r="R8" s="442"/>
    </row>
    <row r="9" spans="1:50" s="2" customFormat="1" ht="103.5" customHeight="1" x14ac:dyDescent="0.2">
      <c r="A9" s="444"/>
      <c r="B9" s="446"/>
      <c r="C9" s="448"/>
      <c r="D9" s="448"/>
      <c r="E9" s="448"/>
      <c r="F9" s="82" t="str">
        <f>'01-Mapa de riesgo-UO'!F12</f>
        <v>Interpretación de la norma (ambigüedad).</v>
      </c>
      <c r="G9" s="448"/>
      <c r="H9" s="449"/>
      <c r="I9" s="108" t="str">
        <f>'01-Mapa de riesgo-UO'!AT12</f>
        <v>ASUMIR</v>
      </c>
      <c r="J9" s="446"/>
      <c r="K9" s="435"/>
      <c r="L9" s="436"/>
      <c r="M9" s="437"/>
      <c r="N9" s="431"/>
      <c r="O9" s="435"/>
      <c r="P9" s="436"/>
      <c r="Q9" s="437"/>
      <c r="R9" s="442"/>
    </row>
    <row r="10" spans="1:50" s="2" customFormat="1" ht="62.45" customHeight="1" x14ac:dyDescent="0.2">
      <c r="A10" s="444"/>
      <c r="B10" s="390"/>
      <c r="C10" s="448"/>
      <c r="D10" s="448"/>
      <c r="E10" s="448"/>
      <c r="F10" s="82" t="str">
        <f>'01-Mapa de riesgo-UO'!F13</f>
        <v>Fallas del sistema de información desde la solicitud hasta el pago</v>
      </c>
      <c r="G10" s="448"/>
      <c r="H10" s="449"/>
      <c r="I10" s="109" t="str">
        <f>'01-Mapa de riesgo-UO'!AT13</f>
        <v>ASUMIR</v>
      </c>
      <c r="J10" s="390"/>
      <c r="K10" s="438"/>
      <c r="L10" s="439"/>
      <c r="M10" s="440"/>
      <c r="N10" s="385"/>
      <c r="O10" s="438"/>
      <c r="P10" s="439"/>
      <c r="Q10" s="440"/>
      <c r="R10" s="443"/>
    </row>
    <row r="11" spans="1:50" s="2" customFormat="1" ht="62.45" customHeight="1" x14ac:dyDescent="0.2">
      <c r="A11" s="444">
        <v>2</v>
      </c>
      <c r="B11" s="445" t="str">
        <f>'01-Mapa de riesgo-UO'!B14</f>
        <v>VICERRECTORÍA_ACADÉMICA</v>
      </c>
      <c r="C11" s="447" t="str">
        <f>'01-Mapa de riesgo-UO'!G14</f>
        <v>Estratégico</v>
      </c>
      <c r="D11" s="472" t="str">
        <f>'01-Mapa de riesgo-UO'!H14</f>
        <v>Pérdida del Registro Calificado de un Programa Académico por no presentar la solicitud de renovación ante el MEN</v>
      </c>
      <c r="E11" s="448" t="str">
        <f>'01-Mapa de riesgo-UO'!I14</f>
        <v>No renovación del registro calificado de un programa académico</v>
      </c>
      <c r="F11" s="82" t="str">
        <f>'01-Mapa de riesgo-UO'!F14</f>
        <v>No realizar seguimiento adecuado a las fechas de vencimiento y por lo tanto no realizar la solicitud en el tiempo reglamentario</v>
      </c>
      <c r="G11" s="448" t="str">
        <f>'01-Mapa de riesgo-UO'!J14</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11" s="449" t="str">
        <f>'01-Mapa de riesgo-UO'!AQ14</f>
        <v>LEVE</v>
      </c>
      <c r="I11" s="108" t="str">
        <f>'01-Mapa de riesgo-UO'!AT14</f>
        <v>ASUMIR</v>
      </c>
      <c r="J11" s="445" t="str">
        <f t="shared" ref="J11:J20" si="1">IF(H11="GRAVE","Debe formularse",IF(H11="MODERADO", "Si el proceso lo requiere","NO"))</f>
        <v>NO</v>
      </c>
      <c r="K11" s="432"/>
      <c r="L11" s="433"/>
      <c r="M11" s="434"/>
      <c r="N11" s="430"/>
      <c r="O11" s="432"/>
      <c r="P11" s="433"/>
      <c r="Q11" s="434"/>
      <c r="R11" s="441"/>
    </row>
    <row r="12" spans="1:50" s="2" customFormat="1" ht="62.45" customHeight="1" x14ac:dyDescent="0.2">
      <c r="A12" s="444"/>
      <c r="B12" s="446"/>
      <c r="C12" s="448"/>
      <c r="D12" s="473"/>
      <c r="E12" s="448"/>
      <c r="F12" s="82" t="str">
        <f>'01-Mapa de riesgo-UO'!F15</f>
        <v>No cumplir con los estándares establecidos para la renovación del Registro Calificado</v>
      </c>
      <c r="G12" s="448"/>
      <c r="H12" s="449"/>
      <c r="I12" s="108" t="str">
        <f>'01-Mapa de riesgo-UO'!AT15</f>
        <v>ASUMIR</v>
      </c>
      <c r="J12" s="446"/>
      <c r="K12" s="435"/>
      <c r="L12" s="436"/>
      <c r="M12" s="437"/>
      <c r="N12" s="431"/>
      <c r="O12" s="435"/>
      <c r="P12" s="436"/>
      <c r="Q12" s="437"/>
      <c r="R12" s="442"/>
    </row>
    <row r="13" spans="1:50" s="2" customFormat="1" ht="62.45" customHeight="1" x14ac:dyDescent="0.2">
      <c r="A13" s="444"/>
      <c r="B13" s="390"/>
      <c r="C13" s="448"/>
      <c r="D13" s="447"/>
      <c r="E13" s="448"/>
      <c r="F13" s="82">
        <f>'01-Mapa de riesgo-UO'!F16</f>
        <v>0</v>
      </c>
      <c r="G13" s="448"/>
      <c r="H13" s="449"/>
      <c r="I13" s="108" t="str">
        <f>'01-Mapa de riesgo-UO'!AT16</f>
        <v>ASUMIR</v>
      </c>
      <c r="J13" s="390"/>
      <c r="K13" s="438"/>
      <c r="L13" s="439"/>
      <c r="M13" s="440"/>
      <c r="N13" s="385"/>
      <c r="O13" s="438"/>
      <c r="P13" s="439"/>
      <c r="Q13" s="440"/>
      <c r="R13" s="443"/>
    </row>
    <row r="14" spans="1:50" s="2" customFormat="1" ht="62.45" customHeight="1" x14ac:dyDescent="0.2">
      <c r="A14" s="444">
        <v>3</v>
      </c>
      <c r="B14" s="445" t="str">
        <f>'01-Mapa de riesgo-UO'!B17</f>
        <v>VICERRECTORÍA_ACADÉMICA</v>
      </c>
      <c r="C14" s="447" t="str">
        <f>'01-Mapa de riesgo-UO'!G17</f>
        <v>Información</v>
      </c>
      <c r="D14" s="448" t="str">
        <f>'01-Mapa de riesgo-UO'!H17</f>
        <v>Abandono estudiantil  en asignaturas virtuales y/o semipresenciales</v>
      </c>
      <c r="E14" s="448" t="str">
        <f>'01-Mapa de riesgo-UO'!I17</f>
        <v>Cancelación estudiantil en las asignaturas virtuales y/o semipresenciales en la Universidad Tecnológica de Pereira</v>
      </c>
      <c r="F14" s="82" t="str">
        <f>'01-Mapa de riesgo-UO'!F17</f>
        <v xml:space="preserve">El reglamento estudiantil permite la cancelación de asignaturas en cualquier período del semestre académico. </v>
      </c>
      <c r="G14" s="448" t="str">
        <f>'01-Mapa de riesgo-UO'!J17</f>
        <v xml:space="preserve">Disminución de estudiantes que pueden acceder o mantenerse en metodologías educativas mediadas por TIC en la Universidad Tecnológica de Pereira.
Mala imagen de las asignaturas virtuales frente a los estudiantes.    </v>
      </c>
      <c r="H14" s="449" t="str">
        <f>'01-Mapa de riesgo-UO'!AQ17</f>
        <v>MODERADO</v>
      </c>
      <c r="I14" s="108" t="str">
        <f>'01-Mapa de riesgo-UO'!AT17</f>
        <v>REDUCIR</v>
      </c>
      <c r="J14" s="445" t="str">
        <f t="shared" si="1"/>
        <v>Si el proceso lo requiere</v>
      </c>
      <c r="K14" s="432"/>
      <c r="L14" s="433"/>
      <c r="M14" s="434"/>
      <c r="N14" s="430"/>
      <c r="O14" s="432"/>
      <c r="P14" s="433"/>
      <c r="Q14" s="434"/>
      <c r="R14" s="441"/>
    </row>
    <row r="15" spans="1:50" s="2" customFormat="1" ht="62.45" customHeight="1" x14ac:dyDescent="0.2">
      <c r="A15" s="444"/>
      <c r="B15" s="446"/>
      <c r="C15" s="448"/>
      <c r="D15" s="448"/>
      <c r="E15" s="448"/>
      <c r="F15" s="82" t="str">
        <f>'01-Mapa de riesgo-UO'!F18</f>
        <v>Falta de habilidades y competencias fundamentales para mantenerse en la modalidad.</v>
      </c>
      <c r="G15" s="448"/>
      <c r="H15" s="449"/>
      <c r="I15" s="108" t="str">
        <f>'01-Mapa de riesgo-UO'!AT18</f>
        <v>REDUCIR</v>
      </c>
      <c r="J15" s="446"/>
      <c r="K15" s="435"/>
      <c r="L15" s="436"/>
      <c r="M15" s="437"/>
      <c r="N15" s="431"/>
      <c r="O15" s="435"/>
      <c r="P15" s="436"/>
      <c r="Q15" s="437"/>
      <c r="R15" s="442"/>
    </row>
    <row r="16" spans="1:50" s="2" customFormat="1" ht="62.45" customHeight="1" x14ac:dyDescent="0.2">
      <c r="A16" s="444"/>
      <c r="B16" s="390"/>
      <c r="C16" s="448"/>
      <c r="D16" s="448"/>
      <c r="E16" s="448"/>
      <c r="F16" s="82" t="str">
        <f>'01-Mapa de riesgo-UO'!F19</f>
        <v>Falta de cultura en el uso del correo institucional.</v>
      </c>
      <c r="G16" s="448"/>
      <c r="H16" s="449"/>
      <c r="I16" s="108">
        <f>'01-Mapa de riesgo-UO'!AT19</f>
        <v>0</v>
      </c>
      <c r="J16" s="390"/>
      <c r="K16" s="438"/>
      <c r="L16" s="439"/>
      <c r="M16" s="440"/>
      <c r="N16" s="385"/>
      <c r="O16" s="438"/>
      <c r="P16" s="439"/>
      <c r="Q16" s="440"/>
      <c r="R16" s="443"/>
    </row>
    <row r="17" spans="1:18" s="2" customFormat="1" ht="62.45" customHeight="1" x14ac:dyDescent="0.2">
      <c r="A17" s="444">
        <v>4</v>
      </c>
      <c r="B17" s="445" t="str">
        <f>'01-Mapa de riesgo-UO'!B20</f>
        <v>ADMISIONES, REGISTRO Y CONTROL ACADÉMICO</v>
      </c>
      <c r="C17" s="447" t="str">
        <f>'01-Mapa de riesgo-UO'!G20</f>
        <v>Cumplimiento</v>
      </c>
      <c r="D17" s="448" t="str">
        <f>'01-Mapa de riesgo-UO'!H20</f>
        <v>Historias Académicas físicas y digitalizadas perdidas o incompletas</v>
      </c>
      <c r="E17" s="448" t="str">
        <f>'01-Mapa de riesgo-UO'!I20</f>
        <v xml:space="preserve">Pérdida o documentos incompletos de estudiantes en la información del archivo histórico de las historias académicas físicas y digitalizadas </v>
      </c>
      <c r="F17" s="82" t="str">
        <f>'01-Mapa de riesgo-UO'!F20</f>
        <v>Falta de cuidado en el manejo de la información</v>
      </c>
      <c r="G17" s="448" t="str">
        <f>'01-Mapa de riesgo-UO'!J20</f>
        <v>Insatisfacción del estudiante y padres de familia, reflejado en el aumento de PQRS
Pérdida de la memoria histórica de los estudiantes
Implicaciones de carácter legal</v>
      </c>
      <c r="H17" s="449" t="str">
        <f>'01-Mapa de riesgo-UO'!AQ20</f>
        <v>LEVE</v>
      </c>
      <c r="I17" s="108" t="str">
        <f>'01-Mapa de riesgo-UO'!AT20</f>
        <v>ASUMIR</v>
      </c>
      <c r="J17" s="445" t="str">
        <f t="shared" si="1"/>
        <v>NO</v>
      </c>
      <c r="K17" s="432"/>
      <c r="L17" s="433"/>
      <c r="M17" s="434"/>
      <c r="N17" s="430"/>
      <c r="O17" s="432"/>
      <c r="P17" s="433"/>
      <c r="Q17" s="434"/>
      <c r="R17" s="441"/>
    </row>
    <row r="18" spans="1:18" ht="62.45" customHeight="1" x14ac:dyDescent="0.2">
      <c r="A18" s="444"/>
      <c r="B18" s="446"/>
      <c r="C18" s="448"/>
      <c r="D18" s="448"/>
      <c r="E18" s="448"/>
      <c r="F18" s="82" t="str">
        <f>'01-Mapa de riesgo-UO'!F21</f>
        <v>Falta de verificación de la información física y digitaliada</v>
      </c>
      <c r="G18" s="448"/>
      <c r="H18" s="449"/>
      <c r="I18" s="108" t="str">
        <f>'01-Mapa de riesgo-UO'!AT21</f>
        <v>ASUMIR</v>
      </c>
      <c r="J18" s="446"/>
      <c r="K18" s="435"/>
      <c r="L18" s="436"/>
      <c r="M18" s="437"/>
      <c r="N18" s="431"/>
      <c r="O18" s="435"/>
      <c r="P18" s="436"/>
      <c r="Q18" s="437"/>
      <c r="R18" s="442"/>
    </row>
    <row r="19" spans="1:18" ht="62.45" customHeight="1" x14ac:dyDescent="0.2">
      <c r="A19" s="444"/>
      <c r="B19" s="390"/>
      <c r="C19" s="448"/>
      <c r="D19" s="448"/>
      <c r="E19" s="448"/>
      <c r="F19" s="82" t="str">
        <f>'01-Mapa de riesgo-UO'!F22</f>
        <v>Fallas en el sistema de informaciónn</v>
      </c>
      <c r="G19" s="448"/>
      <c r="H19" s="449"/>
      <c r="I19" s="108">
        <f>'01-Mapa de riesgo-UO'!AT22</f>
        <v>0</v>
      </c>
      <c r="J19" s="390"/>
      <c r="K19" s="438"/>
      <c r="L19" s="439"/>
      <c r="M19" s="440"/>
      <c r="N19" s="385"/>
      <c r="O19" s="438"/>
      <c r="P19" s="439"/>
      <c r="Q19" s="440"/>
      <c r="R19" s="443"/>
    </row>
    <row r="20" spans="1:18" ht="62.45" customHeight="1" x14ac:dyDescent="0.2">
      <c r="A20" s="444">
        <v>5</v>
      </c>
      <c r="B20" s="445" t="str">
        <f>'01-Mapa de riesgo-UO'!B23</f>
        <v>ADMISIONES, REGISTRO Y CONTROL ACADÉMICO</v>
      </c>
      <c r="C20" s="447" t="str">
        <f>'01-Mapa de riesgo-UO'!G23</f>
        <v>Cumplimiento</v>
      </c>
      <c r="D20" s="448" t="str">
        <f>'01-Mapa de riesgo-UO'!H23</f>
        <v>Alteración del Calendario Académico</v>
      </c>
      <c r="E20" s="448" t="str">
        <f>'01-Mapa de riesgo-UO'!I23</f>
        <v>Modificación de la programación de las actividades definidas en el calendario académico</v>
      </c>
      <c r="F20" s="82" t="str">
        <f>'01-Mapa de riesgo-UO'!F23</f>
        <v>Decisiones del Consejo Académico</v>
      </c>
      <c r="G20" s="448" t="str">
        <f>'01-Mapa de riesgo-UO'!J23</f>
        <v>Cruce de procedimientos académicos y administrativos
Extensión de contratos de trabajo
Insatisfacción de estudiantes y padres de familia, reflejado en el aumento de PQRS</v>
      </c>
      <c r="H20" s="449" t="str">
        <f>'01-Mapa de riesgo-UO'!AQ23</f>
        <v>MODERADO</v>
      </c>
      <c r="I20" s="108" t="str">
        <f>'01-Mapa de riesgo-UO'!AT23</f>
        <v>COMPARTIR</v>
      </c>
      <c r="J20" s="445" t="str">
        <f t="shared" si="1"/>
        <v>Si el proceso lo requiere</v>
      </c>
      <c r="K20" s="432"/>
      <c r="L20" s="433"/>
      <c r="M20" s="434"/>
      <c r="N20" s="430"/>
      <c r="O20" s="432"/>
      <c r="P20" s="433"/>
      <c r="Q20" s="434"/>
      <c r="R20" s="441"/>
    </row>
    <row r="21" spans="1:18" ht="62.45" customHeight="1" x14ac:dyDescent="0.2">
      <c r="A21" s="444"/>
      <c r="B21" s="446"/>
      <c r="C21" s="448"/>
      <c r="D21" s="448"/>
      <c r="E21" s="448"/>
      <c r="F21" s="82" t="str">
        <f>'01-Mapa de riesgo-UO'!F24</f>
        <v>Solicitudes de entidades gubernamentales</v>
      </c>
      <c r="G21" s="448"/>
      <c r="H21" s="449"/>
      <c r="I21" s="108">
        <f>'01-Mapa de riesgo-UO'!AT24</f>
        <v>0</v>
      </c>
      <c r="J21" s="446"/>
      <c r="K21" s="435"/>
      <c r="L21" s="436"/>
      <c r="M21" s="437"/>
      <c r="N21" s="431"/>
      <c r="O21" s="435"/>
      <c r="P21" s="436"/>
      <c r="Q21" s="437"/>
      <c r="R21" s="442"/>
    </row>
    <row r="22" spans="1:18" ht="62.45" customHeight="1" x14ac:dyDescent="0.2">
      <c r="A22" s="444"/>
      <c r="B22" s="390"/>
      <c r="C22" s="448"/>
      <c r="D22" s="448"/>
      <c r="E22" s="448"/>
      <c r="F22" s="82">
        <f>'01-Mapa de riesgo-UO'!F25</f>
        <v>0</v>
      </c>
      <c r="G22" s="448"/>
      <c r="H22" s="449"/>
      <c r="I22" s="108">
        <f>'01-Mapa de riesgo-UO'!AT25</f>
        <v>0</v>
      </c>
      <c r="J22" s="390"/>
      <c r="K22" s="438"/>
      <c r="L22" s="439"/>
      <c r="M22" s="440"/>
      <c r="N22" s="385"/>
      <c r="O22" s="438"/>
      <c r="P22" s="439"/>
      <c r="Q22" s="440"/>
      <c r="R22" s="443"/>
    </row>
    <row r="23" spans="1:18" ht="62.45" customHeight="1" x14ac:dyDescent="0.2">
      <c r="A23" s="444">
        <v>6</v>
      </c>
      <c r="B23" s="445" t="str">
        <f>'01-Mapa de riesgo-UO'!B26</f>
        <v>BIBLIOTECA_E_INFORMACIÓN_CIENTÍFICA</v>
      </c>
      <c r="C23" s="447" t="str">
        <f>'01-Mapa de riesgo-UO'!G26</f>
        <v>Información</v>
      </c>
      <c r="D23" s="448" t="str">
        <f>'01-Mapa de riesgo-UO'!H26</f>
        <v>Pérdida del material bibliográfico</v>
      </c>
      <c r="E23" s="448" t="str">
        <f>'01-Mapa de riesgo-UO'!I26</f>
        <v>Debido al constante nivel de contagio que tiene el virus COVID-19, la Universidad aún continua priorizando el trabajo en casa. Teniendo en cuenta el cierre de la Biblioteca, de sus instalaciones físicas y de sus colecciones bibliográficas físicas en medio del primer semestre de 2020, se corre el riesgo de no recuperar todo el material bibliográfico prestado durante el mismo semestre.</v>
      </c>
      <c r="F23" s="82" t="str">
        <f>'01-Mapa de riesgo-UO'!F26</f>
        <v>Trabajo en casa para evitar la propagación del virus COVID-19 en la Universidad y específicamente en la Biblioteca</v>
      </c>
      <c r="G23" s="448" t="str">
        <f>'01-Mapa de riesgo-UO'!J26</f>
        <v>Faltantes en el inventario de la Biblioteca</v>
      </c>
      <c r="H23" s="449" t="str">
        <f>'01-Mapa de riesgo-UO'!AQ26</f>
        <v>LEVE</v>
      </c>
      <c r="I23" s="108" t="str">
        <f>'01-Mapa de riesgo-UO'!AT26</f>
        <v>ASUMIR</v>
      </c>
      <c r="J23" s="445" t="str">
        <f t="shared" ref="J23" si="2">IF(H23="GRAVE","Debe formularse",IF(H23="MODERADO", "Si el proceso lo requiere","NO"))</f>
        <v>NO</v>
      </c>
      <c r="K23" s="432"/>
      <c r="L23" s="433"/>
      <c r="M23" s="434"/>
      <c r="N23" s="430"/>
      <c r="O23" s="432"/>
      <c r="P23" s="433"/>
      <c r="Q23" s="434"/>
      <c r="R23" s="441"/>
    </row>
    <row r="24" spans="1:18" ht="62.45" customHeight="1" x14ac:dyDescent="0.2">
      <c r="A24" s="444"/>
      <c r="B24" s="446"/>
      <c r="C24" s="448"/>
      <c r="D24" s="448"/>
      <c r="E24" s="448"/>
      <c r="F24" s="82">
        <f>'01-Mapa de riesgo-UO'!F27</f>
        <v>0</v>
      </c>
      <c r="G24" s="448"/>
      <c r="H24" s="449"/>
      <c r="I24" s="108">
        <f>'01-Mapa de riesgo-UO'!AT27</f>
        <v>0</v>
      </c>
      <c r="J24" s="446"/>
      <c r="K24" s="435"/>
      <c r="L24" s="436"/>
      <c r="M24" s="437"/>
      <c r="N24" s="431"/>
      <c r="O24" s="435"/>
      <c r="P24" s="436"/>
      <c r="Q24" s="437"/>
      <c r="R24" s="442"/>
    </row>
    <row r="25" spans="1:18" ht="62.45" customHeight="1" x14ac:dyDescent="0.2">
      <c r="A25" s="444"/>
      <c r="B25" s="390"/>
      <c r="C25" s="448"/>
      <c r="D25" s="448"/>
      <c r="E25" s="448"/>
      <c r="F25" s="82">
        <f>'01-Mapa de riesgo-UO'!F28</f>
        <v>0</v>
      </c>
      <c r="G25" s="448"/>
      <c r="H25" s="449"/>
      <c r="I25" s="108">
        <f>'01-Mapa de riesgo-UO'!AT28</f>
        <v>0</v>
      </c>
      <c r="J25" s="390"/>
      <c r="K25" s="438"/>
      <c r="L25" s="439"/>
      <c r="M25" s="440"/>
      <c r="N25" s="385"/>
      <c r="O25" s="438"/>
      <c r="P25" s="439"/>
      <c r="Q25" s="440"/>
      <c r="R25" s="443"/>
    </row>
    <row r="26" spans="1:18" ht="62.45" customHeight="1" x14ac:dyDescent="0.2">
      <c r="A26" s="444">
        <v>7</v>
      </c>
      <c r="B26" s="445">
        <f>'01-Mapa de riesgo-UO'!B29</f>
        <v>0</v>
      </c>
      <c r="C26" s="447">
        <f>'01-Mapa de riesgo-UO'!G29</f>
        <v>0</v>
      </c>
      <c r="D26" s="448">
        <f>'01-Mapa de riesgo-UO'!H29</f>
        <v>0</v>
      </c>
      <c r="E26" s="448">
        <f>'01-Mapa de riesgo-UO'!I29</f>
        <v>0</v>
      </c>
      <c r="F26" s="82">
        <f>'01-Mapa de riesgo-UO'!F29</f>
        <v>0</v>
      </c>
      <c r="G26" s="448">
        <f>'01-Mapa de riesgo-UO'!J29</f>
        <v>0</v>
      </c>
      <c r="H26" s="449" t="str">
        <f>'01-Mapa de riesgo-UO'!AQ29</f>
        <v>LEVE</v>
      </c>
      <c r="I26" s="108">
        <f>'01-Mapa de riesgo-UO'!AT29</f>
        <v>0</v>
      </c>
      <c r="J26" s="445" t="str">
        <f t="shared" ref="J26" si="3">IF(H26="GRAVE","Debe formularse",IF(H26="MODERADO", "Si el proceso lo requiere","NO"))</f>
        <v>NO</v>
      </c>
      <c r="K26" s="432"/>
      <c r="L26" s="433"/>
      <c r="M26" s="434"/>
      <c r="N26" s="430"/>
      <c r="O26" s="432"/>
      <c r="P26" s="433"/>
      <c r="Q26" s="434"/>
      <c r="R26" s="441"/>
    </row>
    <row r="27" spans="1:18" ht="62.45" customHeight="1" x14ac:dyDescent="0.2">
      <c r="A27" s="444"/>
      <c r="B27" s="446"/>
      <c r="C27" s="448"/>
      <c r="D27" s="448"/>
      <c r="E27" s="448"/>
      <c r="F27" s="82">
        <f>'01-Mapa de riesgo-UO'!F30</f>
        <v>0</v>
      </c>
      <c r="G27" s="448"/>
      <c r="H27" s="449"/>
      <c r="I27" s="108">
        <f>'01-Mapa de riesgo-UO'!AT30</f>
        <v>0</v>
      </c>
      <c r="J27" s="446"/>
      <c r="K27" s="435"/>
      <c r="L27" s="436"/>
      <c r="M27" s="437"/>
      <c r="N27" s="431"/>
      <c r="O27" s="435"/>
      <c r="P27" s="436"/>
      <c r="Q27" s="437"/>
      <c r="R27" s="442"/>
    </row>
    <row r="28" spans="1:18" ht="62.45" customHeight="1" x14ac:dyDescent="0.2">
      <c r="A28" s="444"/>
      <c r="B28" s="390"/>
      <c r="C28" s="448"/>
      <c r="D28" s="448"/>
      <c r="E28" s="448"/>
      <c r="F28" s="82">
        <f>'01-Mapa de riesgo-UO'!F31</f>
        <v>0</v>
      </c>
      <c r="G28" s="448"/>
      <c r="H28" s="449"/>
      <c r="I28" s="108">
        <f>'01-Mapa de riesgo-UO'!AT31</f>
        <v>0</v>
      </c>
      <c r="J28" s="390"/>
      <c r="K28" s="438"/>
      <c r="L28" s="439"/>
      <c r="M28" s="440"/>
      <c r="N28" s="385"/>
      <c r="O28" s="438"/>
      <c r="P28" s="439"/>
      <c r="Q28" s="440"/>
      <c r="R28" s="443"/>
    </row>
    <row r="29" spans="1:18" ht="62.45" customHeight="1" x14ac:dyDescent="0.2">
      <c r="A29" s="444">
        <v>8</v>
      </c>
      <c r="B29" s="445">
        <f>'01-Mapa de riesgo-UO'!B32</f>
        <v>0</v>
      </c>
      <c r="C29" s="447">
        <f>'01-Mapa de riesgo-UO'!G32</f>
        <v>0</v>
      </c>
      <c r="D29" s="448">
        <f>'01-Mapa de riesgo-UO'!H32</f>
        <v>0</v>
      </c>
      <c r="E29" s="448">
        <f>'01-Mapa de riesgo-UO'!I32</f>
        <v>0</v>
      </c>
      <c r="F29" s="82">
        <f>'01-Mapa de riesgo-UO'!F32</f>
        <v>0</v>
      </c>
      <c r="G29" s="448">
        <f>'01-Mapa de riesgo-UO'!J32</f>
        <v>0</v>
      </c>
      <c r="H29" s="449" t="str">
        <f>'01-Mapa de riesgo-UO'!AQ32</f>
        <v>LEVE</v>
      </c>
      <c r="I29" s="108">
        <f>'01-Mapa de riesgo-UO'!AT32</f>
        <v>0</v>
      </c>
      <c r="J29" s="445" t="str">
        <f t="shared" ref="J29" si="4">IF(H29="GRAVE","Debe formularse",IF(H29="MODERADO", "Si el proceso lo requiere","NO"))</f>
        <v>NO</v>
      </c>
      <c r="K29" s="432"/>
      <c r="L29" s="433"/>
      <c r="M29" s="434"/>
      <c r="N29" s="430"/>
      <c r="O29" s="432"/>
      <c r="P29" s="433"/>
      <c r="Q29" s="434"/>
      <c r="R29" s="441"/>
    </row>
    <row r="30" spans="1:18" ht="62.45" customHeight="1" x14ac:dyDescent="0.2">
      <c r="A30" s="444"/>
      <c r="B30" s="446"/>
      <c r="C30" s="448"/>
      <c r="D30" s="448"/>
      <c r="E30" s="448"/>
      <c r="F30" s="82">
        <f>'01-Mapa de riesgo-UO'!F33</f>
        <v>0</v>
      </c>
      <c r="G30" s="448"/>
      <c r="H30" s="449"/>
      <c r="I30" s="108">
        <f>'01-Mapa de riesgo-UO'!AT33</f>
        <v>0</v>
      </c>
      <c r="J30" s="446"/>
      <c r="K30" s="435"/>
      <c r="L30" s="436"/>
      <c r="M30" s="437"/>
      <c r="N30" s="431"/>
      <c r="O30" s="435"/>
      <c r="P30" s="436"/>
      <c r="Q30" s="437"/>
      <c r="R30" s="442"/>
    </row>
    <row r="31" spans="1:18" ht="62.45" customHeight="1" x14ac:dyDescent="0.2">
      <c r="A31" s="444"/>
      <c r="B31" s="390"/>
      <c r="C31" s="448"/>
      <c r="D31" s="448"/>
      <c r="E31" s="448"/>
      <c r="F31" s="82">
        <f>'01-Mapa de riesgo-UO'!F34</f>
        <v>0</v>
      </c>
      <c r="G31" s="448"/>
      <c r="H31" s="449"/>
      <c r="I31" s="108">
        <f>'01-Mapa de riesgo-UO'!AT34</f>
        <v>0</v>
      </c>
      <c r="J31" s="390"/>
      <c r="K31" s="438"/>
      <c r="L31" s="439"/>
      <c r="M31" s="440"/>
      <c r="N31" s="385"/>
      <c r="O31" s="438"/>
      <c r="P31" s="439"/>
      <c r="Q31" s="440"/>
      <c r="R31" s="443"/>
    </row>
    <row r="32" spans="1:18" ht="62.45" customHeight="1" x14ac:dyDescent="0.2">
      <c r="A32" s="444">
        <v>9</v>
      </c>
      <c r="B32" s="445">
        <f>'01-Mapa de riesgo-UO'!B35</f>
        <v>0</v>
      </c>
      <c r="C32" s="447">
        <f>'01-Mapa de riesgo-UO'!G35</f>
        <v>0</v>
      </c>
      <c r="D32" s="448">
        <f>'01-Mapa de riesgo-UO'!H35</f>
        <v>0</v>
      </c>
      <c r="E32" s="448">
        <f>'01-Mapa de riesgo-UO'!I35</f>
        <v>0</v>
      </c>
      <c r="F32" s="82">
        <f>'01-Mapa de riesgo-UO'!F35</f>
        <v>0</v>
      </c>
      <c r="G32" s="448">
        <f>'01-Mapa de riesgo-UO'!J35</f>
        <v>0</v>
      </c>
      <c r="H32" s="449" t="str">
        <f>'01-Mapa de riesgo-UO'!AQ35</f>
        <v>LEVE</v>
      </c>
      <c r="I32" s="108">
        <f>'01-Mapa de riesgo-UO'!AT35</f>
        <v>0</v>
      </c>
      <c r="J32" s="445" t="str">
        <f t="shared" ref="J32" si="5">IF(H32="GRAVE","Debe formularse",IF(H32="MODERADO", "Si el proceso lo requiere","NO"))</f>
        <v>NO</v>
      </c>
      <c r="K32" s="432"/>
      <c r="L32" s="433"/>
      <c r="M32" s="434"/>
      <c r="N32" s="430"/>
      <c r="O32" s="432"/>
      <c r="P32" s="433"/>
      <c r="Q32" s="434"/>
      <c r="R32" s="441"/>
    </row>
    <row r="33" spans="1:18" ht="62.45" customHeight="1" x14ac:dyDescent="0.2">
      <c r="A33" s="444"/>
      <c r="B33" s="446"/>
      <c r="C33" s="448"/>
      <c r="D33" s="448"/>
      <c r="E33" s="448"/>
      <c r="F33" s="82">
        <f>'01-Mapa de riesgo-UO'!F36</f>
        <v>0</v>
      </c>
      <c r="G33" s="448"/>
      <c r="H33" s="449"/>
      <c r="I33" s="108">
        <f>'01-Mapa de riesgo-UO'!AT36</f>
        <v>0</v>
      </c>
      <c r="J33" s="446"/>
      <c r="K33" s="435"/>
      <c r="L33" s="436"/>
      <c r="M33" s="437"/>
      <c r="N33" s="431"/>
      <c r="O33" s="435"/>
      <c r="P33" s="436"/>
      <c r="Q33" s="437"/>
      <c r="R33" s="442"/>
    </row>
    <row r="34" spans="1:18" ht="62.45" customHeight="1" x14ac:dyDescent="0.2">
      <c r="A34" s="444"/>
      <c r="B34" s="390"/>
      <c r="C34" s="448"/>
      <c r="D34" s="448"/>
      <c r="E34" s="448"/>
      <c r="F34" s="82">
        <f>'01-Mapa de riesgo-UO'!F37</f>
        <v>0</v>
      </c>
      <c r="G34" s="448"/>
      <c r="H34" s="449"/>
      <c r="I34" s="108">
        <f>'01-Mapa de riesgo-UO'!AT37</f>
        <v>0</v>
      </c>
      <c r="J34" s="390"/>
      <c r="K34" s="438"/>
      <c r="L34" s="439"/>
      <c r="M34" s="440"/>
      <c r="N34" s="385"/>
      <c r="O34" s="438"/>
      <c r="P34" s="439"/>
      <c r="Q34" s="440"/>
      <c r="R34" s="443"/>
    </row>
    <row r="35" spans="1:18" ht="62.45" customHeight="1" x14ac:dyDescent="0.2">
      <c r="A35" s="444">
        <v>10</v>
      </c>
      <c r="B35" s="445">
        <f>'01-Mapa de riesgo-UO'!B38</f>
        <v>0</v>
      </c>
      <c r="C35" s="447">
        <f>'01-Mapa de riesgo-UO'!G38</f>
        <v>0</v>
      </c>
      <c r="D35" s="448">
        <f>'01-Mapa de riesgo-UO'!H38</f>
        <v>0</v>
      </c>
      <c r="E35" s="448">
        <f>'01-Mapa de riesgo-UO'!I38</f>
        <v>0</v>
      </c>
      <c r="F35" s="82">
        <f>'01-Mapa de riesgo-UO'!F38</f>
        <v>0</v>
      </c>
      <c r="G35" s="448">
        <f>'01-Mapa de riesgo-UO'!J38</f>
        <v>0</v>
      </c>
      <c r="H35" s="449" t="str">
        <f>'01-Mapa de riesgo-UO'!AQ38</f>
        <v>LEVE</v>
      </c>
      <c r="I35" s="108">
        <f>'01-Mapa de riesgo-UO'!AT38</f>
        <v>0</v>
      </c>
      <c r="J35" s="445" t="str">
        <f t="shared" ref="J35" si="6">IF(H35="GRAVE","Debe formularse",IF(H35="MODERADO", "Si el proceso lo requiere","NO"))</f>
        <v>NO</v>
      </c>
      <c r="K35" s="432"/>
      <c r="L35" s="433"/>
      <c r="M35" s="434"/>
      <c r="N35" s="430"/>
      <c r="O35" s="432"/>
      <c r="P35" s="433"/>
      <c r="Q35" s="434"/>
      <c r="R35" s="441"/>
    </row>
    <row r="36" spans="1:18" ht="62.45" customHeight="1" x14ac:dyDescent="0.2">
      <c r="A36" s="444"/>
      <c r="B36" s="446"/>
      <c r="C36" s="448"/>
      <c r="D36" s="448"/>
      <c r="E36" s="448"/>
      <c r="F36" s="82">
        <f>'01-Mapa de riesgo-UO'!F39</f>
        <v>0</v>
      </c>
      <c r="G36" s="448"/>
      <c r="H36" s="449"/>
      <c r="I36" s="108">
        <f>'01-Mapa de riesgo-UO'!AT39</f>
        <v>0</v>
      </c>
      <c r="J36" s="446"/>
      <c r="K36" s="435"/>
      <c r="L36" s="436"/>
      <c r="M36" s="437"/>
      <c r="N36" s="431"/>
      <c r="O36" s="435"/>
      <c r="P36" s="436"/>
      <c r="Q36" s="437"/>
      <c r="R36" s="442"/>
    </row>
    <row r="37" spans="1:18" ht="62.45" customHeight="1" x14ac:dyDescent="0.2">
      <c r="A37" s="444"/>
      <c r="B37" s="390"/>
      <c r="C37" s="448"/>
      <c r="D37" s="448"/>
      <c r="E37" s="448"/>
      <c r="F37" s="82">
        <f>'01-Mapa de riesgo-UO'!F40</f>
        <v>0</v>
      </c>
      <c r="G37" s="448"/>
      <c r="H37" s="449"/>
      <c r="I37" s="108">
        <f>'01-Mapa de riesgo-UO'!AT40</f>
        <v>0</v>
      </c>
      <c r="J37" s="390"/>
      <c r="K37" s="438"/>
      <c r="L37" s="439"/>
      <c r="M37" s="440"/>
      <c r="N37" s="385"/>
      <c r="O37" s="438"/>
      <c r="P37" s="439"/>
      <c r="Q37" s="440"/>
      <c r="R37" s="443"/>
    </row>
    <row r="38" spans="1:18" ht="62.45" customHeight="1" x14ac:dyDescent="0.2">
      <c r="A38" s="444">
        <v>11</v>
      </c>
      <c r="B38" s="445">
        <f>'01-Mapa de riesgo-UO'!B41</f>
        <v>0</v>
      </c>
      <c r="C38" s="447">
        <f>'01-Mapa de riesgo-UO'!G41</f>
        <v>0</v>
      </c>
      <c r="D38" s="448">
        <f>'01-Mapa de riesgo-UO'!H41</f>
        <v>0</v>
      </c>
      <c r="E38" s="448">
        <f>'01-Mapa de riesgo-UO'!I41</f>
        <v>0</v>
      </c>
      <c r="F38" s="82">
        <f>'01-Mapa de riesgo-UO'!F41</f>
        <v>0</v>
      </c>
      <c r="G38" s="448">
        <f>'01-Mapa de riesgo-UO'!J41</f>
        <v>0</v>
      </c>
      <c r="H38" s="449" t="str">
        <f>'01-Mapa de riesgo-UO'!AQ41</f>
        <v>LEVE</v>
      </c>
      <c r="I38" s="108">
        <f>'01-Mapa de riesgo-UO'!AT41</f>
        <v>0</v>
      </c>
      <c r="J38" s="445" t="str">
        <f t="shared" ref="J38" si="7">IF(H38="GRAVE","Debe formularse",IF(H38="MODERADO", "Si el proceso lo requiere","NO"))</f>
        <v>NO</v>
      </c>
      <c r="K38" s="432"/>
      <c r="L38" s="433"/>
      <c r="M38" s="434"/>
      <c r="N38" s="430"/>
      <c r="O38" s="432"/>
      <c r="P38" s="433"/>
      <c r="Q38" s="434"/>
      <c r="R38" s="441"/>
    </row>
    <row r="39" spans="1:18" ht="62.45" customHeight="1" x14ac:dyDescent="0.2">
      <c r="A39" s="444"/>
      <c r="B39" s="446"/>
      <c r="C39" s="448"/>
      <c r="D39" s="448"/>
      <c r="E39" s="448"/>
      <c r="F39" s="82">
        <f>'01-Mapa de riesgo-UO'!F42</f>
        <v>0</v>
      </c>
      <c r="G39" s="448"/>
      <c r="H39" s="449"/>
      <c r="I39" s="108">
        <f>'01-Mapa de riesgo-UO'!AT42</f>
        <v>0</v>
      </c>
      <c r="J39" s="446"/>
      <c r="K39" s="435"/>
      <c r="L39" s="436"/>
      <c r="M39" s="437"/>
      <c r="N39" s="431"/>
      <c r="O39" s="435"/>
      <c r="P39" s="436"/>
      <c r="Q39" s="437"/>
      <c r="R39" s="442"/>
    </row>
    <row r="40" spans="1:18" ht="62.45" customHeight="1" x14ac:dyDescent="0.2">
      <c r="A40" s="444"/>
      <c r="B40" s="390"/>
      <c r="C40" s="448"/>
      <c r="D40" s="448"/>
      <c r="E40" s="448"/>
      <c r="F40" s="82">
        <f>'01-Mapa de riesgo-UO'!F43</f>
        <v>0</v>
      </c>
      <c r="G40" s="448"/>
      <c r="H40" s="449"/>
      <c r="I40" s="108">
        <f>'01-Mapa de riesgo-UO'!AT43</f>
        <v>0</v>
      </c>
      <c r="J40" s="390"/>
      <c r="K40" s="438"/>
      <c r="L40" s="439"/>
      <c r="M40" s="440"/>
      <c r="N40" s="385"/>
      <c r="O40" s="438"/>
      <c r="P40" s="439"/>
      <c r="Q40" s="440"/>
      <c r="R40" s="443"/>
    </row>
    <row r="41" spans="1:18" ht="62.45" customHeight="1" x14ac:dyDescent="0.2">
      <c r="A41" s="444">
        <v>12</v>
      </c>
      <c r="B41" s="445">
        <f>'01-Mapa de riesgo-UO'!B44</f>
        <v>0</v>
      </c>
      <c r="C41" s="447">
        <f>'01-Mapa de riesgo-UO'!G44</f>
        <v>0</v>
      </c>
      <c r="D41" s="448">
        <f>'01-Mapa de riesgo-UO'!H44</f>
        <v>0</v>
      </c>
      <c r="E41" s="448">
        <f>'01-Mapa de riesgo-UO'!I44</f>
        <v>0</v>
      </c>
      <c r="F41" s="82">
        <f>'01-Mapa de riesgo-UO'!F44</f>
        <v>0</v>
      </c>
      <c r="G41" s="448">
        <f>'01-Mapa de riesgo-UO'!J44</f>
        <v>0</v>
      </c>
      <c r="H41" s="449" t="str">
        <f>'01-Mapa de riesgo-UO'!AQ44</f>
        <v>LEVE</v>
      </c>
      <c r="I41" s="108">
        <f>'01-Mapa de riesgo-UO'!AT44</f>
        <v>0</v>
      </c>
      <c r="J41" s="445" t="str">
        <f t="shared" ref="J41" si="8">IF(H41="GRAVE","Debe formularse",IF(H41="MODERADO", "Si el proceso lo requiere","NO"))</f>
        <v>NO</v>
      </c>
      <c r="K41" s="432"/>
      <c r="L41" s="433"/>
      <c r="M41" s="434"/>
      <c r="N41" s="430"/>
      <c r="O41" s="432"/>
      <c r="P41" s="433"/>
      <c r="Q41" s="434"/>
      <c r="R41" s="441"/>
    </row>
    <row r="42" spans="1:18" ht="62.45" customHeight="1" x14ac:dyDescent="0.2">
      <c r="A42" s="444"/>
      <c r="B42" s="446"/>
      <c r="C42" s="448"/>
      <c r="D42" s="448"/>
      <c r="E42" s="448"/>
      <c r="F42" s="82">
        <f>'01-Mapa de riesgo-UO'!F45</f>
        <v>0</v>
      </c>
      <c r="G42" s="448"/>
      <c r="H42" s="449"/>
      <c r="I42" s="108">
        <f>'01-Mapa de riesgo-UO'!AT45</f>
        <v>0</v>
      </c>
      <c r="J42" s="446"/>
      <c r="K42" s="435"/>
      <c r="L42" s="436"/>
      <c r="M42" s="437"/>
      <c r="N42" s="431"/>
      <c r="O42" s="435"/>
      <c r="P42" s="436"/>
      <c r="Q42" s="437"/>
      <c r="R42" s="442"/>
    </row>
    <row r="43" spans="1:18" ht="62.45" customHeight="1" x14ac:dyDescent="0.2">
      <c r="A43" s="444"/>
      <c r="B43" s="390"/>
      <c r="C43" s="448"/>
      <c r="D43" s="448"/>
      <c r="E43" s="448"/>
      <c r="F43" s="82">
        <f>'01-Mapa de riesgo-UO'!F46</f>
        <v>0</v>
      </c>
      <c r="G43" s="448"/>
      <c r="H43" s="449"/>
      <c r="I43" s="108">
        <f>'01-Mapa de riesgo-UO'!AT46</f>
        <v>0</v>
      </c>
      <c r="J43" s="390"/>
      <c r="K43" s="438"/>
      <c r="L43" s="439"/>
      <c r="M43" s="440"/>
      <c r="N43" s="385"/>
      <c r="O43" s="438"/>
      <c r="P43" s="439"/>
      <c r="Q43" s="440"/>
      <c r="R43" s="443"/>
    </row>
    <row r="44" spans="1:18" ht="62.45" customHeight="1" x14ac:dyDescent="0.2">
      <c r="A44" s="444">
        <v>13</v>
      </c>
      <c r="B44" s="445">
        <f>'01-Mapa de riesgo-UO'!B47</f>
        <v>0</v>
      </c>
      <c r="C44" s="447">
        <f>'01-Mapa de riesgo-UO'!G47</f>
        <v>0</v>
      </c>
      <c r="D44" s="448">
        <f>'01-Mapa de riesgo-UO'!H47</f>
        <v>0</v>
      </c>
      <c r="E44" s="448">
        <f>'01-Mapa de riesgo-UO'!I47</f>
        <v>0</v>
      </c>
      <c r="F44" s="82">
        <f>'01-Mapa de riesgo-UO'!F47</f>
        <v>0</v>
      </c>
      <c r="G44" s="448">
        <f>'01-Mapa de riesgo-UO'!J47</f>
        <v>0</v>
      </c>
      <c r="H44" s="449" t="str">
        <f>'01-Mapa de riesgo-UO'!AQ47</f>
        <v>LEVE</v>
      </c>
      <c r="I44" s="108">
        <f>'01-Mapa de riesgo-UO'!AT47</f>
        <v>0</v>
      </c>
      <c r="J44" s="445" t="str">
        <f t="shared" ref="J44" si="9">IF(H44="GRAVE","Debe formularse",IF(H44="MODERADO", "Si el proceso lo requiere","NO"))</f>
        <v>NO</v>
      </c>
      <c r="K44" s="432"/>
      <c r="L44" s="433"/>
      <c r="M44" s="434"/>
      <c r="N44" s="430"/>
      <c r="O44" s="432"/>
      <c r="P44" s="433"/>
      <c r="Q44" s="434"/>
      <c r="R44" s="441"/>
    </row>
    <row r="45" spans="1:18" ht="62.45" customHeight="1" x14ac:dyDescent="0.2">
      <c r="A45" s="444"/>
      <c r="B45" s="446"/>
      <c r="C45" s="448"/>
      <c r="D45" s="448"/>
      <c r="E45" s="448"/>
      <c r="F45" s="82">
        <f>'01-Mapa de riesgo-UO'!F48</f>
        <v>0</v>
      </c>
      <c r="G45" s="448"/>
      <c r="H45" s="449"/>
      <c r="I45" s="108">
        <f>'01-Mapa de riesgo-UO'!AT48</f>
        <v>0</v>
      </c>
      <c r="J45" s="446"/>
      <c r="K45" s="435"/>
      <c r="L45" s="436"/>
      <c r="M45" s="437"/>
      <c r="N45" s="431"/>
      <c r="O45" s="435"/>
      <c r="P45" s="436"/>
      <c r="Q45" s="437"/>
      <c r="R45" s="442"/>
    </row>
    <row r="46" spans="1:18" ht="62.45" customHeight="1" x14ac:dyDescent="0.2">
      <c r="A46" s="444"/>
      <c r="B46" s="390"/>
      <c r="C46" s="448"/>
      <c r="D46" s="448"/>
      <c r="E46" s="448"/>
      <c r="F46" s="82">
        <f>'01-Mapa de riesgo-UO'!F49</f>
        <v>0</v>
      </c>
      <c r="G46" s="448"/>
      <c r="H46" s="449"/>
      <c r="I46" s="108">
        <f>'01-Mapa de riesgo-UO'!AT49</f>
        <v>0</v>
      </c>
      <c r="J46" s="390"/>
      <c r="K46" s="438"/>
      <c r="L46" s="439"/>
      <c r="M46" s="440"/>
      <c r="N46" s="385"/>
      <c r="O46" s="438"/>
      <c r="P46" s="439"/>
      <c r="Q46" s="440"/>
      <c r="R46" s="443"/>
    </row>
    <row r="47" spans="1:18" ht="62.45" customHeight="1" x14ac:dyDescent="0.2">
      <c r="A47" s="444">
        <v>14</v>
      </c>
      <c r="B47" s="445">
        <f>'01-Mapa de riesgo-UO'!B50</f>
        <v>0</v>
      </c>
      <c r="C47" s="447">
        <f>'01-Mapa de riesgo-UO'!G50</f>
        <v>0</v>
      </c>
      <c r="D47" s="448">
        <f>'01-Mapa de riesgo-UO'!H50</f>
        <v>0</v>
      </c>
      <c r="E47" s="448">
        <f>'01-Mapa de riesgo-UO'!I50</f>
        <v>0</v>
      </c>
      <c r="F47" s="82">
        <f>'01-Mapa de riesgo-UO'!F50</f>
        <v>0</v>
      </c>
      <c r="G47" s="448">
        <f>'01-Mapa de riesgo-UO'!J50</f>
        <v>0</v>
      </c>
      <c r="H47" s="449" t="str">
        <f>'01-Mapa de riesgo-UO'!AQ50</f>
        <v>LEVE</v>
      </c>
      <c r="I47" s="108">
        <f>'01-Mapa de riesgo-UO'!AT50</f>
        <v>0</v>
      </c>
      <c r="J47" s="445" t="str">
        <f t="shared" ref="J47" si="10">IF(H47="GRAVE","Debe formularse",IF(H47="MODERADO", "Si el proceso lo requiere","NO"))</f>
        <v>NO</v>
      </c>
      <c r="K47" s="432"/>
      <c r="L47" s="433"/>
      <c r="M47" s="434"/>
      <c r="N47" s="430"/>
      <c r="O47" s="432"/>
      <c r="P47" s="433"/>
      <c r="Q47" s="434"/>
      <c r="R47" s="441"/>
    </row>
    <row r="48" spans="1:18" ht="62.45" customHeight="1" x14ac:dyDescent="0.2">
      <c r="A48" s="444"/>
      <c r="B48" s="446"/>
      <c r="C48" s="448"/>
      <c r="D48" s="448"/>
      <c r="E48" s="448"/>
      <c r="F48" s="82">
        <f>'01-Mapa de riesgo-UO'!F51</f>
        <v>0</v>
      </c>
      <c r="G48" s="448"/>
      <c r="H48" s="449"/>
      <c r="I48" s="108">
        <f>'01-Mapa de riesgo-UO'!AT51</f>
        <v>0</v>
      </c>
      <c r="J48" s="446"/>
      <c r="K48" s="435"/>
      <c r="L48" s="436"/>
      <c r="M48" s="437"/>
      <c r="N48" s="431"/>
      <c r="O48" s="435"/>
      <c r="P48" s="436"/>
      <c r="Q48" s="437"/>
      <c r="R48" s="442"/>
    </row>
    <row r="49" spans="1:18" ht="62.45" customHeight="1" x14ac:dyDescent="0.2">
      <c r="A49" s="444"/>
      <c r="B49" s="390"/>
      <c r="C49" s="448"/>
      <c r="D49" s="448"/>
      <c r="E49" s="448"/>
      <c r="F49" s="82">
        <f>'01-Mapa de riesgo-UO'!F52</f>
        <v>0</v>
      </c>
      <c r="G49" s="448"/>
      <c r="H49" s="449"/>
      <c r="I49" s="108">
        <f>'01-Mapa de riesgo-UO'!AT52</f>
        <v>0</v>
      </c>
      <c r="J49" s="390"/>
      <c r="K49" s="438"/>
      <c r="L49" s="439"/>
      <c r="M49" s="440"/>
      <c r="N49" s="385"/>
      <c r="O49" s="438"/>
      <c r="P49" s="439"/>
      <c r="Q49" s="440"/>
      <c r="R49" s="443"/>
    </row>
    <row r="50" spans="1:18" ht="62.45" customHeight="1" x14ac:dyDescent="0.2">
      <c r="A50" s="444">
        <v>15</v>
      </c>
      <c r="B50" s="445">
        <f>'01-Mapa de riesgo-UO'!B53</f>
        <v>0</v>
      </c>
      <c r="C50" s="447">
        <f>'01-Mapa de riesgo-UO'!G53</f>
        <v>0</v>
      </c>
      <c r="D50" s="448">
        <f>'01-Mapa de riesgo-UO'!H53</f>
        <v>0</v>
      </c>
      <c r="E50" s="448">
        <f>'01-Mapa de riesgo-UO'!I53</f>
        <v>0</v>
      </c>
      <c r="F50" s="82">
        <f>'01-Mapa de riesgo-UO'!F53</f>
        <v>0</v>
      </c>
      <c r="G50" s="448">
        <f>'01-Mapa de riesgo-UO'!J53</f>
        <v>0</v>
      </c>
      <c r="H50" s="449" t="str">
        <f>'01-Mapa de riesgo-UO'!AQ53</f>
        <v>LEVE</v>
      </c>
      <c r="I50" s="108">
        <f>'01-Mapa de riesgo-UO'!AT53</f>
        <v>0</v>
      </c>
      <c r="J50" s="445" t="str">
        <f t="shared" ref="J50" si="11">IF(H50="GRAVE","Debe formularse",IF(H50="MODERADO", "Si el proceso lo requiere","NO"))</f>
        <v>NO</v>
      </c>
      <c r="K50" s="432"/>
      <c r="L50" s="433"/>
      <c r="M50" s="434"/>
      <c r="N50" s="430"/>
      <c r="O50" s="432"/>
      <c r="P50" s="433"/>
      <c r="Q50" s="434"/>
      <c r="R50" s="441"/>
    </row>
    <row r="51" spans="1:18" ht="62.45" customHeight="1" x14ac:dyDescent="0.2">
      <c r="A51" s="444"/>
      <c r="B51" s="446"/>
      <c r="C51" s="448"/>
      <c r="D51" s="448"/>
      <c r="E51" s="448"/>
      <c r="F51" s="82">
        <f>'01-Mapa de riesgo-UO'!F54</f>
        <v>0</v>
      </c>
      <c r="G51" s="448"/>
      <c r="H51" s="449"/>
      <c r="I51" s="108">
        <f>'01-Mapa de riesgo-UO'!AT54</f>
        <v>0</v>
      </c>
      <c r="J51" s="446"/>
      <c r="K51" s="435"/>
      <c r="L51" s="436"/>
      <c r="M51" s="437"/>
      <c r="N51" s="431"/>
      <c r="O51" s="435"/>
      <c r="P51" s="436"/>
      <c r="Q51" s="437"/>
      <c r="R51" s="442"/>
    </row>
    <row r="52" spans="1:18" ht="62.45" customHeight="1" x14ac:dyDescent="0.2">
      <c r="A52" s="444"/>
      <c r="B52" s="390"/>
      <c r="C52" s="448"/>
      <c r="D52" s="448"/>
      <c r="E52" s="448"/>
      <c r="F52" s="82">
        <f>'01-Mapa de riesgo-UO'!F55</f>
        <v>0</v>
      </c>
      <c r="G52" s="448"/>
      <c r="H52" s="449"/>
      <c r="I52" s="108">
        <f>'01-Mapa de riesgo-UO'!AT55</f>
        <v>0</v>
      </c>
      <c r="J52" s="390"/>
      <c r="K52" s="438"/>
      <c r="L52" s="439"/>
      <c r="M52" s="440"/>
      <c r="N52" s="385"/>
      <c r="O52" s="438"/>
      <c r="P52" s="439"/>
      <c r="Q52" s="440"/>
      <c r="R52" s="443"/>
    </row>
    <row r="53" spans="1:18" ht="62.45" customHeight="1" x14ac:dyDescent="0.2">
      <c r="A53" s="444">
        <v>16</v>
      </c>
      <c r="B53" s="445">
        <f>'01-Mapa de riesgo-UO'!B56</f>
        <v>0</v>
      </c>
      <c r="C53" s="447">
        <f>'01-Mapa de riesgo-UO'!G56</f>
        <v>0</v>
      </c>
      <c r="D53" s="448">
        <f>'01-Mapa de riesgo-UO'!H56</f>
        <v>0</v>
      </c>
      <c r="E53" s="448">
        <f>'01-Mapa de riesgo-UO'!I56</f>
        <v>0</v>
      </c>
      <c r="F53" s="82">
        <f>'01-Mapa de riesgo-UO'!F56</f>
        <v>0</v>
      </c>
      <c r="G53" s="448">
        <f>'01-Mapa de riesgo-UO'!J56</f>
        <v>0</v>
      </c>
      <c r="H53" s="449" t="str">
        <f>'01-Mapa de riesgo-UO'!AQ56</f>
        <v>LEVE</v>
      </c>
      <c r="I53" s="108">
        <f>'01-Mapa de riesgo-UO'!AT56</f>
        <v>0</v>
      </c>
      <c r="J53" s="445" t="str">
        <f t="shared" ref="J53" si="12">IF(H53="GRAVE","Debe formularse",IF(H53="MODERADO", "Si el proceso lo requiere","NO"))</f>
        <v>NO</v>
      </c>
      <c r="K53" s="432"/>
      <c r="L53" s="433"/>
      <c r="M53" s="434"/>
      <c r="N53" s="430"/>
      <c r="O53" s="432"/>
      <c r="P53" s="433"/>
      <c r="Q53" s="434"/>
      <c r="R53" s="441"/>
    </row>
    <row r="54" spans="1:18" ht="62.45" customHeight="1" x14ac:dyDescent="0.2">
      <c r="A54" s="444"/>
      <c r="B54" s="446"/>
      <c r="C54" s="448"/>
      <c r="D54" s="448"/>
      <c r="E54" s="448"/>
      <c r="F54" s="82">
        <f>'01-Mapa de riesgo-UO'!F57</f>
        <v>0</v>
      </c>
      <c r="G54" s="448"/>
      <c r="H54" s="449"/>
      <c r="I54" s="108">
        <f>'01-Mapa de riesgo-UO'!AT57</f>
        <v>0</v>
      </c>
      <c r="J54" s="446"/>
      <c r="K54" s="435"/>
      <c r="L54" s="436"/>
      <c r="M54" s="437"/>
      <c r="N54" s="431"/>
      <c r="O54" s="435"/>
      <c r="P54" s="436"/>
      <c r="Q54" s="437"/>
      <c r="R54" s="442"/>
    </row>
    <row r="55" spans="1:18" ht="62.45" customHeight="1" x14ac:dyDescent="0.2">
      <c r="A55" s="444"/>
      <c r="B55" s="390"/>
      <c r="C55" s="448"/>
      <c r="D55" s="448"/>
      <c r="E55" s="448"/>
      <c r="F55" s="82">
        <f>'01-Mapa de riesgo-UO'!F58</f>
        <v>0</v>
      </c>
      <c r="G55" s="448"/>
      <c r="H55" s="449"/>
      <c r="I55" s="108">
        <f>'01-Mapa de riesgo-UO'!AT58</f>
        <v>0</v>
      </c>
      <c r="J55" s="390"/>
      <c r="K55" s="438"/>
      <c r="L55" s="439"/>
      <c r="M55" s="440"/>
      <c r="N55" s="385"/>
      <c r="O55" s="438"/>
      <c r="P55" s="439"/>
      <c r="Q55" s="440"/>
      <c r="R55" s="443"/>
    </row>
    <row r="56" spans="1:18" ht="62.45" customHeight="1" x14ac:dyDescent="0.2">
      <c r="A56" s="444">
        <v>17</v>
      </c>
      <c r="B56" s="445">
        <f>'01-Mapa de riesgo-UO'!B59</f>
        <v>0</v>
      </c>
      <c r="C56" s="447">
        <f>'01-Mapa de riesgo-UO'!G59</f>
        <v>0</v>
      </c>
      <c r="D56" s="448">
        <f>'01-Mapa de riesgo-UO'!H59</f>
        <v>0</v>
      </c>
      <c r="E56" s="448">
        <f>'01-Mapa de riesgo-UO'!I59</f>
        <v>0</v>
      </c>
      <c r="F56" s="82">
        <f>'01-Mapa de riesgo-UO'!F59</f>
        <v>0</v>
      </c>
      <c r="G56" s="448">
        <f>'01-Mapa de riesgo-UO'!J59</f>
        <v>0</v>
      </c>
      <c r="H56" s="449" t="str">
        <f>'01-Mapa de riesgo-UO'!AQ59</f>
        <v>LEVE</v>
      </c>
      <c r="I56" s="108">
        <f>'01-Mapa de riesgo-UO'!AT59</f>
        <v>0</v>
      </c>
      <c r="J56" s="445" t="str">
        <f t="shared" ref="J56" si="13">IF(H56="GRAVE","Debe formularse",IF(H56="MODERADO", "Si el proceso lo requiere","NO"))</f>
        <v>NO</v>
      </c>
      <c r="K56" s="432"/>
      <c r="L56" s="433"/>
      <c r="M56" s="434"/>
      <c r="N56" s="430"/>
      <c r="O56" s="432"/>
      <c r="P56" s="433"/>
      <c r="Q56" s="434"/>
      <c r="R56" s="441"/>
    </row>
    <row r="57" spans="1:18" ht="62.45" customHeight="1" x14ac:dyDescent="0.2">
      <c r="A57" s="444"/>
      <c r="B57" s="446"/>
      <c r="C57" s="448"/>
      <c r="D57" s="448"/>
      <c r="E57" s="448"/>
      <c r="F57" s="82">
        <f>'01-Mapa de riesgo-UO'!F60</f>
        <v>0</v>
      </c>
      <c r="G57" s="448"/>
      <c r="H57" s="449"/>
      <c r="I57" s="108">
        <f>'01-Mapa de riesgo-UO'!AT60</f>
        <v>0</v>
      </c>
      <c r="J57" s="446"/>
      <c r="K57" s="435"/>
      <c r="L57" s="436"/>
      <c r="M57" s="437"/>
      <c r="N57" s="431"/>
      <c r="O57" s="435"/>
      <c r="P57" s="436"/>
      <c r="Q57" s="437"/>
      <c r="R57" s="442"/>
    </row>
    <row r="58" spans="1:18" ht="62.45" customHeight="1" x14ac:dyDescent="0.2">
      <c r="A58" s="444"/>
      <c r="B58" s="390"/>
      <c r="C58" s="448"/>
      <c r="D58" s="448"/>
      <c r="E58" s="448"/>
      <c r="F58" s="82">
        <f>'01-Mapa de riesgo-UO'!F61</f>
        <v>0</v>
      </c>
      <c r="G58" s="448"/>
      <c r="H58" s="449"/>
      <c r="I58" s="108">
        <f>'01-Mapa de riesgo-UO'!AT61</f>
        <v>0</v>
      </c>
      <c r="J58" s="390"/>
      <c r="K58" s="438"/>
      <c r="L58" s="439"/>
      <c r="M58" s="440"/>
      <c r="N58" s="385"/>
      <c r="O58" s="438"/>
      <c r="P58" s="439"/>
      <c r="Q58" s="440"/>
      <c r="R58" s="443"/>
    </row>
    <row r="59" spans="1:18" ht="62.45" customHeight="1" x14ac:dyDescent="0.2">
      <c r="A59" s="444">
        <v>18</v>
      </c>
      <c r="B59" s="445">
        <f>'01-Mapa de riesgo-UO'!B62</f>
        <v>0</v>
      </c>
      <c r="C59" s="447">
        <f>'01-Mapa de riesgo-UO'!G62</f>
        <v>0</v>
      </c>
      <c r="D59" s="448">
        <f>'01-Mapa de riesgo-UO'!H62</f>
        <v>0</v>
      </c>
      <c r="E59" s="448">
        <f>'01-Mapa de riesgo-UO'!I62</f>
        <v>0</v>
      </c>
      <c r="F59" s="82">
        <f>'01-Mapa de riesgo-UO'!F62</f>
        <v>0</v>
      </c>
      <c r="G59" s="448">
        <f>'01-Mapa de riesgo-UO'!J62</f>
        <v>0</v>
      </c>
      <c r="H59" s="449" t="str">
        <f>'01-Mapa de riesgo-UO'!AQ62</f>
        <v>LEVE</v>
      </c>
      <c r="I59" s="108">
        <f>'01-Mapa de riesgo-UO'!AT62</f>
        <v>0</v>
      </c>
      <c r="J59" s="445" t="str">
        <f t="shared" ref="J59" si="14">IF(H59="GRAVE","Debe formularse",IF(H59="MODERADO", "Si el proceso lo requiere","NO"))</f>
        <v>NO</v>
      </c>
      <c r="K59" s="432"/>
      <c r="L59" s="433"/>
      <c r="M59" s="434"/>
      <c r="N59" s="430"/>
      <c r="O59" s="432"/>
      <c r="P59" s="433"/>
      <c r="Q59" s="434"/>
      <c r="R59" s="441"/>
    </row>
    <row r="60" spans="1:18" ht="62.45" customHeight="1" x14ac:dyDescent="0.2">
      <c r="A60" s="444"/>
      <c r="B60" s="446"/>
      <c r="C60" s="448"/>
      <c r="D60" s="448"/>
      <c r="E60" s="448"/>
      <c r="F60" s="82">
        <f>'01-Mapa de riesgo-UO'!F63</f>
        <v>0</v>
      </c>
      <c r="G60" s="448"/>
      <c r="H60" s="449"/>
      <c r="I60" s="108">
        <f>'01-Mapa de riesgo-UO'!AT63</f>
        <v>0</v>
      </c>
      <c r="J60" s="446"/>
      <c r="K60" s="435"/>
      <c r="L60" s="436"/>
      <c r="M60" s="437"/>
      <c r="N60" s="431"/>
      <c r="O60" s="435"/>
      <c r="P60" s="436"/>
      <c r="Q60" s="437"/>
      <c r="R60" s="442"/>
    </row>
    <row r="61" spans="1:18" ht="62.45" customHeight="1" x14ac:dyDescent="0.2">
      <c r="A61" s="444"/>
      <c r="B61" s="390"/>
      <c r="C61" s="448"/>
      <c r="D61" s="448"/>
      <c r="E61" s="448"/>
      <c r="F61" s="82">
        <f>'01-Mapa de riesgo-UO'!F64</f>
        <v>0</v>
      </c>
      <c r="G61" s="448"/>
      <c r="H61" s="449"/>
      <c r="I61" s="108">
        <f>'01-Mapa de riesgo-UO'!AT64</f>
        <v>0</v>
      </c>
      <c r="J61" s="390"/>
      <c r="K61" s="438"/>
      <c r="L61" s="439"/>
      <c r="M61" s="440"/>
      <c r="N61" s="385"/>
      <c r="O61" s="438"/>
      <c r="P61" s="439"/>
      <c r="Q61" s="440"/>
      <c r="R61" s="443"/>
    </row>
    <row r="62" spans="1:18" ht="62.45" customHeight="1" x14ac:dyDescent="0.2">
      <c r="A62" s="444">
        <v>19</v>
      </c>
      <c r="B62" s="445">
        <f>'01-Mapa de riesgo-UO'!B65</f>
        <v>0</v>
      </c>
      <c r="C62" s="447">
        <f>'01-Mapa de riesgo-UO'!G65</f>
        <v>0</v>
      </c>
      <c r="D62" s="448">
        <f>'01-Mapa de riesgo-UO'!H65</f>
        <v>0</v>
      </c>
      <c r="E62" s="448">
        <f>'01-Mapa de riesgo-UO'!I65</f>
        <v>0</v>
      </c>
      <c r="F62" s="82">
        <f>'01-Mapa de riesgo-UO'!F65</f>
        <v>0</v>
      </c>
      <c r="G62" s="448">
        <f>'01-Mapa de riesgo-UO'!J65</f>
        <v>0</v>
      </c>
      <c r="H62" s="449" t="str">
        <f>'01-Mapa de riesgo-UO'!AQ65</f>
        <v>LEVE</v>
      </c>
      <c r="I62" s="108">
        <f>'01-Mapa de riesgo-UO'!AT65</f>
        <v>0</v>
      </c>
      <c r="J62" s="445" t="str">
        <f t="shared" ref="J62" si="15">IF(H62="GRAVE","Debe formularse",IF(H62="MODERADO", "Si el proceso lo requiere","NO"))</f>
        <v>NO</v>
      </c>
      <c r="K62" s="432"/>
      <c r="L62" s="433"/>
      <c r="M62" s="434"/>
      <c r="N62" s="430"/>
      <c r="O62" s="432"/>
      <c r="P62" s="433"/>
      <c r="Q62" s="434"/>
      <c r="R62" s="441"/>
    </row>
    <row r="63" spans="1:18" ht="62.45" customHeight="1" x14ac:dyDescent="0.2">
      <c r="A63" s="444"/>
      <c r="B63" s="446"/>
      <c r="C63" s="448"/>
      <c r="D63" s="448"/>
      <c r="E63" s="448"/>
      <c r="F63" s="82">
        <f>'01-Mapa de riesgo-UO'!F66</f>
        <v>0</v>
      </c>
      <c r="G63" s="448"/>
      <c r="H63" s="449"/>
      <c r="I63" s="108">
        <f>'01-Mapa de riesgo-UO'!AT66</f>
        <v>0</v>
      </c>
      <c r="J63" s="446"/>
      <c r="K63" s="435"/>
      <c r="L63" s="436"/>
      <c r="M63" s="437"/>
      <c r="N63" s="431"/>
      <c r="O63" s="435"/>
      <c r="P63" s="436"/>
      <c r="Q63" s="437"/>
      <c r="R63" s="442"/>
    </row>
    <row r="64" spans="1:18" ht="62.45" customHeight="1" x14ac:dyDescent="0.2">
      <c r="A64" s="444"/>
      <c r="B64" s="390"/>
      <c r="C64" s="448"/>
      <c r="D64" s="448"/>
      <c r="E64" s="448"/>
      <c r="F64" s="82">
        <f>'01-Mapa de riesgo-UO'!F67</f>
        <v>0</v>
      </c>
      <c r="G64" s="448"/>
      <c r="H64" s="449"/>
      <c r="I64" s="108">
        <f>'01-Mapa de riesgo-UO'!AT67</f>
        <v>0</v>
      </c>
      <c r="J64" s="390"/>
      <c r="K64" s="438"/>
      <c r="L64" s="439"/>
      <c r="M64" s="440"/>
      <c r="N64" s="385"/>
      <c r="O64" s="438"/>
      <c r="P64" s="439"/>
      <c r="Q64" s="440"/>
      <c r="R64" s="443"/>
    </row>
    <row r="65" spans="1:18" ht="62.45" customHeight="1" x14ac:dyDescent="0.2">
      <c r="A65" s="444">
        <v>20</v>
      </c>
      <c r="B65" s="445">
        <f>'01-Mapa de riesgo-UO'!B68</f>
        <v>0</v>
      </c>
      <c r="C65" s="447">
        <f>'01-Mapa de riesgo-UO'!G68</f>
        <v>0</v>
      </c>
      <c r="D65" s="448">
        <f>'01-Mapa de riesgo-UO'!H68</f>
        <v>0</v>
      </c>
      <c r="E65" s="448">
        <f>'01-Mapa de riesgo-UO'!I68</f>
        <v>0</v>
      </c>
      <c r="F65" s="82">
        <f>'01-Mapa de riesgo-UO'!F68</f>
        <v>0</v>
      </c>
      <c r="G65" s="448">
        <f>'01-Mapa de riesgo-UO'!J68</f>
        <v>0</v>
      </c>
      <c r="H65" s="449" t="str">
        <f>'01-Mapa de riesgo-UO'!AQ68</f>
        <v>LEVE</v>
      </c>
      <c r="I65" s="108">
        <f>'01-Mapa de riesgo-UO'!AT68</f>
        <v>0</v>
      </c>
      <c r="J65" s="445" t="str">
        <f t="shared" ref="J65" si="16">IF(H65="GRAVE","Debe formularse",IF(H65="MODERADO", "Si el proceso lo requiere","NO"))</f>
        <v>NO</v>
      </c>
      <c r="K65" s="432"/>
      <c r="L65" s="433"/>
      <c r="M65" s="434"/>
      <c r="N65" s="430"/>
      <c r="O65" s="432"/>
      <c r="P65" s="433"/>
      <c r="Q65" s="434"/>
      <c r="R65" s="441"/>
    </row>
    <row r="66" spans="1:18" ht="62.45" customHeight="1" x14ac:dyDescent="0.2">
      <c r="A66" s="444"/>
      <c r="B66" s="446"/>
      <c r="C66" s="448"/>
      <c r="D66" s="448"/>
      <c r="E66" s="448"/>
      <c r="F66" s="82">
        <f>'01-Mapa de riesgo-UO'!F69</f>
        <v>0</v>
      </c>
      <c r="G66" s="448"/>
      <c r="H66" s="449"/>
      <c r="I66" s="108">
        <f>'01-Mapa de riesgo-UO'!AT69</f>
        <v>0</v>
      </c>
      <c r="J66" s="446"/>
      <c r="K66" s="435"/>
      <c r="L66" s="436"/>
      <c r="M66" s="437"/>
      <c r="N66" s="431"/>
      <c r="O66" s="435"/>
      <c r="P66" s="436"/>
      <c r="Q66" s="437"/>
      <c r="R66" s="442"/>
    </row>
    <row r="67" spans="1:18" ht="62.45" customHeight="1" thickBot="1" x14ac:dyDescent="0.25">
      <c r="A67" s="455"/>
      <c r="B67" s="456"/>
      <c r="C67" s="457"/>
      <c r="D67" s="457"/>
      <c r="E67" s="457"/>
      <c r="F67" s="83">
        <f>'01-Mapa de riesgo-UO'!F70</f>
        <v>0</v>
      </c>
      <c r="G67" s="457"/>
      <c r="H67" s="458"/>
      <c r="I67" s="110">
        <f>'01-Mapa de riesgo-UO'!AT70</f>
        <v>0</v>
      </c>
      <c r="J67" s="456"/>
      <c r="K67" s="450"/>
      <c r="L67" s="451"/>
      <c r="M67" s="452"/>
      <c r="N67" s="453"/>
      <c r="O67" s="450"/>
      <c r="P67" s="451"/>
      <c r="Q67" s="452"/>
      <c r="R67" s="454"/>
    </row>
    <row r="68" spans="1:18" ht="62.45" customHeight="1" x14ac:dyDescent="0.2">
      <c r="A68" s="444">
        <v>21</v>
      </c>
      <c r="B68" s="445">
        <f>'01-Mapa de riesgo-UO'!B71</f>
        <v>0</v>
      </c>
      <c r="C68" s="447">
        <f>'01-Mapa de riesgo-UO'!G71</f>
        <v>0</v>
      </c>
      <c r="D68" s="448">
        <f>'01-Mapa de riesgo-UO'!H71</f>
        <v>0</v>
      </c>
      <c r="E68" s="448">
        <f>'01-Mapa de riesgo-UO'!I71</f>
        <v>0</v>
      </c>
      <c r="F68" s="82">
        <f>'01-Mapa de riesgo-UO'!F71</f>
        <v>0</v>
      </c>
      <c r="G68" s="448">
        <f>'01-Mapa de riesgo-UO'!J71</f>
        <v>0</v>
      </c>
      <c r="H68" s="449" t="str">
        <f>'01-Mapa de riesgo-UO'!AQ71</f>
        <v>LEVE</v>
      </c>
      <c r="I68" s="108">
        <f>'01-Mapa de riesgo-UO'!AT71</f>
        <v>0</v>
      </c>
      <c r="J68" s="445" t="str">
        <f t="shared" ref="J68" si="17">IF(H68="GRAVE","Debe formularse",IF(H68="MODERADO", "Si el proceso lo requiere","NO"))</f>
        <v>NO</v>
      </c>
      <c r="K68" s="432"/>
      <c r="L68" s="433"/>
      <c r="M68" s="434"/>
      <c r="N68" s="430"/>
      <c r="O68" s="432"/>
      <c r="P68" s="433"/>
      <c r="Q68" s="434"/>
      <c r="R68" s="441"/>
    </row>
    <row r="69" spans="1:18" ht="62.45" customHeight="1" x14ac:dyDescent="0.2">
      <c r="A69" s="444"/>
      <c r="B69" s="446"/>
      <c r="C69" s="448"/>
      <c r="D69" s="448"/>
      <c r="E69" s="448"/>
      <c r="F69" s="82">
        <f>'01-Mapa de riesgo-UO'!F72</f>
        <v>0</v>
      </c>
      <c r="G69" s="448"/>
      <c r="H69" s="449"/>
      <c r="I69" s="108">
        <f>'01-Mapa de riesgo-UO'!AT72</f>
        <v>0</v>
      </c>
      <c r="J69" s="446"/>
      <c r="K69" s="435"/>
      <c r="L69" s="436"/>
      <c r="M69" s="437"/>
      <c r="N69" s="431"/>
      <c r="O69" s="435"/>
      <c r="P69" s="436"/>
      <c r="Q69" s="437"/>
      <c r="R69" s="442"/>
    </row>
    <row r="70" spans="1:18" ht="62.45" customHeight="1" x14ac:dyDescent="0.2">
      <c r="A70" s="444"/>
      <c r="B70" s="390"/>
      <c r="C70" s="448"/>
      <c r="D70" s="448"/>
      <c r="E70" s="448"/>
      <c r="F70" s="82">
        <f>'01-Mapa de riesgo-UO'!F73</f>
        <v>0</v>
      </c>
      <c r="G70" s="448"/>
      <c r="H70" s="449"/>
      <c r="I70" s="108">
        <f>'01-Mapa de riesgo-UO'!AT73</f>
        <v>0</v>
      </c>
      <c r="J70" s="390"/>
      <c r="K70" s="438"/>
      <c r="L70" s="439"/>
      <c r="M70" s="440"/>
      <c r="N70" s="385"/>
      <c r="O70" s="438"/>
      <c r="P70" s="439"/>
      <c r="Q70" s="440"/>
      <c r="R70" s="443"/>
    </row>
    <row r="71" spans="1:18" ht="62.45" customHeight="1" x14ac:dyDescent="0.2">
      <c r="A71" s="444">
        <v>22</v>
      </c>
      <c r="B71" s="445">
        <f>'01-Mapa de riesgo-UO'!B74</f>
        <v>0</v>
      </c>
      <c r="C71" s="447">
        <f>'01-Mapa de riesgo-UO'!G74</f>
        <v>0</v>
      </c>
      <c r="D71" s="448">
        <f>'01-Mapa de riesgo-UO'!H74</f>
        <v>0</v>
      </c>
      <c r="E71" s="448">
        <f>'01-Mapa de riesgo-UO'!I74</f>
        <v>0</v>
      </c>
      <c r="F71" s="82">
        <f>'01-Mapa de riesgo-UO'!F74</f>
        <v>0</v>
      </c>
      <c r="G71" s="448">
        <f>'01-Mapa de riesgo-UO'!J74</f>
        <v>0</v>
      </c>
      <c r="H71" s="449" t="str">
        <f>'01-Mapa de riesgo-UO'!AQ74</f>
        <v>LEVE</v>
      </c>
      <c r="I71" s="108">
        <f>'01-Mapa de riesgo-UO'!AT74</f>
        <v>0</v>
      </c>
      <c r="J71" s="445" t="str">
        <f t="shared" ref="J71" si="18">IF(H71="GRAVE","Debe formularse",IF(H71="MODERADO", "Si el proceso lo requiere","NO"))</f>
        <v>NO</v>
      </c>
      <c r="K71" s="432"/>
      <c r="L71" s="433"/>
      <c r="M71" s="434"/>
      <c r="N71" s="430"/>
      <c r="O71" s="432"/>
      <c r="P71" s="433"/>
      <c r="Q71" s="434"/>
      <c r="R71" s="441"/>
    </row>
    <row r="72" spans="1:18" ht="62.45" customHeight="1" x14ac:dyDescent="0.2">
      <c r="A72" s="444"/>
      <c r="B72" s="446"/>
      <c r="C72" s="448"/>
      <c r="D72" s="448"/>
      <c r="E72" s="448"/>
      <c r="F72" s="82">
        <f>'01-Mapa de riesgo-UO'!F75</f>
        <v>0</v>
      </c>
      <c r="G72" s="448"/>
      <c r="H72" s="449"/>
      <c r="I72" s="108">
        <f>'01-Mapa de riesgo-UO'!AT75</f>
        <v>0</v>
      </c>
      <c r="J72" s="446"/>
      <c r="K72" s="435"/>
      <c r="L72" s="436"/>
      <c r="M72" s="437"/>
      <c r="N72" s="431"/>
      <c r="O72" s="435"/>
      <c r="P72" s="436"/>
      <c r="Q72" s="437"/>
      <c r="R72" s="442"/>
    </row>
    <row r="73" spans="1:18" ht="62.45" customHeight="1" thickBot="1" x14ac:dyDescent="0.25">
      <c r="A73" s="444"/>
      <c r="B73" s="390"/>
      <c r="C73" s="448"/>
      <c r="D73" s="448"/>
      <c r="E73" s="448"/>
      <c r="F73" s="82">
        <f>'01-Mapa de riesgo-UO'!F76</f>
        <v>0</v>
      </c>
      <c r="G73" s="448"/>
      <c r="H73" s="449"/>
      <c r="I73" s="110">
        <f>'01-Mapa de riesgo-UO'!AT76</f>
        <v>0</v>
      </c>
      <c r="J73" s="390"/>
      <c r="K73" s="438"/>
      <c r="L73" s="439"/>
      <c r="M73" s="440"/>
      <c r="N73" s="385"/>
      <c r="O73" s="438"/>
      <c r="P73" s="439"/>
      <c r="Q73" s="440"/>
      <c r="R73" s="443"/>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56" priority="59" stopIfTrue="1" operator="equal">
      <formula>"GRAVE"</formula>
    </cfRule>
    <cfRule type="cellIs" dxfId="155" priority="60" stopIfTrue="1" operator="equal">
      <formula>"MODERADO"</formula>
    </cfRule>
    <cfRule type="cellIs" dxfId="154" priority="61" stopIfTrue="1" operator="equal">
      <formula>"LEVE"</formula>
    </cfRule>
  </conditionalFormatting>
  <conditionalFormatting sqref="J8:J67">
    <cfRule type="containsText" dxfId="153" priority="39" operator="containsText" text="Si el proceso lo requiere">
      <formula>NOT(ISERROR(SEARCH("Si el proceso lo requiere",J8)))</formula>
    </cfRule>
    <cfRule type="containsText" dxfId="152" priority="41" operator="containsText" text="Debe formularse">
      <formula>NOT(ISERROR(SEARCH("Debe formularse",J8)))</formula>
    </cfRule>
  </conditionalFormatting>
  <conditionalFormatting sqref="J14:J16">
    <cfRule type="containsText" dxfId="151" priority="40" operator="containsText" text="SI el proceso lo requiere">
      <formula>NOT(ISERROR(SEARCH("SI el proceso lo requiere",J14)))</formula>
    </cfRule>
  </conditionalFormatting>
  <conditionalFormatting sqref="J8:J67">
    <cfRule type="cellIs" dxfId="150" priority="38" operator="equal">
      <formula>"NO"</formula>
    </cfRule>
  </conditionalFormatting>
  <conditionalFormatting sqref="K11:M11 K8 K14:M14 K17:M17 K20:M20 K23:M23 K26:M26 K29:M29 K32:M32 K35:M35 K38:M38 K41:M41 K44:M44 K47:M47 K50:M50 K53:M53 K56:M56 K59:M59 K62:M62 K65:M65">
    <cfRule type="expression" dxfId="149" priority="37">
      <formula>J8="NO"</formula>
    </cfRule>
  </conditionalFormatting>
  <conditionalFormatting sqref="N8:N67">
    <cfRule type="expression" dxfId="148" priority="36">
      <formula>J8="NO"</formula>
    </cfRule>
  </conditionalFormatting>
  <conditionalFormatting sqref="O8:Q67">
    <cfRule type="expression" dxfId="147" priority="35">
      <formula>J8="NO"</formula>
    </cfRule>
  </conditionalFormatting>
  <conditionalFormatting sqref="R8:R67">
    <cfRule type="expression" dxfId="146" priority="34">
      <formula>J8="NO"</formula>
    </cfRule>
  </conditionalFormatting>
  <conditionalFormatting sqref="H68:H70">
    <cfRule type="cellIs" dxfId="145" priority="18" stopIfTrue="1" operator="equal">
      <formula>"GRAVE"</formula>
    </cfRule>
    <cfRule type="cellIs" dxfId="144" priority="19" stopIfTrue="1" operator="equal">
      <formula>"MODERADO"</formula>
    </cfRule>
    <cfRule type="cellIs" dxfId="143" priority="20" stopIfTrue="1" operator="equal">
      <formula>"LEVE"</formula>
    </cfRule>
  </conditionalFormatting>
  <conditionalFormatting sqref="J68:J70">
    <cfRule type="containsText" dxfId="142" priority="16" operator="containsText" text="Si el proceso lo requiere">
      <formula>NOT(ISERROR(SEARCH("Si el proceso lo requiere",J68)))</formula>
    </cfRule>
    <cfRule type="containsText" dxfId="141" priority="17" operator="containsText" text="Debe formularse">
      <formula>NOT(ISERROR(SEARCH("Debe formularse",J68)))</formula>
    </cfRule>
  </conditionalFormatting>
  <conditionalFormatting sqref="J68:J70">
    <cfRule type="cellIs" dxfId="140" priority="15" operator="equal">
      <formula>"NO"</formula>
    </cfRule>
  </conditionalFormatting>
  <conditionalFormatting sqref="K68:M68">
    <cfRule type="expression" dxfId="139" priority="14">
      <formula>J68="NO"</formula>
    </cfRule>
  </conditionalFormatting>
  <conditionalFormatting sqref="N68:N70">
    <cfRule type="expression" dxfId="138" priority="13">
      <formula>J68="NO"</formula>
    </cfRule>
  </conditionalFormatting>
  <conditionalFormatting sqref="O68:Q70">
    <cfRule type="expression" dxfId="137" priority="12">
      <formula>J68="NO"</formula>
    </cfRule>
  </conditionalFormatting>
  <conditionalFormatting sqref="R68:R70">
    <cfRule type="expression" dxfId="136" priority="11">
      <formula>J68="NO"</formula>
    </cfRule>
  </conditionalFormatting>
  <conditionalFormatting sqref="H71:H73">
    <cfRule type="cellIs" dxfId="135" priority="8" stopIfTrue="1" operator="equal">
      <formula>"GRAVE"</formula>
    </cfRule>
    <cfRule type="cellIs" dxfId="134" priority="9" stopIfTrue="1" operator="equal">
      <formula>"MODERADO"</formula>
    </cfRule>
    <cfRule type="cellIs" dxfId="133" priority="10" stopIfTrue="1" operator="equal">
      <formula>"LEVE"</formula>
    </cfRule>
  </conditionalFormatting>
  <conditionalFormatting sqref="J71:J73">
    <cfRule type="containsText" dxfId="132" priority="6" operator="containsText" text="Si el proceso lo requiere">
      <formula>NOT(ISERROR(SEARCH("Si el proceso lo requiere",J71)))</formula>
    </cfRule>
    <cfRule type="containsText" dxfId="131" priority="7" operator="containsText" text="Debe formularse">
      <formula>NOT(ISERROR(SEARCH("Debe formularse",J71)))</formula>
    </cfRule>
  </conditionalFormatting>
  <conditionalFormatting sqref="J71:J73">
    <cfRule type="cellIs" dxfId="130" priority="5" operator="equal">
      <formula>"NO"</formula>
    </cfRule>
  </conditionalFormatting>
  <conditionalFormatting sqref="K71:M71">
    <cfRule type="expression" dxfId="129" priority="4">
      <formula>J71="NO"</formula>
    </cfRule>
  </conditionalFormatting>
  <conditionalFormatting sqref="N71:N73">
    <cfRule type="expression" dxfId="128" priority="3">
      <formula>J71="NO"</formula>
    </cfRule>
  </conditionalFormatting>
  <conditionalFormatting sqref="O71:Q73">
    <cfRule type="expression" dxfId="127" priority="2">
      <formula>J71="NO"</formula>
    </cfRule>
  </conditionalFormatting>
  <conditionalFormatting sqref="R71:R73">
    <cfRule type="expression" dxfId="126"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AA23" sqref="AA23:AA25"/>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64</v>
      </c>
      <c r="AA1" s="225" t="s">
        <v>446</v>
      </c>
    </row>
    <row r="2" spans="1:28" s="5" customFormat="1" ht="18.75" customHeight="1" x14ac:dyDescent="0.2">
      <c r="A2" s="89"/>
      <c r="B2" s="113"/>
      <c r="C2" s="459" t="s">
        <v>66</v>
      </c>
      <c r="D2" s="459"/>
      <c r="E2" s="459"/>
      <c r="F2" s="459"/>
      <c r="G2" s="459"/>
      <c r="H2" s="459"/>
      <c r="I2" s="459"/>
      <c r="J2" s="459"/>
      <c r="K2" s="459"/>
      <c r="L2" s="459"/>
      <c r="M2" s="459"/>
      <c r="N2" s="459"/>
      <c r="O2" s="459"/>
      <c r="P2" s="459"/>
      <c r="Q2" s="459"/>
      <c r="R2" s="459"/>
      <c r="S2" s="459"/>
      <c r="T2" s="459"/>
      <c r="U2" s="459"/>
      <c r="V2" s="459"/>
      <c r="W2" s="459"/>
      <c r="X2" s="459"/>
      <c r="Y2" s="459"/>
      <c r="Z2" s="213" t="s">
        <v>435</v>
      </c>
      <c r="AA2" s="227">
        <v>2</v>
      </c>
    </row>
    <row r="3" spans="1:28" s="5" customFormat="1" ht="18.75" customHeight="1" x14ac:dyDescent="0.2">
      <c r="A3" s="89"/>
      <c r="B3" s="113"/>
      <c r="C3" s="459" t="s">
        <v>59</v>
      </c>
      <c r="D3" s="459"/>
      <c r="E3" s="459"/>
      <c r="F3" s="459"/>
      <c r="G3" s="459"/>
      <c r="H3" s="459"/>
      <c r="I3" s="459"/>
      <c r="J3" s="459"/>
      <c r="K3" s="459"/>
      <c r="L3" s="459"/>
      <c r="M3" s="459"/>
      <c r="N3" s="459"/>
      <c r="O3" s="459"/>
      <c r="P3" s="459"/>
      <c r="Q3" s="459"/>
      <c r="R3" s="459"/>
      <c r="S3" s="459"/>
      <c r="T3" s="459"/>
      <c r="U3" s="459"/>
      <c r="V3" s="459"/>
      <c r="W3" s="459"/>
      <c r="X3" s="459"/>
      <c r="Y3" s="459"/>
      <c r="Z3" s="213" t="s">
        <v>436</v>
      </c>
      <c r="AA3" s="214">
        <v>43950</v>
      </c>
    </row>
    <row r="4" spans="1:28" s="5" customFormat="1" ht="18.75" customHeight="1" thickBot="1" x14ac:dyDescent="0.25">
      <c r="A4" s="89"/>
      <c r="B4" s="234"/>
      <c r="C4" s="459"/>
      <c r="D4" s="459"/>
      <c r="E4" s="459"/>
      <c r="F4" s="459"/>
      <c r="G4" s="459"/>
      <c r="H4" s="459"/>
      <c r="I4" s="459"/>
      <c r="J4" s="459"/>
      <c r="K4" s="459"/>
      <c r="L4" s="459"/>
      <c r="M4" s="459"/>
      <c r="N4" s="459"/>
      <c r="O4" s="459"/>
      <c r="P4" s="459"/>
      <c r="Q4" s="459"/>
      <c r="R4" s="459"/>
      <c r="S4" s="459"/>
      <c r="T4" s="459"/>
      <c r="U4" s="459"/>
      <c r="V4" s="459"/>
      <c r="W4" s="459"/>
      <c r="X4" s="459"/>
      <c r="Y4" s="459"/>
      <c r="Z4" s="236" t="s">
        <v>437</v>
      </c>
      <c r="AA4" s="237" t="s">
        <v>440</v>
      </c>
    </row>
    <row r="5" spans="1:28" s="1" customFormat="1" ht="60" customHeight="1" x14ac:dyDescent="0.2">
      <c r="A5" s="497" t="s">
        <v>157</v>
      </c>
      <c r="B5" s="498"/>
      <c r="C5" s="502" t="str">
        <f>'01-Mapa de riesgo-UO'!C6</f>
        <v>PROCESOS</v>
      </c>
      <c r="D5" s="502"/>
      <c r="E5" s="501" t="str">
        <f>'01-Mapa de riesgo-UO'!D6</f>
        <v>UNIDAD ORGANIZACIONALQUE DILIGENCIA EL MAPA DE RIESGO</v>
      </c>
      <c r="F5" s="501"/>
      <c r="G5" s="499" t="str">
        <f>'01-Mapa de riesgo-UO'!G6</f>
        <v>DOCENCIA</v>
      </c>
      <c r="H5" s="499"/>
      <c r="I5" s="499"/>
      <c r="J5" s="499"/>
      <c r="K5" s="499"/>
      <c r="L5" s="500" t="s">
        <v>467</v>
      </c>
      <c r="M5" s="500"/>
      <c r="N5" s="499" t="str">
        <f>'01-Mapa de riesgo-UO'!M6</f>
        <v>Promover la calidad educativa de la Institución, mediante la administración de los programas de formación que ofrece la universidad en sus diferentes niveles, con el fin de permitir al egresado desempeñarse con idoneidad, ética y compromiso social.</v>
      </c>
      <c r="O5" s="499"/>
      <c r="P5" s="499"/>
      <c r="Q5" s="499"/>
      <c r="R5" s="499"/>
      <c r="S5" s="499"/>
      <c r="T5" s="499"/>
      <c r="U5" s="499"/>
      <c r="V5" s="400" t="s">
        <v>469</v>
      </c>
      <c r="W5" s="400"/>
      <c r="X5" s="499" t="str">
        <f>'01-Mapa de riesgo-UO'!AR6</f>
        <v xml:space="preserve">GRUPO DE RIESGOS </v>
      </c>
      <c r="Y5" s="499"/>
      <c r="Z5" s="291" t="str">
        <f>'01-Mapa de riesgo-UO'!AV6</f>
        <v>FECHA ACTUALIZACIÓN</v>
      </c>
      <c r="AA5" s="290">
        <v>44865</v>
      </c>
    </row>
    <row r="6" spans="1:28" s="1" customFormat="1" ht="32.25" customHeight="1" x14ac:dyDescent="0.2">
      <c r="A6" s="346" t="s">
        <v>53</v>
      </c>
      <c r="B6" s="383" t="str">
        <f>'01-Mapa de riesgo-UO'!B9:C9</f>
        <v>UNIDAD ORGANIZACIONAL/
AREA</v>
      </c>
      <c r="C6" s="383" t="s">
        <v>73</v>
      </c>
      <c r="D6" s="383"/>
      <c r="E6" s="383"/>
      <c r="F6" s="383"/>
      <c r="G6" s="383"/>
      <c r="H6" s="383" t="s">
        <v>71</v>
      </c>
      <c r="I6" s="383" t="s">
        <v>57</v>
      </c>
      <c r="J6" s="383"/>
      <c r="K6" s="383"/>
      <c r="L6" s="383" t="s">
        <v>56</v>
      </c>
      <c r="M6" s="383"/>
      <c r="N6" s="383"/>
      <c r="O6" s="383"/>
      <c r="P6" s="383"/>
      <c r="Q6" s="383"/>
      <c r="R6" s="383"/>
      <c r="S6" s="383"/>
      <c r="T6" s="383" t="s">
        <v>76</v>
      </c>
      <c r="U6" s="383"/>
      <c r="V6" s="383"/>
      <c r="W6" s="383"/>
      <c r="X6" s="383"/>
      <c r="Y6" s="383"/>
      <c r="Z6" s="383"/>
      <c r="AA6" s="477" t="s">
        <v>17</v>
      </c>
    </row>
    <row r="7" spans="1:28" s="2" customFormat="1" ht="38.25" customHeight="1" thickBot="1" x14ac:dyDescent="0.25">
      <c r="A7" s="347"/>
      <c r="B7" s="384"/>
      <c r="C7" s="239" t="s">
        <v>69</v>
      </c>
      <c r="D7" s="239" t="s">
        <v>4</v>
      </c>
      <c r="E7" s="239" t="s">
        <v>0</v>
      </c>
      <c r="F7" s="239" t="s">
        <v>54</v>
      </c>
      <c r="G7" s="239" t="s">
        <v>30</v>
      </c>
      <c r="H7" s="384"/>
      <c r="I7" s="239" t="s">
        <v>61</v>
      </c>
      <c r="J7" s="239" t="s">
        <v>62</v>
      </c>
      <c r="K7" s="239" t="s">
        <v>63</v>
      </c>
      <c r="L7" s="239" t="s">
        <v>83</v>
      </c>
      <c r="M7" s="239" t="s">
        <v>391</v>
      </c>
      <c r="N7" s="239" t="s">
        <v>392</v>
      </c>
      <c r="O7" s="239" t="s">
        <v>58</v>
      </c>
      <c r="P7" s="239" t="s">
        <v>393</v>
      </c>
      <c r="Q7" s="239" t="s">
        <v>397</v>
      </c>
      <c r="R7" s="384" t="s">
        <v>394</v>
      </c>
      <c r="S7" s="384"/>
      <c r="T7" s="239" t="s">
        <v>270</v>
      </c>
      <c r="U7" s="239" t="s">
        <v>271</v>
      </c>
      <c r="V7" s="239" t="s">
        <v>272</v>
      </c>
      <c r="W7" s="384" t="s">
        <v>278</v>
      </c>
      <c r="X7" s="384"/>
      <c r="Y7" s="384" t="s">
        <v>287</v>
      </c>
      <c r="Z7" s="384"/>
      <c r="AA7" s="468"/>
    </row>
    <row r="8" spans="1:28" s="2" customFormat="1" ht="62.45" customHeight="1" x14ac:dyDescent="0.2">
      <c r="A8" s="350">
        <v>1</v>
      </c>
      <c r="B8" s="491" t="str">
        <f>'01-Mapa de riesgo-UO'!B11</f>
        <v>VICERRECTORÍA_ACADÉMICA</v>
      </c>
      <c r="C8" s="484" t="str">
        <f>'01-Mapa de riesgo-UO'!G11</f>
        <v>Operacional</v>
      </c>
      <c r="D8" s="484" t="str">
        <f>'01-Mapa de riesgo-UO'!H11</f>
        <v>Multas o sanciones debido a la incorrecta asignación de puntos y/o unidades salariales  incumpliendo los requerimientos normativos y requisitos.</v>
      </c>
      <c r="E8" s="484" t="str">
        <f>'01-Mapa de riesgo-UO'!I11</f>
        <v>Asignación de puntos y/o unidades salariales, sin cumplir con los requisitos establecidos en la normatividad externa e interna.</v>
      </c>
      <c r="F8" s="84" t="str">
        <f>'01-Mapa de riesgo-UO'!F11</f>
        <v>Falta de claridad en las Normas Nacionales</v>
      </c>
      <c r="G8" s="484" t="str">
        <f>'01-Mapa de riesgo-UO'!J11</f>
        <v xml:space="preserve">
Devolución de dinero
Recovatorias, Demandas y reclamaciones por parte de los docentes
Sanciones
</v>
      </c>
      <c r="H8" s="474" t="str">
        <f>'01-Mapa de riesgo-UO'!AQ11</f>
        <v>LEVE</v>
      </c>
      <c r="I8" s="484" t="str">
        <f xml:space="preserve"> '01-Mapa de riesgo-UO'!AR11</f>
        <v># de Puntos Asignados incorrectos / Total de Puntos Asignados</v>
      </c>
      <c r="J8" s="480">
        <v>0</v>
      </c>
      <c r="K8" s="483" t="s">
        <v>554</v>
      </c>
      <c r="L8" s="85" t="str">
        <f>IF('01-Mapa de riesgo-UO'!P11="No existen", "No existe control para el riesgo",'01-Mapa de riesgo-UO'!T11)</f>
        <v>Verificar el cumplimiento de los requisitos exigidos en la Reglamentación externa e interna, realizando los procesos adecuadamente, con la colaboración de especialistas académicos.</v>
      </c>
      <c r="M8" s="85">
        <f>'01-Mapa de riesgo-UO'!Y11</f>
        <v>0</v>
      </c>
      <c r="N8" s="85" t="str">
        <f>'01-Mapa de riesgo-UO'!AD11</f>
        <v>CIARP</v>
      </c>
      <c r="O8" s="86" t="str">
        <f>'01-Mapa de riesgo-UO'!AI11</f>
        <v>Mensual</v>
      </c>
      <c r="P8" s="86" t="str">
        <f>'01-Mapa de riesgo-UO'!AM11</f>
        <v>Preventivo</v>
      </c>
      <c r="Q8" s="486" t="str">
        <f>'01-Mapa de riesgo-UO'!AO11</f>
        <v>ACEPTABLE</v>
      </c>
      <c r="R8" s="476" t="s">
        <v>555</v>
      </c>
      <c r="S8" s="476"/>
      <c r="T8" s="115" t="str">
        <f>'01-Mapa de riesgo-UO'!AT11</f>
        <v>ASUMIR</v>
      </c>
      <c r="U8" s="115">
        <f>'01-Mapa de riesgo-UO'!AU11</f>
        <v>0</v>
      </c>
      <c r="V8" s="115">
        <f>IF(T8="COMPARTIR",'01-Mapa de riesgo-UO'!AX11, IF(T8=0, 0,$AW$11))</f>
        <v>0</v>
      </c>
      <c r="W8" s="112"/>
      <c r="X8" s="112"/>
      <c r="Y8" s="112"/>
      <c r="Z8" s="112"/>
      <c r="AA8" s="478" t="s">
        <v>556</v>
      </c>
    </row>
    <row r="9" spans="1:28" s="2" customFormat="1" ht="79.5" customHeight="1" x14ac:dyDescent="0.2">
      <c r="A9" s="348"/>
      <c r="B9" s="492"/>
      <c r="C9" s="485"/>
      <c r="D9" s="485"/>
      <c r="E9" s="485"/>
      <c r="F9" s="84" t="str">
        <f>'01-Mapa de riesgo-UO'!F12</f>
        <v>Interpretación de la norma (ambigüedad).</v>
      </c>
      <c r="G9" s="485"/>
      <c r="H9" s="449"/>
      <c r="I9" s="485"/>
      <c r="J9" s="481"/>
      <c r="K9" s="483"/>
      <c r="L9" s="85" t="str">
        <f>IF('01-Mapa de riesgo-UO'!P12="No existen", "No existe control para el riesgo",'01-Mapa de riesgo-UO'!T12)</f>
        <v>Revisión de los Actos Administrativos (Resolución de Rectoría) elaborados, de acuerdo con el estudio preliminar aprobado en Acta</v>
      </c>
      <c r="M9" s="85">
        <f>'01-Mapa de riesgo-UO'!Y12</f>
        <v>0</v>
      </c>
      <c r="N9" s="85" t="str">
        <f>'01-Mapa de riesgo-UO'!AD12</f>
        <v xml:space="preserve">Técnico </v>
      </c>
      <c r="O9" s="86" t="str">
        <f>'01-Mapa de riesgo-UO'!AI12</f>
        <v>Mensual</v>
      </c>
      <c r="P9" s="86" t="str">
        <f>'01-Mapa de riesgo-UO'!AM12</f>
        <v>Preventivo</v>
      </c>
      <c r="Q9" s="486"/>
      <c r="R9" s="476" t="s">
        <v>555</v>
      </c>
      <c r="S9" s="476"/>
      <c r="T9" s="115" t="str">
        <f>'01-Mapa de riesgo-UO'!AT12</f>
        <v>ASUMIR</v>
      </c>
      <c r="U9" s="115">
        <f>'01-Mapa de riesgo-UO'!AU12</f>
        <v>0</v>
      </c>
      <c r="V9" s="115">
        <f>IF(T9="COMPARTIR",'01-Mapa de riesgo-UO'!AX12, IF(T9=0, 0,$AW$12))</f>
        <v>0</v>
      </c>
      <c r="W9" s="112"/>
      <c r="X9" s="112"/>
      <c r="Y9" s="112"/>
      <c r="Z9" s="112"/>
      <c r="AA9" s="479"/>
    </row>
    <row r="10" spans="1:28" s="2" customFormat="1" ht="62.45" customHeight="1" thickBot="1" x14ac:dyDescent="0.25">
      <c r="A10" s="348"/>
      <c r="B10" s="405"/>
      <c r="C10" s="485"/>
      <c r="D10" s="485"/>
      <c r="E10" s="485"/>
      <c r="F10" s="84" t="str">
        <f>'01-Mapa de riesgo-UO'!F13</f>
        <v>Fallas del sistema de información desde la solicitud hasta el pago</v>
      </c>
      <c r="G10" s="485"/>
      <c r="H10" s="449"/>
      <c r="I10" s="485"/>
      <c r="J10" s="481"/>
      <c r="K10" s="483"/>
      <c r="L10" s="85" t="str">
        <f>IF('01-Mapa de riesgo-UO'!P13="No existen", "No existe control para el riesgo",'01-Mapa de riesgo-UO'!T13)</f>
        <v>Verificación de los puntos aplicados a nómina o contratación vigente</v>
      </c>
      <c r="M10" s="85">
        <f>'01-Mapa de riesgo-UO'!Y13</f>
        <v>0</v>
      </c>
      <c r="N10" s="85" t="str">
        <f>'01-Mapa de riesgo-UO'!AD13</f>
        <v>Profesional Nómina</v>
      </c>
      <c r="O10" s="86" t="str">
        <f>'01-Mapa de riesgo-UO'!AI13</f>
        <v>Mensual</v>
      </c>
      <c r="P10" s="86" t="str">
        <f>'01-Mapa de riesgo-UO'!AM13</f>
        <v>Detectivo</v>
      </c>
      <c r="Q10" s="487"/>
      <c r="R10" s="476" t="s">
        <v>555</v>
      </c>
      <c r="S10" s="476"/>
      <c r="T10" s="115" t="str">
        <f>'01-Mapa de riesgo-UO'!AT13</f>
        <v>ASUMIR</v>
      </c>
      <c r="U10" s="115">
        <f>'01-Mapa de riesgo-UO'!AU13</f>
        <v>0</v>
      </c>
      <c r="V10" s="115">
        <f>IF(T10="COMPARTIR",'01-Mapa de riesgo-UO'!AX13, IF(T10=0, 0,$AW$13))</f>
        <v>0</v>
      </c>
      <c r="W10" s="112"/>
      <c r="X10" s="112"/>
      <c r="Y10" s="112"/>
      <c r="Z10" s="112"/>
      <c r="AA10" s="479"/>
    </row>
    <row r="11" spans="1:28" s="2" customFormat="1" ht="89.25" customHeight="1" x14ac:dyDescent="0.2">
      <c r="A11" s="348">
        <v>2</v>
      </c>
      <c r="B11" s="377" t="str">
        <f>'01-Mapa de riesgo-UO'!B14</f>
        <v>VICERRECTORÍA_ACADÉMICA</v>
      </c>
      <c r="C11" s="485" t="str">
        <f>'01-Mapa de riesgo-UO'!G14</f>
        <v>Estratégico</v>
      </c>
      <c r="D11" s="485" t="str">
        <f>'01-Mapa de riesgo-UO'!H14</f>
        <v>Pérdida del Registro Calificado de un Programa Académico por no presentar la solicitud de renovación ante el MEN</v>
      </c>
      <c r="E11" s="485" t="str">
        <f>'01-Mapa de riesgo-UO'!I14</f>
        <v>No renovación del registro calificado de un programa académico</v>
      </c>
      <c r="F11" s="84" t="str">
        <f>'01-Mapa de riesgo-UO'!F14</f>
        <v>No realizar seguimiento adecuado a las fechas de vencimiento y por lo tanto no realizar la solicitud en el tiempo reglamentario</v>
      </c>
      <c r="G11" s="485" t="str">
        <f>'01-Mapa de riesgo-UO'!J14</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11" s="449" t="str">
        <f>'01-Mapa de riesgo-UO'!AQ14</f>
        <v>LEVE</v>
      </c>
      <c r="I11" s="484" t="str">
        <f xml:space="preserve"> '01-Mapa de riesgo-UO'!AR14</f>
        <v># de programas con registro calificado vencido / programas activos en un año</v>
      </c>
      <c r="J11" s="482">
        <v>0.13</v>
      </c>
      <c r="K11" s="483" t="s">
        <v>557</v>
      </c>
      <c r="L11" s="85" t="str">
        <f>IF('01-Mapa de riesgo-UO'!P14="No existen", "No existe control para el riesgo",'01-Mapa de riesgo-UO'!T14)</f>
        <v>Seguimiento permanente a la fecha de vencimiento de todos los registros calificados de los programas académicos a través del SACES y del cuadro de Vicerrectoría Académica</v>
      </c>
      <c r="M11" s="85">
        <f>'01-Mapa de riesgo-UO'!Y14</f>
        <v>0</v>
      </c>
      <c r="N11" s="85" t="str">
        <f>'01-Mapa de riesgo-UO'!AD14</f>
        <v>Profesional Transitorio</v>
      </c>
      <c r="O11" s="86" t="str">
        <f>'01-Mapa de riesgo-UO'!AI14</f>
        <v>Mensual</v>
      </c>
      <c r="P11" s="86" t="str">
        <f>'01-Mapa de riesgo-UO'!AM14</f>
        <v>Preventivo</v>
      </c>
      <c r="Q11" s="488" t="str">
        <f>'01-Mapa de riesgo-UO'!AO14</f>
        <v>ACEPTABLE</v>
      </c>
      <c r="R11" s="476" t="s">
        <v>558</v>
      </c>
      <c r="S11" s="476"/>
      <c r="T11" s="115" t="str">
        <f>'01-Mapa de riesgo-UO'!AT14</f>
        <v>ASUMIR</v>
      </c>
      <c r="U11" s="115">
        <f>'01-Mapa de riesgo-UO'!AU14</f>
        <v>0</v>
      </c>
      <c r="V11" s="115">
        <f>IF(T11="COMPARTIR",'01-Mapa de riesgo-UO'!AX14, IF(T11=0, 0,$AW$14))</f>
        <v>0</v>
      </c>
      <c r="W11" s="112"/>
      <c r="X11" s="112"/>
      <c r="Y11" s="112"/>
      <c r="Z11" s="112"/>
      <c r="AA11" s="478" t="s">
        <v>556</v>
      </c>
    </row>
    <row r="12" spans="1:28" s="2" customFormat="1" ht="86.25" customHeight="1" x14ac:dyDescent="0.2">
      <c r="A12" s="348"/>
      <c r="B12" s="377"/>
      <c r="C12" s="485"/>
      <c r="D12" s="485"/>
      <c r="E12" s="485"/>
      <c r="F12" s="84" t="str">
        <f>'01-Mapa de riesgo-UO'!F15</f>
        <v>No cumplir con los estándares establecidos para la renovación del Registro Calificado</v>
      </c>
      <c r="G12" s="485"/>
      <c r="H12" s="449"/>
      <c r="I12" s="485"/>
      <c r="J12" s="481"/>
      <c r="K12" s="483"/>
      <c r="L12" s="85" t="str">
        <f>IF('01-Mapa de riesgo-UO'!P15="No existen", "No existe control para el riesgo",'01-Mapa de riesgo-UO'!T15)</f>
        <v>Recordar a través de memorando un año antes, la fecha de vencimiento de registro calificado al programa y a su respectiva facultad</v>
      </c>
      <c r="M12" s="85">
        <f>'01-Mapa de riesgo-UO'!Y15</f>
        <v>0</v>
      </c>
      <c r="N12" s="85" t="str">
        <f>'01-Mapa de riesgo-UO'!AD15</f>
        <v>Profesional Transitorio</v>
      </c>
      <c r="O12" s="86" t="str">
        <f>'01-Mapa de riesgo-UO'!AI15</f>
        <v>No definida</v>
      </c>
      <c r="P12" s="86" t="str">
        <f>'01-Mapa de riesgo-UO'!AM15</f>
        <v>Preventivo</v>
      </c>
      <c r="Q12" s="486"/>
      <c r="R12" s="476" t="s">
        <v>558</v>
      </c>
      <c r="S12" s="476"/>
      <c r="T12" s="115" t="str">
        <f>'01-Mapa de riesgo-UO'!AT15</f>
        <v>ASUMIR</v>
      </c>
      <c r="U12" s="115">
        <f>'01-Mapa de riesgo-UO'!AU15</f>
        <v>0</v>
      </c>
      <c r="V12" s="115">
        <f>IF(T12="COMPARTIR",'01-Mapa de riesgo-UO'!AX15, IF(T12=0, 0,$AW$15))</f>
        <v>0</v>
      </c>
      <c r="W12" s="112"/>
      <c r="X12" s="112"/>
      <c r="Y12" s="112"/>
      <c r="Z12" s="112"/>
      <c r="AA12" s="479"/>
      <c r="AB12" s="475"/>
    </row>
    <row r="13" spans="1:28" s="2" customFormat="1" ht="62.45" customHeight="1" thickBot="1" x14ac:dyDescent="0.25">
      <c r="A13" s="348"/>
      <c r="B13" s="377"/>
      <c r="C13" s="485"/>
      <c r="D13" s="485"/>
      <c r="E13" s="485"/>
      <c r="F13" s="84">
        <f>'01-Mapa de riesgo-UO'!F16</f>
        <v>0</v>
      </c>
      <c r="G13" s="485"/>
      <c r="H13" s="449"/>
      <c r="I13" s="485"/>
      <c r="J13" s="481"/>
      <c r="K13" s="483"/>
      <c r="L13" s="85" t="str">
        <f>IF('01-Mapa de riesgo-UO'!P16="No existen", "No existe control para el riesgo",'01-Mapa de riesgo-UO'!T16)</f>
        <v>Brindar asesoria a los directores de programa sobre el procedimiento para la solicitud de renovación de registro calificado.</v>
      </c>
      <c r="M13" s="85">
        <f>'01-Mapa de riesgo-UO'!Y16</f>
        <v>0</v>
      </c>
      <c r="N13" s="85" t="str">
        <f>'01-Mapa de riesgo-UO'!AD16</f>
        <v>Profesional Transitorio</v>
      </c>
      <c r="O13" s="86" t="str">
        <f>'01-Mapa de riesgo-UO'!AI16</f>
        <v>No definida</v>
      </c>
      <c r="P13" s="86" t="str">
        <f>'01-Mapa de riesgo-UO'!AM16</f>
        <v>Preventivo</v>
      </c>
      <c r="Q13" s="487"/>
      <c r="R13" s="476" t="s">
        <v>559</v>
      </c>
      <c r="S13" s="476"/>
      <c r="T13" s="115" t="str">
        <f>'01-Mapa de riesgo-UO'!AT16</f>
        <v>ASUMIR</v>
      </c>
      <c r="U13" s="115">
        <f>'01-Mapa de riesgo-UO'!AU16</f>
        <v>0</v>
      </c>
      <c r="V13" s="115">
        <f>IF(T13="COMPARTIR",'01-Mapa de riesgo-UO'!AX16, IF(T13=0, 0,$AW$16))</f>
        <v>0</v>
      </c>
      <c r="W13" s="112"/>
      <c r="X13" s="112"/>
      <c r="Y13" s="112"/>
      <c r="Z13" s="112"/>
      <c r="AA13" s="479"/>
      <c r="AB13" s="475"/>
    </row>
    <row r="14" spans="1:28" ht="62.45" customHeight="1" x14ac:dyDescent="0.2">
      <c r="A14" s="348">
        <v>3</v>
      </c>
      <c r="B14" s="377" t="str">
        <f>'01-Mapa de riesgo-UO'!B17</f>
        <v>VICERRECTORÍA_ACADÉMICA</v>
      </c>
      <c r="C14" s="485" t="str">
        <f>'01-Mapa de riesgo-UO'!G17</f>
        <v>Información</v>
      </c>
      <c r="D14" s="485" t="str">
        <f>'01-Mapa de riesgo-UO'!H17</f>
        <v>Abandono estudiantil  en asignaturas virtuales y/o semipresenciales</v>
      </c>
      <c r="E14" s="485" t="str">
        <f>'01-Mapa de riesgo-UO'!I17</f>
        <v>Cancelación estudiantil en las asignaturas virtuales y/o semipresenciales en la Universidad Tecnológica de Pereira</v>
      </c>
      <c r="F14" s="84" t="str">
        <f>'01-Mapa de riesgo-UO'!F17</f>
        <v xml:space="preserve">El reglamento estudiantil permite la cancelación de asignaturas en cualquier período del semestre académico. </v>
      </c>
      <c r="G14" s="485" t="str">
        <f>'01-Mapa de riesgo-UO'!J17</f>
        <v xml:space="preserve">Disminución de estudiantes que pueden acceder o mantenerse en metodologías educativas mediadas por TIC en la Universidad Tecnológica de Pereira.
Mala imagen de las asignaturas virtuales frente a los estudiantes.    </v>
      </c>
      <c r="H14" s="449" t="str">
        <f>'01-Mapa de riesgo-UO'!AQ17</f>
        <v>MODERADO</v>
      </c>
      <c r="I14" s="484" t="str">
        <f>'01-Mapa de riesgo-UO'!AR17</f>
        <v>% de cancelación =
# de cancelaciones semestrales/ # de estudiantes matriculados semestrales</v>
      </c>
      <c r="J14" s="490">
        <v>0.27100000000000002</v>
      </c>
      <c r="K14" s="483" t="s">
        <v>560</v>
      </c>
      <c r="L14" s="85" t="str">
        <f>IF('01-Mapa de riesgo-UO'!P17="No existen", "No existe control para el riesgo",'01-Mapa de riesgo-UO'!T17)</f>
        <v>Estrategias de acompañamiento a estudiantes y docentes</v>
      </c>
      <c r="M14" s="85">
        <f>'01-Mapa de riesgo-UO'!Y17</f>
        <v>0</v>
      </c>
      <c r="N14" s="85" t="str">
        <f>'01-Mapa de riesgo-UO'!AD17</f>
        <v xml:space="preserve">TRANISTORIO: DIRECTOR </v>
      </c>
      <c r="O14" s="86" t="str">
        <f>'01-Mapa de riesgo-UO'!AI17</f>
        <v>Semanal</v>
      </c>
      <c r="P14" s="86" t="str">
        <f>'01-Mapa de riesgo-UO'!AM17</f>
        <v>Preventivo</v>
      </c>
      <c r="Q14" s="488" t="str">
        <f>'01-Mapa de riesgo-UO'!AO17</f>
        <v>ACEPTABLE</v>
      </c>
      <c r="R14" s="476" t="s">
        <v>561</v>
      </c>
      <c r="S14" s="476"/>
      <c r="T14" s="115" t="str">
        <f>'01-Mapa de riesgo-UO'!AT17</f>
        <v>REDUCIR</v>
      </c>
      <c r="U14" s="115" t="str">
        <f>'01-Mapa de riesgo-UO'!AU17</f>
        <v>Comunicación permanente con los estudiantes a través los canales de contacto de Univirtual</v>
      </c>
      <c r="V14" s="115">
        <f>IF(T14="COMPARTIR",'01-Mapa de riesgo-UO'!AX17, IF(T14=0, 0,$AW$17))</f>
        <v>0</v>
      </c>
      <c r="W14" s="333" t="s">
        <v>282</v>
      </c>
      <c r="X14" s="333" t="s">
        <v>563</v>
      </c>
      <c r="Y14" s="333" t="s">
        <v>283</v>
      </c>
      <c r="Z14" s="333" t="s">
        <v>564</v>
      </c>
      <c r="AA14" s="478" t="s">
        <v>556</v>
      </c>
    </row>
    <row r="15" spans="1:28" ht="109.5" customHeight="1" x14ac:dyDescent="0.2">
      <c r="A15" s="348"/>
      <c r="B15" s="377"/>
      <c r="C15" s="485"/>
      <c r="D15" s="485"/>
      <c r="E15" s="485"/>
      <c r="F15" s="84" t="str">
        <f>'01-Mapa de riesgo-UO'!F18</f>
        <v>Falta de habilidades y competencias fundamentales para mantenerse en la modalidad.</v>
      </c>
      <c r="G15" s="485"/>
      <c r="H15" s="449"/>
      <c r="I15" s="485"/>
      <c r="J15" s="481"/>
      <c r="K15" s="483"/>
      <c r="L15" s="85" t="str">
        <f>IF('01-Mapa de riesgo-UO'!P18="No existen", "No existe control para el riesgo",'01-Mapa de riesgo-UO'!T18)</f>
        <v>Medición periódica de la deserción de los estudiantes en las asignaturas semipresenciales</v>
      </c>
      <c r="M15" s="85">
        <f>'01-Mapa de riesgo-UO'!Y18</f>
        <v>0</v>
      </c>
      <c r="N15" s="85" t="str">
        <f>'01-Mapa de riesgo-UO'!AD18</f>
        <v xml:space="preserve">TRANISTORIO: DIRECTOR </v>
      </c>
      <c r="O15" s="86" t="str">
        <f>'01-Mapa de riesgo-UO'!AI18</f>
        <v>Semanal</v>
      </c>
      <c r="P15" s="86" t="str">
        <f>'01-Mapa de riesgo-UO'!AM18</f>
        <v>Detectivo</v>
      </c>
      <c r="Q15" s="486"/>
      <c r="R15" s="476" t="s">
        <v>562</v>
      </c>
      <c r="S15" s="476"/>
      <c r="T15" s="115" t="str">
        <f>'01-Mapa de riesgo-UO'!AT18</f>
        <v>REDUCIR</v>
      </c>
      <c r="U15" s="115" t="str">
        <f>'01-Mapa de riesgo-UO'!AU18</f>
        <v>Identificación de estudiantes con riesgo de cancelación o abandono de asignaturas semipresenciales y remitir aquellos casos que presenten causas personales y/o académicas a las dependencias que correspondan</v>
      </c>
      <c r="V15" s="115">
        <f>IF(T15="COMPARTIR",'01-Mapa de riesgo-UO'!AX18, IF(T15=0, 0,$AW$18))</f>
        <v>0</v>
      </c>
      <c r="W15" s="333" t="s">
        <v>282</v>
      </c>
      <c r="X15" s="333" t="s">
        <v>565</v>
      </c>
      <c r="Y15" s="333" t="s">
        <v>283</v>
      </c>
      <c r="Z15" s="333" t="s">
        <v>566</v>
      </c>
      <c r="AA15" s="479"/>
    </row>
    <row r="16" spans="1:28" ht="62.45" customHeight="1" thickBot="1" x14ac:dyDescent="0.25">
      <c r="A16" s="348"/>
      <c r="B16" s="377"/>
      <c r="C16" s="485"/>
      <c r="D16" s="485"/>
      <c r="E16" s="485"/>
      <c r="F16" s="84" t="str">
        <f>'01-Mapa de riesgo-UO'!F19</f>
        <v>Falta de cultura en el uso del correo institucional.</v>
      </c>
      <c r="G16" s="485"/>
      <c r="H16" s="449"/>
      <c r="I16" s="485"/>
      <c r="J16" s="481"/>
      <c r="K16" s="483"/>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487"/>
      <c r="R16" s="476"/>
      <c r="S16" s="476"/>
      <c r="T16" s="115">
        <f>'01-Mapa de riesgo-UO'!AT19</f>
        <v>0</v>
      </c>
      <c r="U16" s="115">
        <f>'01-Mapa de riesgo-UO'!AU19</f>
        <v>0</v>
      </c>
      <c r="V16" s="115">
        <f>IF(T16="COMPARTIR",'01-Mapa de riesgo-UO'!AX19, IF(T16=0, 0,$AW$19))</f>
        <v>0</v>
      </c>
      <c r="W16" s="333"/>
      <c r="X16" s="333"/>
      <c r="Y16" s="333"/>
      <c r="Z16" s="333"/>
      <c r="AA16" s="479"/>
    </row>
    <row r="17" spans="1:27" ht="62.45" customHeight="1" x14ac:dyDescent="0.2">
      <c r="A17" s="348">
        <v>4</v>
      </c>
      <c r="B17" s="377" t="str">
        <f>'01-Mapa de riesgo-UO'!B20</f>
        <v>ADMISIONES, REGISTRO Y CONTROL ACADÉMICO</v>
      </c>
      <c r="C17" s="485" t="str">
        <f>'01-Mapa de riesgo-UO'!G20</f>
        <v>Cumplimiento</v>
      </c>
      <c r="D17" s="485" t="str">
        <f>'01-Mapa de riesgo-UO'!H20</f>
        <v>Historias Académicas físicas y digitalizadas perdidas o incompletas</v>
      </c>
      <c r="E17" s="485" t="str">
        <f>'01-Mapa de riesgo-UO'!I20</f>
        <v xml:space="preserve">Pérdida o documentos incompletos de estudiantes en la información del archivo histórico de las historias académicas físicas y digitalizadas </v>
      </c>
      <c r="F17" s="84" t="str">
        <f>'01-Mapa de riesgo-UO'!F20</f>
        <v>Falta de cuidado en el manejo de la información</v>
      </c>
      <c r="G17" s="485" t="str">
        <f>'01-Mapa de riesgo-UO'!J20</f>
        <v>Insatisfacción del estudiante y padres de familia, reflejado en el aumento de PQRS
Pérdida de la memoria histórica de los estudiantes
Implicaciones de carácter legal</v>
      </c>
      <c r="H17" s="449" t="str">
        <f>'01-Mapa de riesgo-UO'!AQ20</f>
        <v>LEVE</v>
      </c>
      <c r="I17" s="484" t="str">
        <f>'01-Mapa de riesgo-UO'!AR20</f>
        <v xml:space="preserve">No. De Historias académicas microfilmadas por periodo académico
</v>
      </c>
      <c r="J17" s="489" t="s">
        <v>567</v>
      </c>
      <c r="K17" s="489" t="s">
        <v>568</v>
      </c>
      <c r="L17" s="85" t="str">
        <f>IF('01-Mapa de riesgo-UO'!P20="No existen", "No existe control para el riesgo",'01-Mapa de riesgo-UO'!T20)</f>
        <v>Microfilmación de los documentos de los estudiantes graduadso de la Universidad</v>
      </c>
      <c r="M17" s="85">
        <f>'01-Mapa de riesgo-UO'!Y20</f>
        <v>0</v>
      </c>
      <c r="N17" s="85" t="str">
        <f>'01-Mapa de riesgo-UO'!AD20</f>
        <v>Asistencial II
Ejecutivo 26</v>
      </c>
      <c r="O17" s="86" t="str">
        <f>'01-Mapa de riesgo-UO'!AI20</f>
        <v>Anual</v>
      </c>
      <c r="P17" s="86" t="str">
        <f>'01-Mapa de riesgo-UO'!AM20</f>
        <v>Preventivo</v>
      </c>
      <c r="Q17" s="488" t="str">
        <f>'01-Mapa de riesgo-UO'!AO20</f>
        <v>ACEPTABLE</v>
      </c>
      <c r="R17" s="476" t="s">
        <v>569</v>
      </c>
      <c r="S17" s="476"/>
      <c r="T17" s="115" t="str">
        <f>'01-Mapa de riesgo-UO'!AT20</f>
        <v>ASUMIR</v>
      </c>
      <c r="U17" s="115">
        <f>'01-Mapa de riesgo-UO'!AU20</f>
        <v>0</v>
      </c>
      <c r="V17" s="115">
        <f>IF(T17="COMPARTIR",'01-Mapa de riesgo-UO'!AX20, IF(T17=0, 0,$AW$20))</f>
        <v>0</v>
      </c>
      <c r="W17" s="112"/>
      <c r="X17" s="112"/>
      <c r="Y17" s="112"/>
      <c r="Z17" s="112"/>
      <c r="AA17" s="478" t="s">
        <v>556</v>
      </c>
    </row>
    <row r="18" spans="1:27" ht="62.45" customHeight="1" x14ac:dyDescent="0.2">
      <c r="A18" s="348"/>
      <c r="B18" s="377"/>
      <c r="C18" s="485"/>
      <c r="D18" s="485"/>
      <c r="E18" s="485"/>
      <c r="F18" s="84" t="str">
        <f>'01-Mapa de riesgo-UO'!F21</f>
        <v>Falta de verificación de la información física y digitaliada</v>
      </c>
      <c r="G18" s="485"/>
      <c r="H18" s="449"/>
      <c r="I18" s="485"/>
      <c r="J18" s="483"/>
      <c r="K18" s="483"/>
      <c r="L18" s="85" t="str">
        <f>IF('01-Mapa de riesgo-UO'!P21="No existen", "No existe control para el riesgo",'01-Mapa de riesgo-UO'!T21)</f>
        <v>Revisión de los documentos de los estudiantes de primer curso en el aplicativo inscripciones</v>
      </c>
      <c r="M18" s="85">
        <f>'01-Mapa de riesgo-UO'!Y21</f>
        <v>0</v>
      </c>
      <c r="N18" s="85" t="str">
        <f>'01-Mapa de riesgo-UO'!AD21</f>
        <v>Ejecutivo 26
Asistencial 23
Asistencial III - Pregrado y Posgrado
Técnico 18</v>
      </c>
      <c r="O18" s="86" t="str">
        <f>'01-Mapa de riesgo-UO'!AI21</f>
        <v>Semestral</v>
      </c>
      <c r="P18" s="86" t="str">
        <f>'01-Mapa de riesgo-UO'!AM21</f>
        <v>Preventivo</v>
      </c>
      <c r="Q18" s="486"/>
      <c r="R18" s="476" t="s">
        <v>570</v>
      </c>
      <c r="S18" s="476"/>
      <c r="T18" s="115" t="str">
        <f>'01-Mapa de riesgo-UO'!AT21</f>
        <v>ASUMIR</v>
      </c>
      <c r="U18" s="115">
        <f>'01-Mapa de riesgo-UO'!AU21</f>
        <v>0</v>
      </c>
      <c r="V18" s="115">
        <f>IF(T18="COMPARTIR",'01-Mapa de riesgo-UO'!AX21, IF(T18=0, 0,$AW$21))</f>
        <v>0</v>
      </c>
      <c r="W18" s="112"/>
      <c r="X18" s="112"/>
      <c r="Y18" s="112"/>
      <c r="Z18" s="112"/>
      <c r="AA18" s="479"/>
    </row>
    <row r="19" spans="1:27" ht="62.45" customHeight="1" thickBot="1" x14ac:dyDescent="0.25">
      <c r="A19" s="348"/>
      <c r="B19" s="377"/>
      <c r="C19" s="485"/>
      <c r="D19" s="485"/>
      <c r="E19" s="485"/>
      <c r="F19" s="84" t="str">
        <f>'01-Mapa de riesgo-UO'!F22</f>
        <v>Fallas en el sistema de informaciónn</v>
      </c>
      <c r="G19" s="485"/>
      <c r="H19" s="449"/>
      <c r="I19" s="485"/>
      <c r="J19" s="483"/>
      <c r="K19" s="483"/>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487"/>
      <c r="R19" s="476"/>
      <c r="S19" s="476"/>
      <c r="T19" s="115">
        <f>'01-Mapa de riesgo-UO'!AT22</f>
        <v>0</v>
      </c>
      <c r="U19" s="115">
        <f>'01-Mapa de riesgo-UO'!AU22</f>
        <v>0</v>
      </c>
      <c r="V19" s="115">
        <f>IF(T19="COMPARTIR",'01-Mapa de riesgo-UO'!AX22, IF(T19, 0,$AW$22))</f>
        <v>0</v>
      </c>
      <c r="W19" s="112"/>
      <c r="X19" s="112"/>
      <c r="Y19" s="112"/>
      <c r="Z19" s="112"/>
      <c r="AA19" s="479"/>
    </row>
    <row r="20" spans="1:27" ht="62.45" customHeight="1" x14ac:dyDescent="0.2">
      <c r="A20" s="348">
        <v>5</v>
      </c>
      <c r="B20" s="377" t="str">
        <f>'01-Mapa de riesgo-UO'!B23</f>
        <v>ADMISIONES, REGISTRO Y CONTROL ACADÉMICO</v>
      </c>
      <c r="C20" s="485" t="str">
        <f>'01-Mapa de riesgo-UO'!G23</f>
        <v>Cumplimiento</v>
      </c>
      <c r="D20" s="485" t="str">
        <f>'01-Mapa de riesgo-UO'!H23</f>
        <v>Alteración del Calendario Académico</v>
      </c>
      <c r="E20" s="485" t="str">
        <f>'01-Mapa de riesgo-UO'!I23</f>
        <v>Modificación de la programación de las actividades definidas en el calendario académico</v>
      </c>
      <c r="F20" s="84" t="str">
        <f>'01-Mapa de riesgo-UO'!F23</f>
        <v>Decisiones del Consejo Académico</v>
      </c>
      <c r="G20" s="485" t="str">
        <f>'01-Mapa de riesgo-UO'!J23</f>
        <v>Cruce de procedimientos académicos y administrativos
Extensión de contratos de trabajo
Insatisfacción de estudiantes y padres de familia, reflejado en el aumento de PQRS</v>
      </c>
      <c r="H20" s="449" t="str">
        <f>'01-Mapa de riesgo-UO'!AQ23</f>
        <v>MODERADO</v>
      </c>
      <c r="I20" s="484" t="str">
        <f>'01-Mapa de riesgo-UO'!AR23</f>
        <v>No. De veces que se modifica la fecha de una actividad en el calendario académico en el semestre/Total actividades aprobadas en los calendarios académicos
(que las actividades aprobadas en el calendairo académico se cumplan en un 80%)</v>
      </c>
      <c r="J20" s="482">
        <v>0.99960000000000004</v>
      </c>
      <c r="K20" s="483" t="s">
        <v>571</v>
      </c>
      <c r="L20" s="85" t="str">
        <f>IF('01-Mapa de riesgo-UO'!P23="No existen", "No existe control para el riesgo",'01-Mapa de riesgo-UO'!T23)</f>
        <v>Procedimiento Calendario Académico</v>
      </c>
      <c r="M20" s="85">
        <f>'01-Mapa de riesgo-UO'!Y23</f>
        <v>0</v>
      </c>
      <c r="N20" s="85" t="str">
        <f>'01-Mapa de riesgo-UO'!AD23</f>
        <v>Ejecutivo 26
Técnico 18</v>
      </c>
      <c r="O20" s="86" t="str">
        <f>'01-Mapa de riesgo-UO'!AI23</f>
        <v>Anual</v>
      </c>
      <c r="P20" s="86" t="str">
        <f>'01-Mapa de riesgo-UO'!AM23</f>
        <v>Preventivo</v>
      </c>
      <c r="Q20" s="488" t="str">
        <f>'01-Mapa de riesgo-UO'!AO23</f>
        <v>FUERTE</v>
      </c>
      <c r="R20" s="476" t="s">
        <v>572</v>
      </c>
      <c r="S20" s="476"/>
      <c r="T20" s="115" t="str">
        <f>'01-Mapa de riesgo-UO'!AT23</f>
        <v>COMPARTIR</v>
      </c>
      <c r="U20" s="115" t="str">
        <f>'01-Mapa de riesgo-UO'!AU23</f>
        <v>Reportar al Vicerrector Académico los calendarios académicos general, inscripción y graduaciones, así como sus modificaciones.</v>
      </c>
      <c r="V20" s="115">
        <f>IF(T20="COMPARTIR",'01-Mapa de riesgo-UO'!AX23, IF(T20=0, 0,$AW$23))</f>
        <v>0</v>
      </c>
      <c r="W20" s="334" t="s">
        <v>273</v>
      </c>
      <c r="X20" s="334" t="s">
        <v>574</v>
      </c>
      <c r="Y20" s="334" t="s">
        <v>279</v>
      </c>
      <c r="Z20" s="334"/>
      <c r="AA20" s="478" t="s">
        <v>575</v>
      </c>
    </row>
    <row r="21" spans="1:27" ht="62.45" customHeight="1" x14ac:dyDescent="0.2">
      <c r="A21" s="348"/>
      <c r="B21" s="377"/>
      <c r="C21" s="485"/>
      <c r="D21" s="485"/>
      <c r="E21" s="485"/>
      <c r="F21" s="84" t="str">
        <f>'01-Mapa de riesgo-UO'!F24</f>
        <v>Solicitudes de entidades gubernamentales</v>
      </c>
      <c r="G21" s="485"/>
      <c r="H21" s="449"/>
      <c r="I21" s="485"/>
      <c r="J21" s="481"/>
      <c r="K21" s="483"/>
      <c r="L21" s="85" t="str">
        <f>IF('01-Mapa de riesgo-UO'!P24="No existen", "No existe control para el riesgo",'01-Mapa de riesgo-UO'!T24)</f>
        <v>Comunicación con Direcciones de Programa y Facultades sobre las actividades del calendario académico</v>
      </c>
      <c r="M21" s="85">
        <f>'01-Mapa de riesgo-UO'!Y24</f>
        <v>0</v>
      </c>
      <c r="N21" s="85" t="str">
        <f>'01-Mapa de riesgo-UO'!AD24</f>
        <v>Ejecutivo 26
Asistencial 23
Asistencial III - Pregrado y Posgrado
Técnico 18</v>
      </c>
      <c r="O21" s="86" t="str">
        <f>'01-Mapa de riesgo-UO'!AI24</f>
        <v>Semestral</v>
      </c>
      <c r="P21" s="86" t="str">
        <f>'01-Mapa de riesgo-UO'!AM24</f>
        <v>Preventivo</v>
      </c>
      <c r="Q21" s="486"/>
      <c r="R21" s="476" t="s">
        <v>573</v>
      </c>
      <c r="S21" s="476"/>
      <c r="T21" s="115">
        <f>'01-Mapa de riesgo-UO'!AT24</f>
        <v>0</v>
      </c>
      <c r="U21" s="115">
        <f>'01-Mapa de riesgo-UO'!AU24</f>
        <v>0</v>
      </c>
      <c r="V21" s="115">
        <f>IF(T21="COMPARTIR",'01-Mapa de riesgo-UO'!AX24, IF(T21=0, 0,$AW$24))</f>
        <v>0</v>
      </c>
      <c r="W21" s="334" t="s">
        <v>273</v>
      </c>
      <c r="X21" s="334" t="s">
        <v>576</v>
      </c>
      <c r="Y21" s="334" t="s">
        <v>279</v>
      </c>
      <c r="Z21" s="334"/>
      <c r="AA21" s="479"/>
    </row>
    <row r="22" spans="1:27" ht="62.45" customHeight="1" thickBot="1" x14ac:dyDescent="0.25">
      <c r="A22" s="348"/>
      <c r="B22" s="377"/>
      <c r="C22" s="485"/>
      <c r="D22" s="485"/>
      <c r="E22" s="485"/>
      <c r="F22" s="84">
        <f>'01-Mapa de riesgo-UO'!F25</f>
        <v>0</v>
      </c>
      <c r="G22" s="485"/>
      <c r="H22" s="449"/>
      <c r="I22" s="485"/>
      <c r="J22" s="481"/>
      <c r="K22" s="483"/>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487"/>
      <c r="R22" s="476"/>
      <c r="S22" s="476"/>
      <c r="T22" s="115">
        <f>'01-Mapa de riesgo-UO'!AT25</f>
        <v>0</v>
      </c>
      <c r="U22" s="115">
        <f>'01-Mapa de riesgo-UO'!AU25</f>
        <v>0</v>
      </c>
      <c r="V22" s="115">
        <f>IF(T22="COMPARTIR",'01-Mapa de riesgo-UO'!AX25, IF(T22=0, 0,$AW$25))</f>
        <v>0</v>
      </c>
      <c r="W22" s="334"/>
      <c r="X22" s="334"/>
      <c r="Y22" s="334"/>
      <c r="Z22" s="334"/>
      <c r="AA22" s="479"/>
    </row>
    <row r="23" spans="1:27" ht="62.45" customHeight="1" x14ac:dyDescent="0.2">
      <c r="A23" s="348">
        <v>6</v>
      </c>
      <c r="B23" s="377" t="str">
        <f>'01-Mapa de riesgo-UO'!B26</f>
        <v>BIBLIOTECA_E_INFORMACIÓN_CIENTÍFICA</v>
      </c>
      <c r="C23" s="485" t="str">
        <f>'01-Mapa de riesgo-UO'!G26</f>
        <v>Información</v>
      </c>
      <c r="D23" s="485" t="str">
        <f>'01-Mapa de riesgo-UO'!H26</f>
        <v>Pérdida del material bibliográfico</v>
      </c>
      <c r="E23" s="485" t="str">
        <f>'01-Mapa de riesgo-UO'!I26</f>
        <v>Debido al constante nivel de contagio que tiene el virus COVID-19, la Universidad aún continua priorizando el trabajo en casa. Teniendo en cuenta el cierre de la Biblioteca, de sus instalaciones físicas y de sus colecciones bibliográficas físicas en medio del primer semestre de 2020, se corre el riesgo de no recuperar todo el material bibliográfico prestado durante el mismo semestre.</v>
      </c>
      <c r="F23" s="84" t="str">
        <f>'01-Mapa de riesgo-UO'!F26</f>
        <v>Trabajo en casa para evitar la propagación del virus COVID-19 en la Universidad y específicamente en la Biblioteca</v>
      </c>
      <c r="G23" s="485" t="str">
        <f>'01-Mapa de riesgo-UO'!J26</f>
        <v>Faltantes en el inventario de la Biblioteca</v>
      </c>
      <c r="H23" s="449" t="str">
        <f>'01-Mapa de riesgo-UO'!AQ26</f>
        <v>LEVE</v>
      </c>
      <c r="I23" s="484" t="str">
        <f>'01-Mapa de riesgo-UO'!AR26</f>
        <v>No. Libros retornados/No. Libros prestados</v>
      </c>
      <c r="J23" s="480">
        <v>2.85</v>
      </c>
      <c r="K23" s="489" t="s">
        <v>577</v>
      </c>
      <c r="L23" s="85" t="str">
        <f>IF('01-Mapa de riesgo-UO'!P26="No existen", "No existe control para el riesgo",'01-Mapa de riesgo-UO'!T26)</f>
        <v>Comunicación permanente con usuarios para verificación de devolución</v>
      </c>
      <c r="M23" s="85" t="str">
        <f>'01-Mapa de riesgo-UO'!Y26</f>
        <v>OLIB</v>
      </c>
      <c r="N23" s="85" t="str">
        <f>'01-Mapa de riesgo-UO'!AD26</f>
        <v>Transitorio</v>
      </c>
      <c r="O23" s="86" t="str">
        <f>'01-Mapa de riesgo-UO'!AI26</f>
        <v>Diaria</v>
      </c>
      <c r="P23" s="86" t="str">
        <f>'01-Mapa de riesgo-UO'!AM26</f>
        <v>Preventivo</v>
      </c>
      <c r="Q23" s="488" t="str">
        <f>'01-Mapa de riesgo-UO'!AO26</f>
        <v>FUERTE</v>
      </c>
      <c r="R23" s="476" t="s">
        <v>578</v>
      </c>
      <c r="S23" s="476"/>
      <c r="T23" s="115" t="str">
        <f>'01-Mapa de riesgo-UO'!AT26</f>
        <v>ASUMIR</v>
      </c>
      <c r="U23" s="115">
        <f>'01-Mapa de riesgo-UO'!AU26</f>
        <v>0</v>
      </c>
      <c r="V23" s="115">
        <f>IF(T23="COMPARTIR",'01-Mapa de riesgo-UO'!AX26, IF(T23=0, 0,$AW$26))</f>
        <v>0</v>
      </c>
      <c r="W23" s="112"/>
      <c r="X23" s="112"/>
      <c r="Y23" s="112"/>
      <c r="Z23" s="112"/>
      <c r="AA23" s="478" t="s">
        <v>556</v>
      </c>
    </row>
    <row r="24" spans="1:27" ht="62.45" customHeight="1" x14ac:dyDescent="0.2">
      <c r="A24" s="348"/>
      <c r="B24" s="377"/>
      <c r="C24" s="485"/>
      <c r="D24" s="485"/>
      <c r="E24" s="485"/>
      <c r="F24" s="84">
        <f>'01-Mapa de riesgo-UO'!F27</f>
        <v>0</v>
      </c>
      <c r="G24" s="485"/>
      <c r="H24" s="449"/>
      <c r="I24" s="485"/>
      <c r="J24" s="481"/>
      <c r="K24" s="483"/>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486"/>
      <c r="R24" s="476"/>
      <c r="S24" s="476"/>
      <c r="T24" s="115">
        <f>'01-Mapa de riesgo-UO'!AT27</f>
        <v>0</v>
      </c>
      <c r="U24" s="115">
        <f>'01-Mapa de riesgo-UO'!AU27</f>
        <v>0</v>
      </c>
      <c r="V24" s="115">
        <f>IF(T24="COMPARTIR",'01-Mapa de riesgo-UO'!AX27, IF(T24=0, 0,$AW$27))</f>
        <v>0</v>
      </c>
      <c r="W24" s="112"/>
      <c r="X24" s="112"/>
      <c r="Y24" s="112"/>
      <c r="Z24" s="112"/>
      <c r="AA24" s="479"/>
    </row>
    <row r="25" spans="1:27" ht="62.45" customHeight="1" thickBot="1" x14ac:dyDescent="0.25">
      <c r="A25" s="348"/>
      <c r="B25" s="377"/>
      <c r="C25" s="485"/>
      <c r="D25" s="485"/>
      <c r="E25" s="485"/>
      <c r="F25" s="84">
        <f>'01-Mapa de riesgo-UO'!F28</f>
        <v>0</v>
      </c>
      <c r="G25" s="485"/>
      <c r="H25" s="449"/>
      <c r="I25" s="485"/>
      <c r="J25" s="481"/>
      <c r="K25" s="483"/>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487"/>
      <c r="R25" s="476"/>
      <c r="S25" s="476"/>
      <c r="T25" s="115">
        <f>'01-Mapa de riesgo-UO'!AT28</f>
        <v>0</v>
      </c>
      <c r="U25" s="115">
        <f>'01-Mapa de riesgo-UO'!AU28</f>
        <v>0</v>
      </c>
      <c r="V25" s="115">
        <f>IF(T25="COMPARTIR",'01-Mapa de riesgo-UO'!AX28, IF(T25=0, 0,$AW$28))</f>
        <v>0</v>
      </c>
      <c r="W25" s="112"/>
      <c r="X25" s="112"/>
      <c r="Y25" s="112"/>
      <c r="Z25" s="112"/>
      <c r="AA25" s="479"/>
    </row>
    <row r="26" spans="1:27" ht="62.45" customHeight="1" x14ac:dyDescent="0.2">
      <c r="A26" s="348">
        <v>7</v>
      </c>
      <c r="B26" s="377">
        <f>'01-Mapa de riesgo-UO'!B29</f>
        <v>0</v>
      </c>
      <c r="C26" s="485">
        <f>'01-Mapa de riesgo-UO'!G29</f>
        <v>0</v>
      </c>
      <c r="D26" s="485">
        <f>'01-Mapa de riesgo-UO'!H29</f>
        <v>0</v>
      </c>
      <c r="E26" s="485">
        <f>'01-Mapa de riesgo-UO'!I29</f>
        <v>0</v>
      </c>
      <c r="F26" s="84">
        <f>'01-Mapa de riesgo-UO'!F29</f>
        <v>0</v>
      </c>
      <c r="G26" s="485">
        <f>'01-Mapa de riesgo-UO'!J29</f>
        <v>0</v>
      </c>
      <c r="H26" s="449" t="str">
        <f>'01-Mapa de riesgo-UO'!AQ29</f>
        <v>LEVE</v>
      </c>
      <c r="I26" s="484">
        <f>'01-Mapa de riesgo-UO'!AR29</f>
        <v>0</v>
      </c>
      <c r="J26" s="480"/>
      <c r="K26" s="483"/>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488" t="e">
        <f>'01-Mapa de riesgo-UO'!AO29</f>
        <v>#DIV/0!</v>
      </c>
      <c r="R26" s="476"/>
      <c r="S26" s="476"/>
      <c r="T26" s="115">
        <f>'01-Mapa de riesgo-UO'!AT29</f>
        <v>0</v>
      </c>
      <c r="U26" s="115">
        <f>'01-Mapa de riesgo-UO'!AU29</f>
        <v>0</v>
      </c>
      <c r="V26" s="115">
        <f>IF(T26="COMPARTIR",'01-Mapa de riesgo-UO'!AX29, IF(T26=0, 0,$AW$29))</f>
        <v>0</v>
      </c>
      <c r="W26" s="112"/>
      <c r="X26" s="112"/>
      <c r="Y26" s="112"/>
      <c r="Z26" s="112"/>
      <c r="AA26" s="478"/>
    </row>
    <row r="27" spans="1:27" ht="62.45" customHeight="1" x14ac:dyDescent="0.2">
      <c r="A27" s="348"/>
      <c r="B27" s="377"/>
      <c r="C27" s="485"/>
      <c r="D27" s="485"/>
      <c r="E27" s="485"/>
      <c r="F27" s="84">
        <f>'01-Mapa de riesgo-UO'!F30</f>
        <v>0</v>
      </c>
      <c r="G27" s="485"/>
      <c r="H27" s="449"/>
      <c r="I27" s="485"/>
      <c r="J27" s="481"/>
      <c r="K27" s="483"/>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486"/>
      <c r="R27" s="476"/>
      <c r="S27" s="476"/>
      <c r="T27" s="115">
        <f>'01-Mapa de riesgo-UO'!AT30</f>
        <v>0</v>
      </c>
      <c r="U27" s="115">
        <f>'01-Mapa de riesgo-UO'!AU30</f>
        <v>0</v>
      </c>
      <c r="V27" s="115">
        <f>IF(T27="COMPARTIR",'01-Mapa de riesgo-UO'!AX30, IF(T27=0, 0,$AW$30))</f>
        <v>0</v>
      </c>
      <c r="W27" s="112"/>
      <c r="X27" s="112"/>
      <c r="Y27" s="112"/>
      <c r="Z27" s="112"/>
      <c r="AA27" s="479"/>
    </row>
    <row r="28" spans="1:27" ht="62.45" customHeight="1" thickBot="1" x14ac:dyDescent="0.25">
      <c r="A28" s="348"/>
      <c r="B28" s="377"/>
      <c r="C28" s="485"/>
      <c r="D28" s="485"/>
      <c r="E28" s="485"/>
      <c r="F28" s="84">
        <f>'01-Mapa de riesgo-UO'!F31</f>
        <v>0</v>
      </c>
      <c r="G28" s="485"/>
      <c r="H28" s="449"/>
      <c r="I28" s="485"/>
      <c r="J28" s="481"/>
      <c r="K28" s="483"/>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487"/>
      <c r="R28" s="476"/>
      <c r="S28" s="476"/>
      <c r="T28" s="115">
        <f>'01-Mapa de riesgo-UO'!AT31</f>
        <v>0</v>
      </c>
      <c r="U28" s="115">
        <f>'01-Mapa de riesgo-UO'!AU31</f>
        <v>0</v>
      </c>
      <c r="V28" s="115">
        <f>IF(T28="COMPARTIR",'01-Mapa de riesgo-UO'!AX31, IF(T28=0, 0,$AW$31))</f>
        <v>0</v>
      </c>
      <c r="W28" s="112"/>
      <c r="X28" s="112"/>
      <c r="Y28" s="112"/>
      <c r="Z28" s="112"/>
      <c r="AA28" s="479"/>
    </row>
    <row r="29" spans="1:27" ht="62.45" customHeight="1" x14ac:dyDescent="0.2">
      <c r="A29" s="348">
        <v>8</v>
      </c>
      <c r="B29" s="377">
        <f>'01-Mapa de riesgo-UO'!B32</f>
        <v>0</v>
      </c>
      <c r="C29" s="485">
        <f>'01-Mapa de riesgo-UO'!G32</f>
        <v>0</v>
      </c>
      <c r="D29" s="485">
        <f>'01-Mapa de riesgo-UO'!H32</f>
        <v>0</v>
      </c>
      <c r="E29" s="485">
        <f>'01-Mapa de riesgo-UO'!I32</f>
        <v>0</v>
      </c>
      <c r="F29" s="84">
        <f>'01-Mapa de riesgo-UO'!F32</f>
        <v>0</v>
      </c>
      <c r="G29" s="485">
        <f>'01-Mapa de riesgo-UO'!J32</f>
        <v>0</v>
      </c>
      <c r="H29" s="449" t="str">
        <f>'01-Mapa de riesgo-UO'!AQ32</f>
        <v>LEVE</v>
      </c>
      <c r="I29" s="484">
        <f>'01-Mapa de riesgo-UO'!AR32</f>
        <v>0</v>
      </c>
      <c r="J29" s="480"/>
      <c r="K29" s="483"/>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488" t="e">
        <f>'01-Mapa de riesgo-UO'!AO32</f>
        <v>#DIV/0!</v>
      </c>
      <c r="R29" s="476"/>
      <c r="S29" s="476"/>
      <c r="T29" s="115">
        <f>'01-Mapa de riesgo-UO'!AT32</f>
        <v>0</v>
      </c>
      <c r="U29" s="115">
        <f>'01-Mapa de riesgo-UO'!AU32</f>
        <v>0</v>
      </c>
      <c r="V29" s="115">
        <f>IF(T29="COMPARTIR",'01-Mapa de riesgo-UO'!AX32, IF(T29=0, 0,$AW$32))</f>
        <v>0</v>
      </c>
      <c r="W29" s="112"/>
      <c r="X29" s="112"/>
      <c r="Y29" s="112"/>
      <c r="Z29" s="112"/>
      <c r="AA29" s="478"/>
    </row>
    <row r="30" spans="1:27" ht="62.45" customHeight="1" x14ac:dyDescent="0.2">
      <c r="A30" s="348"/>
      <c r="B30" s="377"/>
      <c r="C30" s="485"/>
      <c r="D30" s="485"/>
      <c r="E30" s="485"/>
      <c r="F30" s="84">
        <f>'01-Mapa de riesgo-UO'!F33</f>
        <v>0</v>
      </c>
      <c r="G30" s="485"/>
      <c r="H30" s="449"/>
      <c r="I30" s="485"/>
      <c r="J30" s="481"/>
      <c r="K30" s="483"/>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486"/>
      <c r="R30" s="476"/>
      <c r="S30" s="476"/>
      <c r="T30" s="115">
        <f>'01-Mapa de riesgo-UO'!AT33</f>
        <v>0</v>
      </c>
      <c r="U30" s="115">
        <f>'01-Mapa de riesgo-UO'!AU33</f>
        <v>0</v>
      </c>
      <c r="V30" s="115">
        <f>IF(T30="COMPARTIR",'01-Mapa de riesgo-UO'!AX33, IF(T30=0, 0,$AW$33))</f>
        <v>0</v>
      </c>
      <c r="W30" s="112"/>
      <c r="X30" s="112"/>
      <c r="Y30" s="112"/>
      <c r="Z30" s="112"/>
      <c r="AA30" s="479"/>
    </row>
    <row r="31" spans="1:27" ht="62.45" customHeight="1" thickBot="1" x14ac:dyDescent="0.25">
      <c r="A31" s="348"/>
      <c r="B31" s="377"/>
      <c r="C31" s="485"/>
      <c r="D31" s="485"/>
      <c r="E31" s="485"/>
      <c r="F31" s="84">
        <f>'01-Mapa de riesgo-UO'!F34</f>
        <v>0</v>
      </c>
      <c r="G31" s="485"/>
      <c r="H31" s="449"/>
      <c r="I31" s="485"/>
      <c r="J31" s="481"/>
      <c r="K31" s="483"/>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487"/>
      <c r="R31" s="476"/>
      <c r="S31" s="476"/>
      <c r="T31" s="115">
        <f>'01-Mapa de riesgo-UO'!AT34</f>
        <v>0</v>
      </c>
      <c r="U31" s="115">
        <f>'01-Mapa de riesgo-UO'!AU34</f>
        <v>0</v>
      </c>
      <c r="V31" s="115">
        <f>IF(T31="COMPARTIR",'01-Mapa de riesgo-UO'!AX34, IF(T31=0, 0,$AW$34))</f>
        <v>0</v>
      </c>
      <c r="W31" s="112"/>
      <c r="X31" s="112"/>
      <c r="Y31" s="112"/>
      <c r="Z31" s="112"/>
      <c r="AA31" s="479"/>
    </row>
    <row r="32" spans="1:27" ht="62.45" customHeight="1" x14ac:dyDescent="0.2">
      <c r="A32" s="348">
        <v>9</v>
      </c>
      <c r="B32" s="377">
        <f>'01-Mapa de riesgo-UO'!B35</f>
        <v>0</v>
      </c>
      <c r="C32" s="485">
        <f>'01-Mapa de riesgo-UO'!G35</f>
        <v>0</v>
      </c>
      <c r="D32" s="485">
        <f>'01-Mapa de riesgo-UO'!H35</f>
        <v>0</v>
      </c>
      <c r="E32" s="485">
        <f>'01-Mapa de riesgo-UO'!I35</f>
        <v>0</v>
      </c>
      <c r="F32" s="84">
        <f>'01-Mapa de riesgo-UO'!F35</f>
        <v>0</v>
      </c>
      <c r="G32" s="485">
        <f>'01-Mapa de riesgo-UO'!J35</f>
        <v>0</v>
      </c>
      <c r="H32" s="449" t="str">
        <f>'01-Mapa de riesgo-UO'!AQ35</f>
        <v>LEVE</v>
      </c>
      <c r="I32" s="484">
        <f>'01-Mapa de riesgo-UO'!AR35</f>
        <v>0</v>
      </c>
      <c r="J32" s="480"/>
      <c r="K32" s="483"/>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488" t="e">
        <f>'01-Mapa de riesgo-UO'!AO35</f>
        <v>#DIV/0!</v>
      </c>
      <c r="R32" s="476"/>
      <c r="S32" s="476"/>
      <c r="T32" s="115">
        <f>'01-Mapa de riesgo-UO'!AT35</f>
        <v>0</v>
      </c>
      <c r="U32" s="115">
        <f>'01-Mapa de riesgo-UO'!AU35</f>
        <v>0</v>
      </c>
      <c r="V32" s="115">
        <f>IF(T32="COMPARTIR",'01-Mapa de riesgo-UO'!AX35, IF(T32=0, 0,$AW$35))</f>
        <v>0</v>
      </c>
      <c r="W32" s="112"/>
      <c r="X32" s="112"/>
      <c r="Y32" s="112"/>
      <c r="Z32" s="112"/>
      <c r="AA32" s="478"/>
    </row>
    <row r="33" spans="1:27" ht="62.45" customHeight="1" x14ac:dyDescent="0.2">
      <c r="A33" s="348"/>
      <c r="B33" s="377"/>
      <c r="C33" s="485"/>
      <c r="D33" s="485"/>
      <c r="E33" s="485"/>
      <c r="F33" s="84">
        <f>'01-Mapa de riesgo-UO'!F36</f>
        <v>0</v>
      </c>
      <c r="G33" s="485"/>
      <c r="H33" s="449"/>
      <c r="I33" s="485"/>
      <c r="J33" s="481"/>
      <c r="K33" s="483"/>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486"/>
      <c r="R33" s="476"/>
      <c r="S33" s="476"/>
      <c r="T33" s="115">
        <f>'01-Mapa de riesgo-UO'!AT36</f>
        <v>0</v>
      </c>
      <c r="U33" s="115">
        <f>'01-Mapa de riesgo-UO'!AU36</f>
        <v>0</v>
      </c>
      <c r="V33" s="115">
        <f>IF(T33="COMPARTIR",'01-Mapa de riesgo-UO'!AX36, IF(T33=0, 0,$AW$36))</f>
        <v>0</v>
      </c>
      <c r="W33" s="112"/>
      <c r="X33" s="112"/>
      <c r="Y33" s="112"/>
      <c r="Z33" s="112"/>
      <c r="AA33" s="479"/>
    </row>
    <row r="34" spans="1:27" ht="62.45" customHeight="1" thickBot="1" x14ac:dyDescent="0.25">
      <c r="A34" s="348"/>
      <c r="B34" s="377"/>
      <c r="C34" s="485"/>
      <c r="D34" s="485"/>
      <c r="E34" s="485"/>
      <c r="F34" s="84">
        <f>'01-Mapa de riesgo-UO'!F37</f>
        <v>0</v>
      </c>
      <c r="G34" s="485"/>
      <c r="H34" s="449"/>
      <c r="I34" s="485"/>
      <c r="J34" s="481"/>
      <c r="K34" s="483"/>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487"/>
      <c r="R34" s="476"/>
      <c r="S34" s="476"/>
      <c r="T34" s="115">
        <f>'01-Mapa de riesgo-UO'!AT37</f>
        <v>0</v>
      </c>
      <c r="U34" s="115">
        <f>'01-Mapa de riesgo-UO'!AU37</f>
        <v>0</v>
      </c>
      <c r="V34" s="115">
        <f>IF(T34="COMPARTIR",'01-Mapa de riesgo-UO'!AX37, IF(T34=0, 0,$AW$37))</f>
        <v>0</v>
      </c>
      <c r="W34" s="112"/>
      <c r="X34" s="112"/>
      <c r="Y34" s="112"/>
      <c r="Z34" s="112"/>
      <c r="AA34" s="479"/>
    </row>
    <row r="35" spans="1:27" ht="62.45" customHeight="1" x14ac:dyDescent="0.2">
      <c r="A35" s="348">
        <v>10</v>
      </c>
      <c r="B35" s="377">
        <f>'01-Mapa de riesgo-UO'!B38</f>
        <v>0</v>
      </c>
      <c r="C35" s="485">
        <f>'01-Mapa de riesgo-UO'!G38</f>
        <v>0</v>
      </c>
      <c r="D35" s="485">
        <f>'01-Mapa de riesgo-UO'!H38</f>
        <v>0</v>
      </c>
      <c r="E35" s="485">
        <f>'01-Mapa de riesgo-UO'!I38</f>
        <v>0</v>
      </c>
      <c r="F35" s="84">
        <f>'01-Mapa de riesgo-UO'!F38</f>
        <v>0</v>
      </c>
      <c r="G35" s="485">
        <f>'01-Mapa de riesgo-UO'!J38</f>
        <v>0</v>
      </c>
      <c r="H35" s="449" t="str">
        <f>'01-Mapa de riesgo-UO'!AQ38</f>
        <v>LEVE</v>
      </c>
      <c r="I35" s="484">
        <f>'01-Mapa de riesgo-UO'!AR38</f>
        <v>0</v>
      </c>
      <c r="J35" s="482"/>
      <c r="K35" s="483"/>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488" t="e">
        <f>'01-Mapa de riesgo-UO'!AO38</f>
        <v>#DIV/0!</v>
      </c>
      <c r="R35" s="476"/>
      <c r="S35" s="476"/>
      <c r="T35" s="115">
        <f>'01-Mapa de riesgo-UO'!AT38</f>
        <v>0</v>
      </c>
      <c r="U35" s="115">
        <f>'01-Mapa de riesgo-UO'!AU38</f>
        <v>0</v>
      </c>
      <c r="V35" s="115">
        <f>IF(T35="COMPARTIR",'01-Mapa de riesgo-UO'!AX38, IF(T35=0, 0,$AW$38))</f>
        <v>0</v>
      </c>
      <c r="W35" s="112"/>
      <c r="X35" s="112"/>
      <c r="Y35" s="112"/>
      <c r="Z35" s="112"/>
      <c r="AA35" s="478"/>
    </row>
    <row r="36" spans="1:27" ht="62.45" customHeight="1" x14ac:dyDescent="0.2">
      <c r="A36" s="348"/>
      <c r="B36" s="377"/>
      <c r="C36" s="485"/>
      <c r="D36" s="485"/>
      <c r="E36" s="485"/>
      <c r="F36" s="84">
        <f>'01-Mapa de riesgo-UO'!F39</f>
        <v>0</v>
      </c>
      <c r="G36" s="485"/>
      <c r="H36" s="449"/>
      <c r="I36" s="485"/>
      <c r="J36" s="481"/>
      <c r="K36" s="483"/>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486"/>
      <c r="R36" s="476"/>
      <c r="S36" s="476"/>
      <c r="T36" s="115">
        <f>'01-Mapa de riesgo-UO'!AT39</f>
        <v>0</v>
      </c>
      <c r="U36" s="115">
        <f>'01-Mapa de riesgo-UO'!AU39</f>
        <v>0</v>
      </c>
      <c r="V36" s="115">
        <f>IF(T36="COMPARTIR",'01-Mapa de riesgo-UO'!AX39, IF(T36=0, 0,$AW$39))</f>
        <v>0</v>
      </c>
      <c r="W36" s="112"/>
      <c r="X36" s="112"/>
      <c r="Y36" s="112"/>
      <c r="Z36" s="112"/>
      <c r="AA36" s="479"/>
    </row>
    <row r="37" spans="1:27" ht="62.45" customHeight="1" thickBot="1" x14ac:dyDescent="0.25">
      <c r="A37" s="348"/>
      <c r="B37" s="377"/>
      <c r="C37" s="485"/>
      <c r="D37" s="485"/>
      <c r="E37" s="485"/>
      <c r="F37" s="84">
        <f>'01-Mapa de riesgo-UO'!F40</f>
        <v>0</v>
      </c>
      <c r="G37" s="485"/>
      <c r="H37" s="449"/>
      <c r="I37" s="485"/>
      <c r="J37" s="481"/>
      <c r="K37" s="483"/>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487"/>
      <c r="R37" s="476"/>
      <c r="S37" s="476"/>
      <c r="T37" s="115">
        <f>'01-Mapa de riesgo-UO'!AT40</f>
        <v>0</v>
      </c>
      <c r="U37" s="115">
        <f>'01-Mapa de riesgo-UO'!AU40</f>
        <v>0</v>
      </c>
      <c r="V37" s="115">
        <f>IF(T37="COMPARTIR",'01-Mapa de riesgo-UO'!AX40, IF(T37=0, 0,$AW$40))</f>
        <v>0</v>
      </c>
      <c r="W37" s="112"/>
      <c r="X37" s="112"/>
      <c r="Y37" s="112"/>
      <c r="Z37" s="112"/>
      <c r="AA37" s="479"/>
    </row>
    <row r="38" spans="1:27" ht="62.45" customHeight="1" x14ac:dyDescent="0.2">
      <c r="A38" s="348">
        <v>11</v>
      </c>
      <c r="B38" s="377">
        <f>'01-Mapa de riesgo-UO'!B41</f>
        <v>0</v>
      </c>
      <c r="C38" s="485">
        <f>'01-Mapa de riesgo-UO'!G41</f>
        <v>0</v>
      </c>
      <c r="D38" s="485">
        <f>'01-Mapa de riesgo-UO'!H41</f>
        <v>0</v>
      </c>
      <c r="E38" s="485">
        <f>'01-Mapa de riesgo-UO'!I41</f>
        <v>0</v>
      </c>
      <c r="F38" s="84">
        <f>'01-Mapa de riesgo-UO'!F41</f>
        <v>0</v>
      </c>
      <c r="G38" s="485">
        <f>'01-Mapa de riesgo-UO'!J41</f>
        <v>0</v>
      </c>
      <c r="H38" s="449" t="str">
        <f>'01-Mapa de riesgo-UO'!AQ41</f>
        <v>LEVE</v>
      </c>
      <c r="I38" s="484">
        <f>'01-Mapa de riesgo-UO'!AR41</f>
        <v>0</v>
      </c>
      <c r="J38" s="482"/>
      <c r="K38" s="483"/>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488" t="e">
        <f>'01-Mapa de riesgo-UO'!AO41</f>
        <v>#DIV/0!</v>
      </c>
      <c r="R38" s="476"/>
      <c r="S38" s="476"/>
      <c r="T38" s="115">
        <f>'01-Mapa de riesgo-UO'!AT41</f>
        <v>0</v>
      </c>
      <c r="U38" s="115">
        <f>'01-Mapa de riesgo-UO'!AU41</f>
        <v>0</v>
      </c>
      <c r="V38" s="115">
        <f>IF(T38="COMPARTIR",'01-Mapa de riesgo-UO'!AX41, IF(T38=0, 0,$AW$41))</f>
        <v>0</v>
      </c>
      <c r="W38" s="112"/>
      <c r="X38" s="112"/>
      <c r="Y38" s="112"/>
      <c r="Z38" s="112"/>
      <c r="AA38" s="478"/>
    </row>
    <row r="39" spans="1:27" ht="62.45" customHeight="1" x14ac:dyDescent="0.2">
      <c r="A39" s="348"/>
      <c r="B39" s="377"/>
      <c r="C39" s="485"/>
      <c r="D39" s="485"/>
      <c r="E39" s="485"/>
      <c r="F39" s="84">
        <f>'01-Mapa de riesgo-UO'!F42</f>
        <v>0</v>
      </c>
      <c r="G39" s="485"/>
      <c r="H39" s="449"/>
      <c r="I39" s="485"/>
      <c r="J39" s="481"/>
      <c r="K39" s="483"/>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486"/>
      <c r="R39" s="476"/>
      <c r="S39" s="476"/>
      <c r="T39" s="115">
        <f>'01-Mapa de riesgo-UO'!AT42</f>
        <v>0</v>
      </c>
      <c r="U39" s="115">
        <f>'01-Mapa de riesgo-UO'!AU42</f>
        <v>0</v>
      </c>
      <c r="V39" s="115">
        <f>IF(T39="COMPARTIR",'01-Mapa de riesgo-UO'!AX42, IF(T39=0, 0,$AW$42))</f>
        <v>0</v>
      </c>
      <c r="W39" s="112"/>
      <c r="X39" s="112"/>
      <c r="Y39" s="112"/>
      <c r="Z39" s="112"/>
      <c r="AA39" s="479"/>
    </row>
    <row r="40" spans="1:27" ht="62.45" customHeight="1" thickBot="1" x14ac:dyDescent="0.25">
      <c r="A40" s="348"/>
      <c r="B40" s="377"/>
      <c r="C40" s="485"/>
      <c r="D40" s="485"/>
      <c r="E40" s="485"/>
      <c r="F40" s="84">
        <f>'01-Mapa de riesgo-UO'!F43</f>
        <v>0</v>
      </c>
      <c r="G40" s="485"/>
      <c r="H40" s="449"/>
      <c r="I40" s="485"/>
      <c r="J40" s="481"/>
      <c r="K40" s="483"/>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487"/>
      <c r="R40" s="476"/>
      <c r="S40" s="476"/>
      <c r="T40" s="115">
        <f>'01-Mapa de riesgo-UO'!AT43</f>
        <v>0</v>
      </c>
      <c r="U40" s="115">
        <f>'01-Mapa de riesgo-UO'!AU43</f>
        <v>0</v>
      </c>
      <c r="V40" s="115">
        <f>IF(T40="COMPARTIR",'01-Mapa de riesgo-UO'!AX43, IF(T40=0, 0,$AW$43))</f>
        <v>0</v>
      </c>
      <c r="W40" s="112"/>
      <c r="X40" s="112"/>
      <c r="Y40" s="112"/>
      <c r="Z40" s="112"/>
      <c r="AA40" s="479"/>
    </row>
    <row r="41" spans="1:27" ht="62.45" customHeight="1" x14ac:dyDescent="0.2">
      <c r="A41" s="348">
        <v>12</v>
      </c>
      <c r="B41" s="377">
        <f>'01-Mapa de riesgo-UO'!B44</f>
        <v>0</v>
      </c>
      <c r="C41" s="485">
        <f>'01-Mapa de riesgo-UO'!G44</f>
        <v>0</v>
      </c>
      <c r="D41" s="485">
        <f>'01-Mapa de riesgo-UO'!H44</f>
        <v>0</v>
      </c>
      <c r="E41" s="485">
        <f>'01-Mapa de riesgo-UO'!I44</f>
        <v>0</v>
      </c>
      <c r="F41" s="84">
        <f>'01-Mapa de riesgo-UO'!F44</f>
        <v>0</v>
      </c>
      <c r="G41" s="485">
        <f>'01-Mapa de riesgo-UO'!J44</f>
        <v>0</v>
      </c>
      <c r="H41" s="449" t="str">
        <f>'01-Mapa de riesgo-UO'!AQ44</f>
        <v>LEVE</v>
      </c>
      <c r="I41" s="484">
        <f>'01-Mapa de riesgo-UO'!AR44</f>
        <v>0</v>
      </c>
      <c r="J41" s="480"/>
      <c r="K41" s="483"/>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488" t="e">
        <f>'01-Mapa de riesgo-UO'!AO44</f>
        <v>#DIV/0!</v>
      </c>
      <c r="R41" s="476"/>
      <c r="S41" s="476"/>
      <c r="T41" s="115">
        <f>'01-Mapa de riesgo-UO'!AT44</f>
        <v>0</v>
      </c>
      <c r="U41" s="115">
        <f>'01-Mapa de riesgo-UO'!AU44</f>
        <v>0</v>
      </c>
      <c r="V41" s="115">
        <f>IF(T41="COMPARTIR",'01-Mapa de riesgo-UO'!AX44, IF(T41=0, 0,$AW$44))</f>
        <v>0</v>
      </c>
      <c r="W41" s="112"/>
      <c r="X41" s="112"/>
      <c r="Y41" s="112"/>
      <c r="Z41" s="112"/>
      <c r="AA41" s="478"/>
    </row>
    <row r="42" spans="1:27" ht="62.45" customHeight="1" x14ac:dyDescent="0.2">
      <c r="A42" s="348"/>
      <c r="B42" s="377"/>
      <c r="C42" s="485"/>
      <c r="D42" s="485"/>
      <c r="E42" s="485"/>
      <c r="F42" s="84">
        <f>'01-Mapa de riesgo-UO'!F45</f>
        <v>0</v>
      </c>
      <c r="G42" s="485"/>
      <c r="H42" s="449"/>
      <c r="I42" s="485"/>
      <c r="J42" s="481"/>
      <c r="K42" s="483"/>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486"/>
      <c r="R42" s="476"/>
      <c r="S42" s="476"/>
      <c r="T42" s="115">
        <f>'01-Mapa de riesgo-UO'!AT45</f>
        <v>0</v>
      </c>
      <c r="U42" s="115">
        <f>'01-Mapa de riesgo-UO'!AU45</f>
        <v>0</v>
      </c>
      <c r="V42" s="115">
        <f>IF(T42="COMPARTIR",'01-Mapa de riesgo-UO'!AX45, IF(T42=0, 0,$AW$45))</f>
        <v>0</v>
      </c>
      <c r="W42" s="112"/>
      <c r="X42" s="112"/>
      <c r="Y42" s="112"/>
      <c r="Z42" s="112"/>
      <c r="AA42" s="479"/>
    </row>
    <row r="43" spans="1:27" ht="62.45" customHeight="1" thickBot="1" x14ac:dyDescent="0.25">
      <c r="A43" s="348"/>
      <c r="B43" s="377"/>
      <c r="C43" s="485"/>
      <c r="D43" s="485"/>
      <c r="E43" s="485"/>
      <c r="F43" s="84">
        <f>'01-Mapa de riesgo-UO'!F46</f>
        <v>0</v>
      </c>
      <c r="G43" s="485"/>
      <c r="H43" s="449"/>
      <c r="I43" s="485"/>
      <c r="J43" s="481"/>
      <c r="K43" s="483"/>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487"/>
      <c r="R43" s="476"/>
      <c r="S43" s="476"/>
      <c r="T43" s="115">
        <f>'01-Mapa de riesgo-UO'!AT46</f>
        <v>0</v>
      </c>
      <c r="U43" s="115">
        <f>'01-Mapa de riesgo-UO'!AU46</f>
        <v>0</v>
      </c>
      <c r="V43" s="115">
        <f>IF(T43="COMPARTIR",'01-Mapa de riesgo-UO'!AX46, IF(T43=0, 0,$AW$46))</f>
        <v>0</v>
      </c>
      <c r="W43" s="112"/>
      <c r="X43" s="112"/>
      <c r="Y43" s="112"/>
      <c r="Z43" s="112"/>
      <c r="AA43" s="479"/>
    </row>
    <row r="44" spans="1:27" ht="62.45" customHeight="1" x14ac:dyDescent="0.2">
      <c r="A44" s="348">
        <v>13</v>
      </c>
      <c r="B44" s="377">
        <f>'01-Mapa de riesgo-UO'!B47</f>
        <v>0</v>
      </c>
      <c r="C44" s="485">
        <f>'01-Mapa de riesgo-UO'!G47</f>
        <v>0</v>
      </c>
      <c r="D44" s="485">
        <f>'01-Mapa de riesgo-UO'!H47</f>
        <v>0</v>
      </c>
      <c r="E44" s="485">
        <f>'01-Mapa de riesgo-UO'!I47</f>
        <v>0</v>
      </c>
      <c r="F44" s="84">
        <f>'01-Mapa de riesgo-UO'!F47</f>
        <v>0</v>
      </c>
      <c r="G44" s="485">
        <f>'01-Mapa de riesgo-UO'!J47</f>
        <v>0</v>
      </c>
      <c r="H44" s="449" t="str">
        <f>'01-Mapa de riesgo-UO'!AQ47</f>
        <v>LEVE</v>
      </c>
      <c r="I44" s="484">
        <f>'01-Mapa de riesgo-UO'!AR47</f>
        <v>0</v>
      </c>
      <c r="J44" s="480"/>
      <c r="K44" s="483"/>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488" t="e">
        <f>'01-Mapa de riesgo-UO'!AO47</f>
        <v>#DIV/0!</v>
      </c>
      <c r="R44" s="476"/>
      <c r="S44" s="476"/>
      <c r="T44" s="115">
        <f>'01-Mapa de riesgo-UO'!AT47</f>
        <v>0</v>
      </c>
      <c r="U44" s="115">
        <f>'01-Mapa de riesgo-UO'!AU47</f>
        <v>0</v>
      </c>
      <c r="V44" s="115">
        <f>IF(T44="COMPARTIR",'01-Mapa de riesgo-UO'!AX47, IF(T44=0, 0,$AW$47))</f>
        <v>0</v>
      </c>
      <c r="W44" s="112"/>
      <c r="X44" s="112"/>
      <c r="Y44" s="112"/>
      <c r="Z44" s="112"/>
      <c r="AA44" s="478"/>
    </row>
    <row r="45" spans="1:27" ht="62.45" customHeight="1" x14ac:dyDescent="0.2">
      <c r="A45" s="348"/>
      <c r="B45" s="377"/>
      <c r="C45" s="485"/>
      <c r="D45" s="485"/>
      <c r="E45" s="485"/>
      <c r="F45" s="84">
        <f>'01-Mapa de riesgo-UO'!F48</f>
        <v>0</v>
      </c>
      <c r="G45" s="485"/>
      <c r="H45" s="449"/>
      <c r="I45" s="485"/>
      <c r="J45" s="481"/>
      <c r="K45" s="483"/>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486"/>
      <c r="R45" s="476"/>
      <c r="S45" s="476"/>
      <c r="T45" s="115">
        <f>'01-Mapa de riesgo-UO'!AT48</f>
        <v>0</v>
      </c>
      <c r="U45" s="115">
        <f>'01-Mapa de riesgo-UO'!AU48</f>
        <v>0</v>
      </c>
      <c r="V45" s="115">
        <f>IF(T45="COMPARTIR",'01-Mapa de riesgo-UO'!AX48, IF(T45=0, 0,$AW$48))</f>
        <v>0</v>
      </c>
      <c r="W45" s="112"/>
      <c r="X45" s="112"/>
      <c r="Y45" s="112"/>
      <c r="Z45" s="112"/>
      <c r="AA45" s="479"/>
    </row>
    <row r="46" spans="1:27" ht="62.45" customHeight="1" thickBot="1" x14ac:dyDescent="0.25">
      <c r="A46" s="348"/>
      <c r="B46" s="377"/>
      <c r="C46" s="485"/>
      <c r="D46" s="485"/>
      <c r="E46" s="485"/>
      <c r="F46" s="84">
        <f>'01-Mapa de riesgo-UO'!F49</f>
        <v>0</v>
      </c>
      <c r="G46" s="485"/>
      <c r="H46" s="449"/>
      <c r="I46" s="485"/>
      <c r="J46" s="481"/>
      <c r="K46" s="483"/>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487"/>
      <c r="R46" s="476"/>
      <c r="S46" s="476"/>
      <c r="T46" s="115">
        <f>'01-Mapa de riesgo-UO'!AT49</f>
        <v>0</v>
      </c>
      <c r="U46" s="115">
        <f>'01-Mapa de riesgo-UO'!AU49</f>
        <v>0</v>
      </c>
      <c r="V46" s="115">
        <f>IF(T46="COMPARTIR",'01-Mapa de riesgo-UO'!AX49, IF(T46=0, 0,$AW$49))</f>
        <v>0</v>
      </c>
      <c r="W46" s="112"/>
      <c r="X46" s="112"/>
      <c r="Y46" s="112"/>
      <c r="Z46" s="112"/>
      <c r="AA46" s="479"/>
    </row>
    <row r="47" spans="1:27" ht="62.45" customHeight="1" x14ac:dyDescent="0.2">
      <c r="A47" s="348">
        <v>14</v>
      </c>
      <c r="B47" s="377">
        <f>'01-Mapa de riesgo-UO'!B50</f>
        <v>0</v>
      </c>
      <c r="C47" s="485">
        <f>'01-Mapa de riesgo-UO'!G50</f>
        <v>0</v>
      </c>
      <c r="D47" s="485">
        <f>'01-Mapa de riesgo-UO'!H50</f>
        <v>0</v>
      </c>
      <c r="E47" s="485">
        <f>'01-Mapa de riesgo-UO'!I50</f>
        <v>0</v>
      </c>
      <c r="F47" s="84">
        <f>'01-Mapa de riesgo-UO'!F50</f>
        <v>0</v>
      </c>
      <c r="G47" s="485">
        <f>'01-Mapa de riesgo-UO'!J50</f>
        <v>0</v>
      </c>
      <c r="H47" s="449" t="str">
        <f>'01-Mapa de riesgo-UO'!AQ50</f>
        <v>LEVE</v>
      </c>
      <c r="I47" s="484">
        <f>'01-Mapa de riesgo-UO'!AR50</f>
        <v>0</v>
      </c>
      <c r="J47" s="482"/>
      <c r="K47" s="483"/>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488" t="e">
        <f>'01-Mapa de riesgo-UO'!AO50</f>
        <v>#DIV/0!</v>
      </c>
      <c r="R47" s="476"/>
      <c r="S47" s="476"/>
      <c r="T47" s="115">
        <f>'01-Mapa de riesgo-UO'!AT50</f>
        <v>0</v>
      </c>
      <c r="U47" s="115">
        <f>'01-Mapa de riesgo-UO'!AU50</f>
        <v>0</v>
      </c>
      <c r="V47" s="115">
        <f>IF(T47="COMPARTIR",'01-Mapa de riesgo-UO'!AX50, IF(T47=0, 0,$AW$50))</f>
        <v>0</v>
      </c>
      <c r="W47" s="112"/>
      <c r="X47" s="112"/>
      <c r="Y47" s="112"/>
      <c r="Z47" s="112"/>
      <c r="AA47" s="478"/>
    </row>
    <row r="48" spans="1:27" ht="62.45" customHeight="1" x14ac:dyDescent="0.2">
      <c r="A48" s="348"/>
      <c r="B48" s="377"/>
      <c r="C48" s="485"/>
      <c r="D48" s="485"/>
      <c r="E48" s="485"/>
      <c r="F48" s="84">
        <f>'01-Mapa de riesgo-UO'!F51</f>
        <v>0</v>
      </c>
      <c r="G48" s="485"/>
      <c r="H48" s="449"/>
      <c r="I48" s="485"/>
      <c r="J48" s="481"/>
      <c r="K48" s="483"/>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486"/>
      <c r="R48" s="476"/>
      <c r="S48" s="476"/>
      <c r="T48" s="115">
        <f>'01-Mapa de riesgo-UO'!AT51</f>
        <v>0</v>
      </c>
      <c r="U48" s="115">
        <f>'01-Mapa de riesgo-UO'!AU51</f>
        <v>0</v>
      </c>
      <c r="V48" s="115">
        <f>IF(T48="COMPARTIR",'01-Mapa de riesgo-UO'!AX51, IF(T48=0, 0,$AW$51))</f>
        <v>0</v>
      </c>
      <c r="W48" s="112"/>
      <c r="X48" s="112"/>
      <c r="Y48" s="112"/>
      <c r="Z48" s="112"/>
      <c r="AA48" s="479"/>
    </row>
    <row r="49" spans="1:27" ht="62.45" customHeight="1" thickBot="1" x14ac:dyDescent="0.25">
      <c r="A49" s="348"/>
      <c r="B49" s="377"/>
      <c r="C49" s="485"/>
      <c r="D49" s="485"/>
      <c r="E49" s="485"/>
      <c r="F49" s="84">
        <f>'01-Mapa de riesgo-UO'!F52</f>
        <v>0</v>
      </c>
      <c r="G49" s="485"/>
      <c r="H49" s="449"/>
      <c r="I49" s="485"/>
      <c r="J49" s="481"/>
      <c r="K49" s="483"/>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487"/>
      <c r="R49" s="476"/>
      <c r="S49" s="476"/>
      <c r="T49" s="115">
        <f>'01-Mapa de riesgo-UO'!AT52</f>
        <v>0</v>
      </c>
      <c r="U49" s="115">
        <f>'01-Mapa de riesgo-UO'!AU52</f>
        <v>0</v>
      </c>
      <c r="V49" s="115">
        <f>IF(T49="COMPARTIR",'01-Mapa de riesgo-UO'!AX52, IF(T49=0, 0,$AW$52))</f>
        <v>0</v>
      </c>
      <c r="W49" s="112"/>
      <c r="X49" s="112"/>
      <c r="Y49" s="112"/>
      <c r="Z49" s="112"/>
      <c r="AA49" s="479"/>
    </row>
    <row r="50" spans="1:27" ht="62.45" customHeight="1" x14ac:dyDescent="0.2">
      <c r="A50" s="348">
        <v>15</v>
      </c>
      <c r="B50" s="377">
        <f>'01-Mapa de riesgo-UO'!B53</f>
        <v>0</v>
      </c>
      <c r="C50" s="485">
        <f>'01-Mapa de riesgo-UO'!G53</f>
        <v>0</v>
      </c>
      <c r="D50" s="485">
        <f>'01-Mapa de riesgo-UO'!H53</f>
        <v>0</v>
      </c>
      <c r="E50" s="485">
        <f>'01-Mapa de riesgo-UO'!I53</f>
        <v>0</v>
      </c>
      <c r="F50" s="84">
        <f>'01-Mapa de riesgo-UO'!F53</f>
        <v>0</v>
      </c>
      <c r="G50" s="485">
        <f>'01-Mapa de riesgo-UO'!J53</f>
        <v>0</v>
      </c>
      <c r="H50" s="449" t="str">
        <f>'01-Mapa de riesgo-UO'!AQ53</f>
        <v>LEVE</v>
      </c>
      <c r="I50" s="484">
        <f>'01-Mapa de riesgo-UO'!AR53</f>
        <v>0</v>
      </c>
      <c r="J50" s="480"/>
      <c r="K50" s="483"/>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488" t="e">
        <f>'01-Mapa de riesgo-UO'!AO53</f>
        <v>#DIV/0!</v>
      </c>
      <c r="R50" s="476"/>
      <c r="S50" s="476"/>
      <c r="T50" s="115">
        <f>'01-Mapa de riesgo-UO'!AT53</f>
        <v>0</v>
      </c>
      <c r="U50" s="115">
        <f>'01-Mapa de riesgo-UO'!AU53</f>
        <v>0</v>
      </c>
      <c r="V50" s="115">
        <f>IF(T50="COMPARTIR",'01-Mapa de riesgo-UO'!AX53, IF(T50=0, 0,$AW$53))</f>
        <v>0</v>
      </c>
      <c r="W50" s="112"/>
      <c r="X50" s="112"/>
      <c r="Y50" s="112"/>
      <c r="Z50" s="112"/>
      <c r="AA50" s="478"/>
    </row>
    <row r="51" spans="1:27" ht="62.45" customHeight="1" x14ac:dyDescent="0.2">
      <c r="A51" s="348"/>
      <c r="B51" s="377"/>
      <c r="C51" s="485"/>
      <c r="D51" s="485"/>
      <c r="E51" s="485"/>
      <c r="F51" s="84">
        <f>'01-Mapa de riesgo-UO'!F54</f>
        <v>0</v>
      </c>
      <c r="G51" s="485"/>
      <c r="H51" s="449"/>
      <c r="I51" s="485"/>
      <c r="J51" s="481"/>
      <c r="K51" s="483"/>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486"/>
      <c r="R51" s="476"/>
      <c r="S51" s="476"/>
      <c r="T51" s="115">
        <f>'01-Mapa de riesgo-UO'!AT54</f>
        <v>0</v>
      </c>
      <c r="U51" s="115">
        <f>'01-Mapa de riesgo-UO'!AU54</f>
        <v>0</v>
      </c>
      <c r="V51" s="115">
        <f>IF(T51="COMPARTIR",'01-Mapa de riesgo-UO'!AX54, IF(T51=0, 0,$AW$54))</f>
        <v>0</v>
      </c>
      <c r="W51" s="112"/>
      <c r="X51" s="112"/>
      <c r="Y51" s="112"/>
      <c r="Z51" s="112"/>
      <c r="AA51" s="479"/>
    </row>
    <row r="52" spans="1:27" ht="62.45" customHeight="1" thickBot="1" x14ac:dyDescent="0.25">
      <c r="A52" s="348"/>
      <c r="B52" s="377"/>
      <c r="C52" s="485"/>
      <c r="D52" s="485"/>
      <c r="E52" s="485"/>
      <c r="F52" s="84">
        <f>'01-Mapa de riesgo-UO'!F55</f>
        <v>0</v>
      </c>
      <c r="G52" s="485"/>
      <c r="H52" s="449"/>
      <c r="I52" s="485"/>
      <c r="J52" s="481"/>
      <c r="K52" s="483"/>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487"/>
      <c r="R52" s="476"/>
      <c r="S52" s="476"/>
      <c r="T52" s="115">
        <f>'01-Mapa de riesgo-UO'!AT55</f>
        <v>0</v>
      </c>
      <c r="U52" s="115">
        <f>'01-Mapa de riesgo-UO'!AU55</f>
        <v>0</v>
      </c>
      <c r="V52" s="115">
        <f>IF(T52="COMPARTIR",'01-Mapa de riesgo-UO'!AX55, IF(T52=0, 0,$AW$55))</f>
        <v>0</v>
      </c>
      <c r="W52" s="112"/>
      <c r="X52" s="112"/>
      <c r="Y52" s="112"/>
      <c r="Z52" s="112"/>
      <c r="AA52" s="479"/>
    </row>
    <row r="53" spans="1:27" ht="62.45" customHeight="1" x14ac:dyDescent="0.2">
      <c r="A53" s="348">
        <v>16</v>
      </c>
      <c r="B53" s="377">
        <f>'01-Mapa de riesgo-UO'!B56</f>
        <v>0</v>
      </c>
      <c r="C53" s="485">
        <f>'01-Mapa de riesgo-UO'!G56</f>
        <v>0</v>
      </c>
      <c r="D53" s="485">
        <f>'01-Mapa de riesgo-UO'!H56</f>
        <v>0</v>
      </c>
      <c r="E53" s="485">
        <f>'01-Mapa de riesgo-UO'!I56</f>
        <v>0</v>
      </c>
      <c r="F53" s="84">
        <f>'01-Mapa de riesgo-UO'!F56</f>
        <v>0</v>
      </c>
      <c r="G53" s="485">
        <f>'01-Mapa de riesgo-UO'!J56</f>
        <v>0</v>
      </c>
      <c r="H53" s="449" t="str">
        <f>'01-Mapa de riesgo-UO'!AQ56</f>
        <v>LEVE</v>
      </c>
      <c r="I53" s="484">
        <f>'01-Mapa de riesgo-UO'!AR56</f>
        <v>0</v>
      </c>
      <c r="J53" s="482"/>
      <c r="K53" s="483"/>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488" t="e">
        <f>'01-Mapa de riesgo-UO'!AO56</f>
        <v>#DIV/0!</v>
      </c>
      <c r="R53" s="476"/>
      <c r="S53" s="476"/>
      <c r="T53" s="115">
        <f>'01-Mapa de riesgo-UO'!AT56</f>
        <v>0</v>
      </c>
      <c r="U53" s="115">
        <f>'01-Mapa de riesgo-UO'!AU56</f>
        <v>0</v>
      </c>
      <c r="V53" s="115">
        <f>IF(T53="COMPARTIR",'01-Mapa de riesgo-UO'!AX56, IF(T53=0, 0,$AW$56))</f>
        <v>0</v>
      </c>
      <c r="W53" s="112"/>
      <c r="X53" s="112"/>
      <c r="Y53" s="112"/>
      <c r="Z53" s="112"/>
      <c r="AA53" s="478"/>
    </row>
    <row r="54" spans="1:27" ht="62.45" customHeight="1" x14ac:dyDescent="0.2">
      <c r="A54" s="348"/>
      <c r="B54" s="377"/>
      <c r="C54" s="485"/>
      <c r="D54" s="485"/>
      <c r="E54" s="485"/>
      <c r="F54" s="84">
        <f>'01-Mapa de riesgo-UO'!F57</f>
        <v>0</v>
      </c>
      <c r="G54" s="485"/>
      <c r="H54" s="449"/>
      <c r="I54" s="485"/>
      <c r="J54" s="481"/>
      <c r="K54" s="483"/>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486"/>
      <c r="R54" s="476"/>
      <c r="S54" s="476"/>
      <c r="T54" s="115">
        <f>'01-Mapa de riesgo-UO'!AT57</f>
        <v>0</v>
      </c>
      <c r="U54" s="115">
        <f>'01-Mapa de riesgo-UO'!AU57</f>
        <v>0</v>
      </c>
      <c r="V54" s="115">
        <f>IF(T54="COMPARTIR",'01-Mapa de riesgo-UO'!AX57, IF(T54=0, 0,$AW$57))</f>
        <v>0</v>
      </c>
      <c r="W54" s="112"/>
      <c r="X54" s="112"/>
      <c r="Y54" s="112"/>
      <c r="Z54" s="112"/>
      <c r="AA54" s="479"/>
    </row>
    <row r="55" spans="1:27" ht="62.45" customHeight="1" thickBot="1" x14ac:dyDescent="0.25">
      <c r="A55" s="348"/>
      <c r="B55" s="377"/>
      <c r="C55" s="485"/>
      <c r="D55" s="485"/>
      <c r="E55" s="485"/>
      <c r="F55" s="84">
        <f>'01-Mapa de riesgo-UO'!F58</f>
        <v>0</v>
      </c>
      <c r="G55" s="485"/>
      <c r="H55" s="449"/>
      <c r="I55" s="485"/>
      <c r="J55" s="481"/>
      <c r="K55" s="483"/>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487"/>
      <c r="R55" s="476"/>
      <c r="S55" s="476"/>
      <c r="T55" s="115">
        <f>'01-Mapa de riesgo-UO'!AT58</f>
        <v>0</v>
      </c>
      <c r="U55" s="115">
        <f>'01-Mapa de riesgo-UO'!AU58</f>
        <v>0</v>
      </c>
      <c r="V55" s="115">
        <f>IF(T55="COMPARTIR",'01-Mapa de riesgo-UO'!AX58, IF(T55=0, 0,$AW$58))</f>
        <v>0</v>
      </c>
      <c r="W55" s="112"/>
      <c r="X55" s="112"/>
      <c r="Y55" s="112"/>
      <c r="Z55" s="112"/>
      <c r="AA55" s="479"/>
    </row>
    <row r="56" spans="1:27" ht="62.45" customHeight="1" x14ac:dyDescent="0.2">
      <c r="A56" s="348">
        <v>17</v>
      </c>
      <c r="B56" s="377">
        <f>'01-Mapa de riesgo-UO'!B59</f>
        <v>0</v>
      </c>
      <c r="C56" s="485">
        <f>'01-Mapa de riesgo-UO'!G59</f>
        <v>0</v>
      </c>
      <c r="D56" s="485">
        <f>'01-Mapa de riesgo-UO'!H59</f>
        <v>0</v>
      </c>
      <c r="E56" s="485">
        <f>'01-Mapa de riesgo-UO'!I59</f>
        <v>0</v>
      </c>
      <c r="F56" s="84">
        <f>'01-Mapa de riesgo-UO'!F59</f>
        <v>0</v>
      </c>
      <c r="G56" s="485">
        <f>'01-Mapa de riesgo-UO'!J59</f>
        <v>0</v>
      </c>
      <c r="H56" s="449" t="str">
        <f>'01-Mapa de riesgo-UO'!AQ59</f>
        <v>LEVE</v>
      </c>
      <c r="I56" s="484">
        <f>'01-Mapa de riesgo-UO'!AR59</f>
        <v>0</v>
      </c>
      <c r="J56" s="482"/>
      <c r="K56" s="483"/>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488" t="e">
        <f>'01-Mapa de riesgo-UO'!AO59</f>
        <v>#DIV/0!</v>
      </c>
      <c r="R56" s="476"/>
      <c r="S56" s="476"/>
      <c r="T56" s="115">
        <f>'01-Mapa de riesgo-UO'!AT59</f>
        <v>0</v>
      </c>
      <c r="U56" s="115">
        <f>'01-Mapa de riesgo-UO'!AU59</f>
        <v>0</v>
      </c>
      <c r="V56" s="115">
        <f>IF(T56="COMPARTIR",'01-Mapa de riesgo-UO'!AX59, IF(T56=0, 0,$AW$59))</f>
        <v>0</v>
      </c>
      <c r="W56" s="112"/>
      <c r="X56" s="112"/>
      <c r="Y56" s="112"/>
      <c r="Z56" s="112"/>
      <c r="AA56" s="478"/>
    </row>
    <row r="57" spans="1:27" ht="62.45" customHeight="1" x14ac:dyDescent="0.2">
      <c r="A57" s="348"/>
      <c r="B57" s="377"/>
      <c r="C57" s="485"/>
      <c r="D57" s="485"/>
      <c r="E57" s="485"/>
      <c r="F57" s="84">
        <f>'01-Mapa de riesgo-UO'!F60</f>
        <v>0</v>
      </c>
      <c r="G57" s="485"/>
      <c r="H57" s="449"/>
      <c r="I57" s="485"/>
      <c r="J57" s="481"/>
      <c r="K57" s="483"/>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486"/>
      <c r="R57" s="476"/>
      <c r="S57" s="476"/>
      <c r="T57" s="115">
        <f>'01-Mapa de riesgo-UO'!AT60</f>
        <v>0</v>
      </c>
      <c r="U57" s="115">
        <f>'01-Mapa de riesgo-UO'!AU60</f>
        <v>0</v>
      </c>
      <c r="V57" s="115">
        <f>IF(T57="COMPARTIR",'01-Mapa de riesgo-UO'!AX60, IF(T57=0, 0,$AW$60))</f>
        <v>0</v>
      </c>
      <c r="W57" s="112"/>
      <c r="X57" s="112"/>
      <c r="Y57" s="112"/>
      <c r="Z57" s="112"/>
      <c r="AA57" s="479"/>
    </row>
    <row r="58" spans="1:27" ht="62.45" customHeight="1" thickBot="1" x14ac:dyDescent="0.25">
      <c r="A58" s="348"/>
      <c r="B58" s="377"/>
      <c r="C58" s="485"/>
      <c r="D58" s="485"/>
      <c r="E58" s="485"/>
      <c r="F58" s="84">
        <f>'01-Mapa de riesgo-UO'!F61</f>
        <v>0</v>
      </c>
      <c r="G58" s="485"/>
      <c r="H58" s="449"/>
      <c r="I58" s="485"/>
      <c r="J58" s="481"/>
      <c r="K58" s="483"/>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487"/>
      <c r="R58" s="476"/>
      <c r="S58" s="476"/>
      <c r="T58" s="115">
        <f>'01-Mapa de riesgo-UO'!AT61</f>
        <v>0</v>
      </c>
      <c r="U58" s="115">
        <f>'01-Mapa de riesgo-UO'!AU61</f>
        <v>0</v>
      </c>
      <c r="V58" s="115">
        <f>IF(T58="COMPARTIR",'01-Mapa de riesgo-UO'!AX61, IF(T58=0, 0,$AW$61))</f>
        <v>0</v>
      </c>
      <c r="W58" s="112"/>
      <c r="X58" s="112"/>
      <c r="Y58" s="112"/>
      <c r="Z58" s="112"/>
      <c r="AA58" s="479"/>
    </row>
    <row r="59" spans="1:27" ht="62.45" customHeight="1" x14ac:dyDescent="0.2">
      <c r="A59" s="348">
        <v>18</v>
      </c>
      <c r="B59" s="377">
        <f>'01-Mapa de riesgo-UO'!B62</f>
        <v>0</v>
      </c>
      <c r="C59" s="485">
        <f>'01-Mapa de riesgo-UO'!G62</f>
        <v>0</v>
      </c>
      <c r="D59" s="485">
        <f>'01-Mapa de riesgo-UO'!H62</f>
        <v>0</v>
      </c>
      <c r="E59" s="485">
        <f>'01-Mapa de riesgo-UO'!I62</f>
        <v>0</v>
      </c>
      <c r="F59" s="84">
        <f>'01-Mapa de riesgo-UO'!F62</f>
        <v>0</v>
      </c>
      <c r="G59" s="485">
        <f>'01-Mapa de riesgo-UO'!J62</f>
        <v>0</v>
      </c>
      <c r="H59" s="449" t="str">
        <f>'01-Mapa de riesgo-UO'!AQ62</f>
        <v>LEVE</v>
      </c>
      <c r="I59" s="484">
        <f>'01-Mapa de riesgo-UO'!AR62</f>
        <v>0</v>
      </c>
      <c r="J59" s="482"/>
      <c r="K59" s="483"/>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488" t="e">
        <f>'01-Mapa de riesgo-UO'!AO62</f>
        <v>#DIV/0!</v>
      </c>
      <c r="R59" s="476"/>
      <c r="S59" s="476"/>
      <c r="T59" s="115">
        <f>'01-Mapa de riesgo-UO'!AT62</f>
        <v>0</v>
      </c>
      <c r="U59" s="115">
        <f>'01-Mapa de riesgo-UO'!AU62</f>
        <v>0</v>
      </c>
      <c r="V59" s="115">
        <f>IF(T59="COMPARTIR",'01-Mapa de riesgo-UO'!AX62, IF(T59=0, 0,$AW$62))</f>
        <v>0</v>
      </c>
      <c r="W59" s="112"/>
      <c r="X59" s="112"/>
      <c r="Y59" s="112"/>
      <c r="Z59" s="112"/>
      <c r="AA59" s="478"/>
    </row>
    <row r="60" spans="1:27" ht="62.45" customHeight="1" x14ac:dyDescent="0.2">
      <c r="A60" s="348"/>
      <c r="B60" s="377"/>
      <c r="C60" s="485"/>
      <c r="D60" s="485"/>
      <c r="E60" s="485"/>
      <c r="F60" s="84">
        <f>'01-Mapa de riesgo-UO'!F63</f>
        <v>0</v>
      </c>
      <c r="G60" s="485"/>
      <c r="H60" s="449"/>
      <c r="I60" s="485"/>
      <c r="J60" s="481"/>
      <c r="K60" s="483"/>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486"/>
      <c r="R60" s="476"/>
      <c r="S60" s="476"/>
      <c r="T60" s="115">
        <f>'01-Mapa de riesgo-UO'!AT63</f>
        <v>0</v>
      </c>
      <c r="U60" s="115">
        <f>'01-Mapa de riesgo-UO'!AU63</f>
        <v>0</v>
      </c>
      <c r="V60" s="115">
        <f>IF(T60="COMPARTIR",'01-Mapa de riesgo-UO'!AX63, IF(T60=0, 0,$AW$63))</f>
        <v>0</v>
      </c>
      <c r="W60" s="112"/>
      <c r="X60" s="112"/>
      <c r="Y60" s="112"/>
      <c r="Z60" s="112"/>
      <c r="AA60" s="479"/>
    </row>
    <row r="61" spans="1:27" ht="62.45" customHeight="1" thickBot="1" x14ac:dyDescent="0.25">
      <c r="A61" s="348"/>
      <c r="B61" s="377"/>
      <c r="C61" s="485"/>
      <c r="D61" s="485"/>
      <c r="E61" s="485"/>
      <c r="F61" s="84">
        <f>'01-Mapa de riesgo-UO'!F64</f>
        <v>0</v>
      </c>
      <c r="G61" s="485"/>
      <c r="H61" s="449"/>
      <c r="I61" s="485"/>
      <c r="J61" s="481"/>
      <c r="K61" s="483"/>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487"/>
      <c r="R61" s="476"/>
      <c r="S61" s="476"/>
      <c r="T61" s="115">
        <f>'01-Mapa de riesgo-UO'!AT64</f>
        <v>0</v>
      </c>
      <c r="U61" s="115">
        <f>'01-Mapa de riesgo-UO'!AU64</f>
        <v>0</v>
      </c>
      <c r="V61" s="115">
        <f>IF(T61="COMPARTIR",'01-Mapa de riesgo-UO'!AX64, IF(T61=0, 0,$AW$64))</f>
        <v>0</v>
      </c>
      <c r="W61" s="112"/>
      <c r="X61" s="112"/>
      <c r="Y61" s="112"/>
      <c r="Z61" s="112"/>
      <c r="AA61" s="479"/>
    </row>
    <row r="62" spans="1:27" ht="62.45" customHeight="1" x14ac:dyDescent="0.2">
      <c r="A62" s="348">
        <v>19</v>
      </c>
      <c r="B62" s="377">
        <f>'01-Mapa de riesgo-UO'!B65</f>
        <v>0</v>
      </c>
      <c r="C62" s="485">
        <f>'01-Mapa de riesgo-UO'!G65</f>
        <v>0</v>
      </c>
      <c r="D62" s="485">
        <f>'01-Mapa de riesgo-UO'!H65</f>
        <v>0</v>
      </c>
      <c r="E62" s="485">
        <f>'01-Mapa de riesgo-UO'!I65</f>
        <v>0</v>
      </c>
      <c r="F62" s="84">
        <f>'01-Mapa de riesgo-UO'!F65</f>
        <v>0</v>
      </c>
      <c r="G62" s="485">
        <f>'01-Mapa de riesgo-UO'!J65</f>
        <v>0</v>
      </c>
      <c r="H62" s="449" t="str">
        <f>'01-Mapa de riesgo-UO'!AQ65</f>
        <v>LEVE</v>
      </c>
      <c r="I62" s="484">
        <f>'01-Mapa de riesgo-UO'!AR65</f>
        <v>0</v>
      </c>
      <c r="J62" s="480"/>
      <c r="K62" s="483"/>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488" t="e">
        <f>'01-Mapa de riesgo-UO'!AO65</f>
        <v>#DIV/0!</v>
      </c>
      <c r="R62" s="476"/>
      <c r="S62" s="476"/>
      <c r="T62" s="115">
        <f>'01-Mapa de riesgo-UO'!AT65</f>
        <v>0</v>
      </c>
      <c r="U62" s="115">
        <f>'01-Mapa de riesgo-UO'!AU65</f>
        <v>0</v>
      </c>
      <c r="V62" s="115">
        <f>IF(T62="COMPARTIR",'01-Mapa de riesgo-UO'!AX65, IF(T62=0, 0,$AW$65))</f>
        <v>0</v>
      </c>
      <c r="W62" s="112"/>
      <c r="X62" s="112"/>
      <c r="Y62" s="112"/>
      <c r="Z62" s="112"/>
      <c r="AA62" s="478"/>
    </row>
    <row r="63" spans="1:27" ht="62.45" customHeight="1" x14ac:dyDescent="0.2">
      <c r="A63" s="348"/>
      <c r="B63" s="377"/>
      <c r="C63" s="485"/>
      <c r="D63" s="485"/>
      <c r="E63" s="485"/>
      <c r="F63" s="84">
        <f>'01-Mapa de riesgo-UO'!F66</f>
        <v>0</v>
      </c>
      <c r="G63" s="485"/>
      <c r="H63" s="449"/>
      <c r="I63" s="485"/>
      <c r="J63" s="481"/>
      <c r="K63" s="483"/>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486"/>
      <c r="R63" s="476"/>
      <c r="S63" s="476"/>
      <c r="T63" s="115">
        <f>'01-Mapa de riesgo-UO'!AT66</f>
        <v>0</v>
      </c>
      <c r="U63" s="115">
        <f>'01-Mapa de riesgo-UO'!AU66</f>
        <v>0</v>
      </c>
      <c r="V63" s="115">
        <f>IF(T63="COMPARTIR",'01-Mapa de riesgo-UO'!AX66, IF(T63=0, 0,$AW$66))</f>
        <v>0</v>
      </c>
      <c r="W63" s="112"/>
      <c r="X63" s="112"/>
      <c r="Y63" s="112"/>
      <c r="Z63" s="112"/>
      <c r="AA63" s="479"/>
    </row>
    <row r="64" spans="1:27" ht="62.45" customHeight="1" thickBot="1" x14ac:dyDescent="0.25">
      <c r="A64" s="348"/>
      <c r="B64" s="377"/>
      <c r="C64" s="485"/>
      <c r="D64" s="485"/>
      <c r="E64" s="485"/>
      <c r="F64" s="84">
        <f>'01-Mapa de riesgo-UO'!F67</f>
        <v>0</v>
      </c>
      <c r="G64" s="485"/>
      <c r="H64" s="449"/>
      <c r="I64" s="485"/>
      <c r="J64" s="481"/>
      <c r="K64" s="483"/>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487"/>
      <c r="R64" s="476"/>
      <c r="S64" s="476"/>
      <c r="T64" s="115">
        <f>'01-Mapa de riesgo-UO'!AT67</f>
        <v>0</v>
      </c>
      <c r="U64" s="115">
        <f>'01-Mapa de riesgo-UO'!AU67</f>
        <v>0</v>
      </c>
      <c r="V64" s="115">
        <f>IF(T64="COMPARTIR",'01-Mapa de riesgo-UO'!AX67, IF(T64=0, 0,$AW$67))</f>
        <v>0</v>
      </c>
      <c r="W64" s="112"/>
      <c r="X64" s="112"/>
      <c r="Y64" s="112"/>
      <c r="Z64" s="112"/>
      <c r="AA64" s="479"/>
    </row>
    <row r="65" spans="1:27" ht="62.45" customHeight="1" x14ac:dyDescent="0.2">
      <c r="A65" s="348">
        <v>20</v>
      </c>
      <c r="B65" s="377">
        <f>'01-Mapa de riesgo-UO'!B68</f>
        <v>0</v>
      </c>
      <c r="C65" s="485">
        <f>'01-Mapa de riesgo-UO'!G68</f>
        <v>0</v>
      </c>
      <c r="D65" s="485">
        <f>'01-Mapa de riesgo-UO'!H68</f>
        <v>0</v>
      </c>
      <c r="E65" s="485">
        <f>'01-Mapa de riesgo-UO'!I68</f>
        <v>0</v>
      </c>
      <c r="F65" s="84">
        <f>'01-Mapa de riesgo-UO'!F68</f>
        <v>0</v>
      </c>
      <c r="G65" s="485">
        <f>'01-Mapa de riesgo-UO'!J68</f>
        <v>0</v>
      </c>
      <c r="H65" s="449" t="str">
        <f>'01-Mapa de riesgo-UO'!AQ68</f>
        <v>LEVE</v>
      </c>
      <c r="I65" s="484">
        <f>'01-Mapa de riesgo-UO'!AR68</f>
        <v>0</v>
      </c>
      <c r="J65" s="480"/>
      <c r="K65" s="483"/>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488" t="e">
        <f>'01-Mapa de riesgo-UO'!AO68</f>
        <v>#DIV/0!</v>
      </c>
      <c r="R65" s="476"/>
      <c r="S65" s="476"/>
      <c r="T65" s="115">
        <f>'01-Mapa de riesgo-UO'!AT68</f>
        <v>0</v>
      </c>
      <c r="U65" s="115">
        <f>'01-Mapa de riesgo-UO'!AU68</f>
        <v>0</v>
      </c>
      <c r="V65" s="115">
        <f>IF(T65="COMPARTIR",'01-Mapa de riesgo-UO'!AX68, IF(T65=0, 0,$AW$68))</f>
        <v>0</v>
      </c>
      <c r="W65" s="112"/>
      <c r="X65" s="112"/>
      <c r="Y65" s="112"/>
      <c r="Z65" s="112"/>
      <c r="AA65" s="478"/>
    </row>
    <row r="66" spans="1:27" ht="62.45" customHeight="1" x14ac:dyDescent="0.2">
      <c r="A66" s="348"/>
      <c r="B66" s="377"/>
      <c r="C66" s="485"/>
      <c r="D66" s="485"/>
      <c r="E66" s="485"/>
      <c r="F66" s="84">
        <f>'01-Mapa de riesgo-UO'!F69</f>
        <v>0</v>
      </c>
      <c r="G66" s="485"/>
      <c r="H66" s="449"/>
      <c r="I66" s="485"/>
      <c r="J66" s="481"/>
      <c r="K66" s="483"/>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486"/>
      <c r="R66" s="476"/>
      <c r="S66" s="476"/>
      <c r="T66" s="115">
        <f>'01-Mapa de riesgo-UO'!AT69</f>
        <v>0</v>
      </c>
      <c r="U66" s="115">
        <f>'01-Mapa de riesgo-UO'!AU69</f>
        <v>0</v>
      </c>
      <c r="V66" s="115">
        <f>IF(T66="COMPARTIR",'01-Mapa de riesgo-UO'!AX69, IF(T66=0, 0,$AW$69))</f>
        <v>0</v>
      </c>
      <c r="W66" s="112"/>
      <c r="X66" s="112"/>
      <c r="Y66" s="112"/>
      <c r="Z66" s="112"/>
      <c r="AA66" s="479"/>
    </row>
    <row r="67" spans="1:27" ht="62.45" customHeight="1" thickBot="1" x14ac:dyDescent="0.25">
      <c r="A67" s="348"/>
      <c r="B67" s="377"/>
      <c r="C67" s="485"/>
      <c r="D67" s="485"/>
      <c r="E67" s="485"/>
      <c r="F67" s="84">
        <f>'01-Mapa de riesgo-UO'!F70</f>
        <v>0</v>
      </c>
      <c r="G67" s="485"/>
      <c r="H67" s="449"/>
      <c r="I67" s="485"/>
      <c r="J67" s="481"/>
      <c r="K67" s="483"/>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487"/>
      <c r="R67" s="476"/>
      <c r="S67" s="476"/>
      <c r="T67" s="115">
        <f>'01-Mapa de riesgo-UO'!AT70</f>
        <v>0</v>
      </c>
      <c r="U67" s="115">
        <f>'01-Mapa de riesgo-UO'!AU70</f>
        <v>0</v>
      </c>
      <c r="V67" s="115">
        <f>IF(T67="COMPARTIR",'01-Mapa de riesgo-UO'!AX70, IF(T67=0, 0,$AW$70))</f>
        <v>0</v>
      </c>
      <c r="W67" s="112"/>
      <c r="X67" s="112"/>
      <c r="Y67" s="112"/>
      <c r="Z67" s="112"/>
      <c r="AA67" s="479"/>
    </row>
    <row r="68" spans="1:27" ht="62.45" customHeight="1" x14ac:dyDescent="0.2">
      <c r="A68" s="348">
        <v>21</v>
      </c>
      <c r="B68" s="377">
        <f>'01-Mapa de riesgo-UO'!B71</f>
        <v>0</v>
      </c>
      <c r="C68" s="485">
        <f>'01-Mapa de riesgo-UO'!G71</f>
        <v>0</v>
      </c>
      <c r="D68" s="485">
        <f>'01-Mapa de riesgo-UO'!H71</f>
        <v>0</v>
      </c>
      <c r="E68" s="485">
        <f>'01-Mapa de riesgo-UO'!I71</f>
        <v>0</v>
      </c>
      <c r="F68" s="84">
        <f>'01-Mapa de riesgo-UO'!F71</f>
        <v>0</v>
      </c>
      <c r="G68" s="485">
        <f>'01-Mapa de riesgo-UO'!J71</f>
        <v>0</v>
      </c>
      <c r="H68" s="449" t="str">
        <f>'01-Mapa de riesgo-UO'!AQ71</f>
        <v>LEVE</v>
      </c>
      <c r="I68" s="484">
        <f>'01-Mapa de riesgo-UO'!AR71</f>
        <v>0</v>
      </c>
      <c r="J68" s="482"/>
      <c r="K68" s="483"/>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488" t="e">
        <f>'01-Mapa de riesgo-UO'!AO71</f>
        <v>#DIV/0!</v>
      </c>
      <c r="R68" s="476"/>
      <c r="S68" s="476"/>
      <c r="T68" s="115">
        <f>'01-Mapa de riesgo-UO'!AT71</f>
        <v>0</v>
      </c>
      <c r="U68" s="115">
        <f>'01-Mapa de riesgo-UO'!AU71</f>
        <v>0</v>
      </c>
      <c r="V68" s="115">
        <f>IF(T68="COMPARTIR",'01-Mapa de riesgo-UO'!AX71, IF(T68=0, 0,$AW$71))</f>
        <v>0</v>
      </c>
      <c r="W68" s="112"/>
      <c r="X68" s="112"/>
      <c r="Y68" s="112"/>
      <c r="Z68" s="112"/>
      <c r="AA68" s="478"/>
    </row>
    <row r="69" spans="1:27" ht="62.45" customHeight="1" x14ac:dyDescent="0.2">
      <c r="A69" s="348"/>
      <c r="B69" s="377"/>
      <c r="C69" s="485"/>
      <c r="D69" s="485"/>
      <c r="E69" s="485"/>
      <c r="F69" s="84">
        <f>'01-Mapa de riesgo-UO'!F72</f>
        <v>0</v>
      </c>
      <c r="G69" s="485"/>
      <c r="H69" s="449"/>
      <c r="I69" s="485"/>
      <c r="J69" s="481"/>
      <c r="K69" s="483"/>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486"/>
      <c r="R69" s="476"/>
      <c r="S69" s="476"/>
      <c r="T69" s="115">
        <f>'01-Mapa de riesgo-UO'!AT72</f>
        <v>0</v>
      </c>
      <c r="U69" s="115">
        <f>'01-Mapa de riesgo-UO'!AU72</f>
        <v>0</v>
      </c>
      <c r="V69" s="115">
        <f>IF(T69="COMPARTIR",'01-Mapa de riesgo-UO'!AX72, IF(T69=0, 0,$AW$72))</f>
        <v>0</v>
      </c>
      <c r="W69" s="112"/>
      <c r="X69" s="112"/>
      <c r="Y69" s="112"/>
      <c r="Z69" s="112"/>
      <c r="AA69" s="479"/>
    </row>
    <row r="70" spans="1:27" ht="62.45" customHeight="1" thickBot="1" x14ac:dyDescent="0.25">
      <c r="A70" s="348"/>
      <c r="B70" s="377"/>
      <c r="C70" s="485"/>
      <c r="D70" s="485"/>
      <c r="E70" s="485"/>
      <c r="F70" s="84">
        <f>'01-Mapa de riesgo-UO'!F73</f>
        <v>0</v>
      </c>
      <c r="G70" s="485"/>
      <c r="H70" s="449"/>
      <c r="I70" s="485"/>
      <c r="J70" s="481"/>
      <c r="K70" s="483"/>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487"/>
      <c r="R70" s="476"/>
      <c r="S70" s="476"/>
      <c r="T70" s="115">
        <f>'01-Mapa de riesgo-UO'!AT73</f>
        <v>0</v>
      </c>
      <c r="U70" s="115">
        <f>'01-Mapa de riesgo-UO'!AU73</f>
        <v>0</v>
      </c>
      <c r="V70" s="115">
        <f>IF(T70="COMPARTIR",'01-Mapa de riesgo-UO'!AX73, IF(T70=0, 0,$AW$73))</f>
        <v>0</v>
      </c>
      <c r="W70" s="112"/>
      <c r="X70" s="112"/>
      <c r="Y70" s="112"/>
      <c r="Z70" s="112"/>
      <c r="AA70" s="479"/>
    </row>
    <row r="71" spans="1:27" ht="62.45" customHeight="1" x14ac:dyDescent="0.2">
      <c r="A71" s="348">
        <v>22</v>
      </c>
      <c r="B71" s="377">
        <f>'01-Mapa de riesgo-UO'!B74</f>
        <v>0</v>
      </c>
      <c r="C71" s="485">
        <f>'01-Mapa de riesgo-UO'!G74</f>
        <v>0</v>
      </c>
      <c r="D71" s="485">
        <f>'01-Mapa de riesgo-UO'!H74</f>
        <v>0</v>
      </c>
      <c r="E71" s="485">
        <f>'01-Mapa de riesgo-UO'!I74</f>
        <v>0</v>
      </c>
      <c r="F71" s="84">
        <f>'01-Mapa de riesgo-UO'!F74</f>
        <v>0</v>
      </c>
      <c r="G71" s="485">
        <f>'01-Mapa de riesgo-UO'!J74</f>
        <v>0</v>
      </c>
      <c r="H71" s="449" t="str">
        <f>'01-Mapa de riesgo-UO'!AQ74</f>
        <v>LEVE</v>
      </c>
      <c r="I71" s="484">
        <f>'01-Mapa de riesgo-UO'!AR74</f>
        <v>0</v>
      </c>
      <c r="J71" s="482"/>
      <c r="K71" s="483"/>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488" t="e">
        <f>'01-Mapa de riesgo-UO'!AO74</f>
        <v>#DIV/0!</v>
      </c>
      <c r="R71" s="476"/>
      <c r="S71" s="476"/>
      <c r="T71" s="115">
        <f>'01-Mapa de riesgo-UO'!AT74</f>
        <v>0</v>
      </c>
      <c r="U71" s="115">
        <f>'01-Mapa de riesgo-UO'!AU74</f>
        <v>0</v>
      </c>
      <c r="V71" s="115">
        <f>IF(T71="COMPARTIR",'01-Mapa de riesgo-UO'!AX74, IF(T71=0, 0,$AW$74))</f>
        <v>0</v>
      </c>
      <c r="W71" s="112"/>
      <c r="X71" s="112"/>
      <c r="Y71" s="112"/>
      <c r="Z71" s="112"/>
      <c r="AA71" s="478"/>
    </row>
    <row r="72" spans="1:27" ht="62.45" customHeight="1" x14ac:dyDescent="0.2">
      <c r="A72" s="348"/>
      <c r="B72" s="377"/>
      <c r="C72" s="485"/>
      <c r="D72" s="485"/>
      <c r="E72" s="485"/>
      <c r="F72" s="84">
        <f>'01-Mapa de riesgo-UO'!F75</f>
        <v>0</v>
      </c>
      <c r="G72" s="485"/>
      <c r="H72" s="449"/>
      <c r="I72" s="485"/>
      <c r="J72" s="481"/>
      <c r="K72" s="483"/>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486"/>
      <c r="R72" s="476"/>
      <c r="S72" s="476"/>
      <c r="T72" s="115">
        <f>'01-Mapa de riesgo-UO'!AT75</f>
        <v>0</v>
      </c>
      <c r="U72" s="115">
        <f>'01-Mapa de riesgo-UO'!AU75</f>
        <v>0</v>
      </c>
      <c r="V72" s="115">
        <f>IF(T72="COMPARTIR",'01-Mapa de riesgo-UO'!AX75, IF(T72=0, 0,$AW$75))</f>
        <v>0</v>
      </c>
      <c r="W72" s="112"/>
      <c r="X72" s="112"/>
      <c r="Y72" s="112"/>
      <c r="Z72" s="112"/>
      <c r="AA72" s="479"/>
    </row>
    <row r="73" spans="1:27" ht="62.45" customHeight="1" thickBot="1" x14ac:dyDescent="0.25">
      <c r="A73" s="349"/>
      <c r="B73" s="429"/>
      <c r="C73" s="493"/>
      <c r="D73" s="493"/>
      <c r="E73" s="493"/>
      <c r="F73" s="116">
        <f>'01-Mapa de riesgo-UO'!F76</f>
        <v>0</v>
      </c>
      <c r="G73" s="493"/>
      <c r="H73" s="458"/>
      <c r="I73" s="493"/>
      <c r="J73" s="494"/>
      <c r="K73" s="505"/>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496"/>
      <c r="R73" s="504"/>
      <c r="S73" s="504"/>
      <c r="T73" s="118">
        <f>'01-Mapa de riesgo-UO'!AT76</f>
        <v>0</v>
      </c>
      <c r="U73" s="118">
        <f>'01-Mapa de riesgo-UO'!AU76</f>
        <v>0</v>
      </c>
      <c r="V73" s="118">
        <f>IF(T73="COMPARTIR",'01-Mapa de riesgo-UO'!AX76, IF(T73=0, 0,$AW$76))</f>
        <v>0</v>
      </c>
      <c r="W73" s="119"/>
      <c r="X73" s="119"/>
      <c r="Y73" s="119"/>
      <c r="Z73" s="119"/>
      <c r="AA73" s="503"/>
    </row>
    <row r="74" spans="1:27" x14ac:dyDescent="0.2">
      <c r="A74" s="21"/>
      <c r="B74" s="21"/>
      <c r="C74" s="22"/>
      <c r="D74" s="22"/>
      <c r="E74" s="22"/>
      <c r="F74" s="22"/>
      <c r="G74" s="22"/>
      <c r="H74" s="22"/>
      <c r="I74" s="21"/>
      <c r="J74" s="21"/>
      <c r="K74" s="21"/>
      <c r="L74" s="21"/>
      <c r="M74" s="21"/>
      <c r="N74" s="21"/>
      <c r="O74" s="21"/>
      <c r="P74" s="21"/>
      <c r="Q74" s="495"/>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495"/>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495"/>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495"/>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495"/>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495"/>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495"/>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495"/>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495"/>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86"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86"/>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87"/>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281</v>
      </c>
      <c r="V1048451" s="3" t="s">
        <v>282</v>
      </c>
      <c r="W1048451" s="3" t="s">
        <v>273</v>
      </c>
      <c r="X1048451" s="3" t="s">
        <v>274</v>
      </c>
    </row>
    <row r="1048452" spans="21:25" ht="36" x14ac:dyDescent="0.2">
      <c r="U1048452" s="3" t="s">
        <v>282</v>
      </c>
      <c r="V1048452" s="3" t="s">
        <v>283</v>
      </c>
      <c r="W1048452" s="3" t="s">
        <v>279</v>
      </c>
      <c r="X1048452" s="3" t="s">
        <v>284</v>
      </c>
    </row>
    <row r="1048453" spans="21:25" ht="24" x14ac:dyDescent="0.2">
      <c r="U1048453" s="3" t="s">
        <v>273</v>
      </c>
      <c r="V1048453" s="3" t="s">
        <v>285</v>
      </c>
    </row>
    <row r="1048454" spans="21:25" x14ac:dyDescent="0.2">
      <c r="U1048454" s="3" t="s">
        <v>274</v>
      </c>
    </row>
    <row r="1048460" spans="21:25" x14ac:dyDescent="0.2">
      <c r="U1048460" s="3" t="s">
        <v>88</v>
      </c>
      <c r="V1048460" s="3" t="s">
        <v>91</v>
      </c>
      <c r="W1048460" s="3" t="s">
        <v>89</v>
      </c>
      <c r="X1048460" s="3" t="s">
        <v>92</v>
      </c>
      <c r="Y1048460" s="3" t="s">
        <v>90</v>
      </c>
    </row>
    <row r="1048461" spans="21:25" ht="24" x14ac:dyDescent="0.2">
      <c r="V1048461" s="3" t="s">
        <v>282</v>
      </c>
      <c r="W1048461" s="3" t="s">
        <v>282</v>
      </c>
      <c r="X1048461" s="3" t="s">
        <v>282</v>
      </c>
      <c r="Y1048461" s="3" t="s">
        <v>282</v>
      </c>
    </row>
    <row r="1048462" spans="21:25" ht="24" x14ac:dyDescent="0.2">
      <c r="V1048462" s="3" t="s">
        <v>273</v>
      </c>
      <c r="W1048462" s="3" t="s">
        <v>273</v>
      </c>
      <c r="X1048462" s="3" t="s">
        <v>273</v>
      </c>
      <c r="Y1048462" s="3" t="s">
        <v>273</v>
      </c>
    </row>
    <row r="1048463" spans="21:25" ht="24" x14ac:dyDescent="0.2">
      <c r="V1048463" s="3" t="s">
        <v>274</v>
      </c>
      <c r="W1048463" s="3" t="s">
        <v>274</v>
      </c>
      <c r="X1048463" s="3" t="s">
        <v>274</v>
      </c>
      <c r="Y1048463" s="3" t="s">
        <v>274</v>
      </c>
    </row>
    <row r="1048465" spans="6:8" x14ac:dyDescent="0.2">
      <c r="F1048465" s="4" t="s">
        <v>87</v>
      </c>
      <c r="G1048465" s="4" t="s">
        <v>86</v>
      </c>
      <c r="H1048465" s="4" t="s">
        <v>85</v>
      </c>
    </row>
    <row r="1048466" spans="6:8" x14ac:dyDescent="0.2">
      <c r="F1048466" s="4" t="s">
        <v>266</v>
      </c>
      <c r="G1048466" s="4" t="s">
        <v>266</v>
      </c>
      <c r="H1048466" s="4" t="s">
        <v>268</v>
      </c>
    </row>
    <row r="1048467" spans="6:8" x14ac:dyDescent="0.2">
      <c r="G1048467" s="4" t="s">
        <v>267</v>
      </c>
      <c r="H1048467" s="4" t="s">
        <v>269</v>
      </c>
    </row>
  </sheetData>
  <sheetProtection algorithmName="SHA-512" hashValue="jJfPBb2i1D6RMw9ySnk0/HtMTWacHtzYh+K6capCt/dAJkvSNZIG+CwufzROBmyjDC5VIKvnF4VpbolFMgwhTg==" saltValue="x6RnDFRiq1dxxJGJ3jM4Vw=="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125" priority="162" stopIfTrue="1" operator="equal">
      <formula>1</formula>
    </cfRule>
    <cfRule type="cellIs" dxfId="124" priority="163" stopIfTrue="1" operator="between">
      <formula>1.9</formula>
      <formula>3.1</formula>
    </cfRule>
    <cfRule type="cellIs" dxfId="123" priority="164" stopIfTrue="1" operator="equal">
      <formula>4</formula>
    </cfRule>
  </conditionalFormatting>
  <conditionalFormatting sqref="H8:H73">
    <cfRule type="cellIs" dxfId="122" priority="153" operator="equal">
      <formula>"LEVE"</formula>
    </cfRule>
    <cfRule type="cellIs" dxfId="121" priority="154" operator="equal">
      <formula>"MODERADO"</formula>
    </cfRule>
    <cfRule type="cellIs" dxfId="120" priority="155" operator="equal">
      <formula>"GRAVE"</formula>
    </cfRule>
  </conditionalFormatting>
  <conditionalFormatting sqref="AA17:AA19 AA26:AA73">
    <cfRule type="containsText" dxfId="119" priority="146" operator="containsText" text="CONTINUA LA ACCIÓN ANTERIOR">
      <formula>NOT(ISERROR(SEARCH("CONTINUA LA ACCIÓN ANTERIOR",AA17)))</formula>
    </cfRule>
    <cfRule type="containsText" dxfId="118" priority="147" operator="containsText" text="REQUIERE NUEVA ACCIÓN">
      <formula>NOT(ISERROR(SEARCH("REQUIERE NUEVA ACCIÓN",AA17)))</formula>
    </cfRule>
    <cfRule type="containsText" dxfId="117" priority="148" operator="containsText" text="RIESGO CONTROLADO">
      <formula>NOT(ISERROR(SEARCH("RIESGO CONTROLADO",AA17)))</formula>
    </cfRule>
  </conditionalFormatting>
  <conditionalFormatting sqref="Y8:Y13 Y17:Y19 Y23:Y73">
    <cfRule type="beginsWith" dxfId="116" priority="139" operator="beginsWith" text="No eficaz">
      <formula>LEFT(Y8,LEN("No eficaz"))="No eficaz"</formula>
    </cfRule>
  </conditionalFormatting>
  <conditionalFormatting sqref="Y8:Y13 Y17:Y19 Y23:Y73">
    <cfRule type="beginsWith" dxfId="115" priority="135" operator="beginsWith" text="Eficaz">
      <formula>LEFT(Y8,LEN("Eficaz"))="Eficaz"</formula>
    </cfRule>
  </conditionalFormatting>
  <conditionalFormatting sqref="U8:U73">
    <cfRule type="expression" dxfId="114" priority="134">
      <formula>T8="ASUMIR"</formula>
    </cfRule>
  </conditionalFormatting>
  <conditionalFormatting sqref="V8:V73">
    <cfRule type="expression" dxfId="113" priority="133">
      <formula>T8="ASUMIR"</formula>
    </cfRule>
  </conditionalFormatting>
  <conditionalFormatting sqref="W8:W13 W17:W19 W23:W73">
    <cfRule type="expression" dxfId="112" priority="132">
      <formula>T8="ASUMIR"</formula>
    </cfRule>
  </conditionalFormatting>
  <conditionalFormatting sqref="Y8:Y13 Y17:Y19 Y23:Y73">
    <cfRule type="expression" dxfId="111" priority="130">
      <formula>T8="ASUMIR"</formula>
    </cfRule>
  </conditionalFormatting>
  <conditionalFormatting sqref="X8:X13 X17:X19 X23:X73">
    <cfRule type="expression" dxfId="110" priority="123">
      <formula>T8="ASUMIR"</formula>
    </cfRule>
  </conditionalFormatting>
  <conditionalFormatting sqref="Z8:Z13 Z17:Z19 Z23:Z73">
    <cfRule type="expression" dxfId="109" priority="121">
      <formula>T8="ASUMIR"</formula>
    </cfRule>
  </conditionalFormatting>
  <conditionalFormatting sqref="O8:O73">
    <cfRule type="expression" dxfId="108" priority="120">
      <formula>$L$8="No existe control para el riesgo"</formula>
    </cfRule>
  </conditionalFormatting>
  <conditionalFormatting sqref="P8:Q8 P9:P73 Q11 Q14 Q17 Q20 Q23 Q26 Q29 Q32 Q35 Q38 Q41 Q44 Q47 Q50 Q53 Q56 Q59 Q62 Q65 Q68 Q71 Q74 Q77 Q80 Q83">
    <cfRule type="expression" dxfId="107" priority="119">
      <formula>$L$8="No existe control para el riesgo"</formula>
    </cfRule>
  </conditionalFormatting>
  <conditionalFormatting sqref="W8">
    <cfRule type="cellIs" dxfId="106" priority="114" operator="equal">
      <formula>"NO_CUMPLIDA"</formula>
    </cfRule>
  </conditionalFormatting>
  <conditionalFormatting sqref="W9:W13 W17:W19 W23:W73">
    <cfRule type="cellIs" dxfId="105" priority="113" operator="equal">
      <formula>"NO_CUMPLIDA"</formula>
    </cfRule>
  </conditionalFormatting>
  <conditionalFormatting sqref="Z8">
    <cfRule type="expression" dxfId="104" priority="112">
      <formula>$W$8&lt;&gt;"CUMPLIMIENTO_TOTAL"</formula>
    </cfRule>
  </conditionalFormatting>
  <conditionalFormatting sqref="Z9">
    <cfRule type="expression" dxfId="103" priority="110">
      <formula>$W$9&lt;&gt;"CUMPLIMIENTO_TOTAL"</formula>
    </cfRule>
  </conditionalFormatting>
  <conditionalFormatting sqref="Z10">
    <cfRule type="expression" dxfId="102" priority="109">
      <formula>$W$10&lt;&gt;"CUMPLIMIENTO_TOTAL"</formula>
    </cfRule>
  </conditionalFormatting>
  <conditionalFormatting sqref="Z11">
    <cfRule type="expression" dxfId="101" priority="108">
      <formula>$W$11&lt;&gt;"CUMPLIMIENTO_TOTAL"</formula>
    </cfRule>
  </conditionalFormatting>
  <conditionalFormatting sqref="Z12">
    <cfRule type="expression" dxfId="100" priority="107">
      <formula>$W$12&lt;&gt;"CUMPLIMIENTO_TOTAL"</formula>
    </cfRule>
  </conditionalFormatting>
  <conditionalFormatting sqref="Z13">
    <cfRule type="expression" dxfId="99" priority="106">
      <formula>$W$13&lt;&gt;"CUMPLIMIENTO_TOTAL"</formula>
    </cfRule>
  </conditionalFormatting>
  <conditionalFormatting sqref="Z17">
    <cfRule type="expression" dxfId="98" priority="102">
      <formula>$W$17&lt;&gt;"CUMPLIMIENTO_TOTAL"</formula>
    </cfRule>
  </conditionalFormatting>
  <conditionalFormatting sqref="Z18">
    <cfRule type="expression" dxfId="97" priority="101">
      <formula>$W$18&lt;&gt;"CUMPLIMIENTO_TOTAL"</formula>
    </cfRule>
  </conditionalFormatting>
  <conditionalFormatting sqref="Z19">
    <cfRule type="expression" dxfId="96" priority="100">
      <formula>$W$19&lt;&gt;"CUMPLIMIENTO_TOTAL"</formula>
    </cfRule>
  </conditionalFormatting>
  <conditionalFormatting sqref="Z23">
    <cfRule type="expression" dxfId="95" priority="96">
      <formula>$W$23&lt;&gt;"CUMPLIMIENTO_TOTAL"</formula>
    </cfRule>
  </conditionalFormatting>
  <conditionalFormatting sqref="Z24">
    <cfRule type="expression" dxfId="94" priority="95">
      <formula>$W$24&lt;&gt;"CUMPLIMIENTO_TOTAL"</formula>
    </cfRule>
  </conditionalFormatting>
  <conditionalFormatting sqref="Z25">
    <cfRule type="expression" dxfId="93" priority="94">
      <formula>$W$25&lt;&gt;"CUMPLIMIENTO_TOTAL"</formula>
    </cfRule>
  </conditionalFormatting>
  <conditionalFormatting sqref="Z26">
    <cfRule type="expression" dxfId="92" priority="93">
      <formula>$W$26&lt;&gt;"CUMPLIMIENTO_TOTAL"</formula>
    </cfRule>
  </conditionalFormatting>
  <conditionalFormatting sqref="Z27">
    <cfRule type="expression" dxfId="91" priority="92">
      <formula>$W$27&lt;&gt;"CUMPLIMIENTO_TOTAL"</formula>
    </cfRule>
  </conditionalFormatting>
  <conditionalFormatting sqref="Z28">
    <cfRule type="expression" dxfId="90" priority="91">
      <formula>$W$28&lt;&gt;"CUMPLIMIENTO_TOTAL"</formula>
    </cfRule>
  </conditionalFormatting>
  <conditionalFormatting sqref="Z29">
    <cfRule type="expression" dxfId="89" priority="90">
      <formula>$W$29&lt;&gt;"CUMPLIMIENTO_TOTAL"</formula>
    </cfRule>
  </conditionalFormatting>
  <conditionalFormatting sqref="Z30">
    <cfRule type="expression" dxfId="88" priority="89">
      <formula>$W$30&lt;&gt;"CUMPLIMIENTO_TOTAL"</formula>
    </cfRule>
  </conditionalFormatting>
  <conditionalFormatting sqref="Z31">
    <cfRule type="expression" dxfId="87" priority="88">
      <formula>$W$31&lt;&gt;"CUMPLIMIENTO_TOTAL"</formula>
    </cfRule>
  </conditionalFormatting>
  <conditionalFormatting sqref="Z32">
    <cfRule type="expression" dxfId="86" priority="87">
      <formula>$W$32&lt;&gt;"CUMPLIMIENTO_TOTAL"</formula>
    </cfRule>
  </conditionalFormatting>
  <conditionalFormatting sqref="Z33">
    <cfRule type="expression" dxfId="85" priority="86">
      <formula>$W$33&lt;&gt;"CUMPLIMIENTO_TOTAL"</formula>
    </cfRule>
  </conditionalFormatting>
  <conditionalFormatting sqref="Z34">
    <cfRule type="expression" dxfId="84" priority="85">
      <formula>$W$34&lt;&gt;"CUMPLIMIENTO_TOTAL"</formula>
    </cfRule>
  </conditionalFormatting>
  <conditionalFormatting sqref="Z35">
    <cfRule type="expression" dxfId="83" priority="84">
      <formula>$W$35&lt;&gt;"CUMPLIMIENTO_TOTAL"</formula>
    </cfRule>
  </conditionalFormatting>
  <conditionalFormatting sqref="Z36">
    <cfRule type="expression" dxfId="82" priority="83">
      <formula>$W$36&lt;&gt;"CUMPLIMIENTO_TOTAL"</formula>
    </cfRule>
  </conditionalFormatting>
  <conditionalFormatting sqref="Z37">
    <cfRule type="expression" dxfId="81" priority="82">
      <formula>$W$37&lt;&gt;"CUMPLIMIENTO_TOTAL"</formula>
    </cfRule>
  </conditionalFormatting>
  <conditionalFormatting sqref="Z38">
    <cfRule type="expression" dxfId="80" priority="81">
      <formula>$W$38&lt;&gt;"CUMPLIMIENTO_TOTAL"</formula>
    </cfRule>
  </conditionalFormatting>
  <conditionalFormatting sqref="Z39">
    <cfRule type="expression" dxfId="79" priority="80">
      <formula>$W$39&lt;&gt;"CUMPLIMIENTO_TOTAL"</formula>
    </cfRule>
  </conditionalFormatting>
  <conditionalFormatting sqref="Z40">
    <cfRule type="expression" dxfId="78" priority="79">
      <formula>$W$40&lt;&gt;"CUMPLIMIENTO_TOTAL"</formula>
    </cfRule>
  </conditionalFormatting>
  <conditionalFormatting sqref="Z41">
    <cfRule type="expression" dxfId="77" priority="78">
      <formula>$W$41&lt;&gt;"CUMPLIMIENTO_TOTAL"</formula>
    </cfRule>
  </conditionalFormatting>
  <conditionalFormatting sqref="Z42">
    <cfRule type="expression" dxfId="76" priority="77">
      <formula>$W$42&lt;&gt;"CUMPLIMIENTO_TOTAL"</formula>
    </cfRule>
  </conditionalFormatting>
  <conditionalFormatting sqref="Z43">
    <cfRule type="expression" dxfId="75" priority="76">
      <formula>$W$43&lt;&gt;"CUMPLIMIENTO_TOTAL"</formula>
    </cfRule>
  </conditionalFormatting>
  <conditionalFormatting sqref="Z44">
    <cfRule type="expression" dxfId="74" priority="75">
      <formula>$W$44&lt;&gt;"CUMPLIMIENTO_TOTAL"</formula>
    </cfRule>
  </conditionalFormatting>
  <conditionalFormatting sqref="Z45">
    <cfRule type="expression" dxfId="73" priority="74">
      <formula>$W$45&lt;&gt;"CUMPLIMIENTO_TOTAL"</formula>
    </cfRule>
  </conditionalFormatting>
  <conditionalFormatting sqref="Z46">
    <cfRule type="expression" dxfId="72" priority="73">
      <formula>$W$46&lt;&gt;"CUMPLIMIENTO_TOTAL"</formula>
    </cfRule>
  </conditionalFormatting>
  <conditionalFormatting sqref="Z47">
    <cfRule type="expression" dxfId="71" priority="72">
      <formula>$W$47&lt;&gt;"CUMPLIMIENTO_TOTAL"</formula>
    </cfRule>
  </conditionalFormatting>
  <conditionalFormatting sqref="Z48">
    <cfRule type="expression" dxfId="70" priority="71">
      <formula>$W$48&lt;&gt;"CUMPLIMIENTO_TOTAL"</formula>
    </cfRule>
  </conditionalFormatting>
  <conditionalFormatting sqref="Z49">
    <cfRule type="expression" dxfId="69" priority="70">
      <formula>$W$49&lt;&gt;"CUMPLIMIENTO_TOTAL"</formula>
    </cfRule>
  </conditionalFormatting>
  <conditionalFormatting sqref="Z50">
    <cfRule type="expression" dxfId="68" priority="69">
      <formula>$W$50&lt;&gt;"CUMPLIMIENTO_TOTAL"</formula>
    </cfRule>
  </conditionalFormatting>
  <conditionalFormatting sqref="Z51">
    <cfRule type="expression" dxfId="67" priority="68">
      <formula>$W$51&lt;&gt;"CUMPLIMIENTO_TOTAL"</formula>
    </cfRule>
  </conditionalFormatting>
  <conditionalFormatting sqref="Z52">
    <cfRule type="expression" dxfId="66" priority="67">
      <formula>$W$52&lt;&gt;"CUMPLIMIENTO_TOTAL"</formula>
    </cfRule>
  </conditionalFormatting>
  <conditionalFormatting sqref="Z53">
    <cfRule type="expression" dxfId="65" priority="66">
      <formula>$W$53&lt;&gt;"CUMPLIMIENTO_TOTAL"</formula>
    </cfRule>
  </conditionalFormatting>
  <conditionalFormatting sqref="Z54">
    <cfRule type="expression" dxfId="64" priority="65">
      <formula>$W$54&lt;&gt;"CUMPLIMIENTO_TOTAL"</formula>
    </cfRule>
  </conditionalFormatting>
  <conditionalFormatting sqref="Z55">
    <cfRule type="expression" dxfId="63" priority="64">
      <formula>$W$55&lt;&gt;"CUMPLIMIENTO_TOTAL"</formula>
    </cfRule>
  </conditionalFormatting>
  <conditionalFormatting sqref="Z56">
    <cfRule type="expression" dxfId="62" priority="63">
      <formula>$W$56&lt;&gt;"CUMPLIMIENTO_TOTAL"</formula>
    </cfRule>
  </conditionalFormatting>
  <conditionalFormatting sqref="Z57">
    <cfRule type="expression" dxfId="61" priority="62">
      <formula>$W$57&lt;&gt;"CUMPLIMIENTO_TOTAL"</formula>
    </cfRule>
  </conditionalFormatting>
  <conditionalFormatting sqref="Z58">
    <cfRule type="expression" dxfId="60" priority="61">
      <formula>$W$58&lt;&gt;"CUMPLIMIENTO_TOTAL"</formula>
    </cfRule>
  </conditionalFormatting>
  <conditionalFormatting sqref="Z59">
    <cfRule type="expression" dxfId="59" priority="60">
      <formula>$W$59&lt;&gt;"CUMPLIMIENTO_TOTAL"</formula>
    </cfRule>
  </conditionalFormatting>
  <conditionalFormatting sqref="Z60">
    <cfRule type="expression" dxfId="58" priority="59">
      <formula>$W$60&lt;&gt;"CUMPLIMIENTO_TOTAL"</formula>
    </cfRule>
  </conditionalFormatting>
  <conditionalFormatting sqref="Z61">
    <cfRule type="expression" dxfId="57" priority="58">
      <formula>$W$61&lt;&gt;"CUMPLIMIENTO_TOTAL"</formula>
    </cfRule>
  </conditionalFormatting>
  <conditionalFormatting sqref="Z62">
    <cfRule type="expression" dxfId="56" priority="57">
      <formula>$W$62&lt;&gt;"CUMPLIMIENTO_TOTAL"</formula>
    </cfRule>
  </conditionalFormatting>
  <conditionalFormatting sqref="Z63">
    <cfRule type="expression" dxfId="55" priority="56">
      <formula>$W$63&lt;&gt;"CUMPLIMIENTO_TOTAL"</formula>
    </cfRule>
  </conditionalFormatting>
  <conditionalFormatting sqref="Z64">
    <cfRule type="expression" dxfId="54" priority="55">
      <formula>$W$64&lt;&gt;"CUMPLIMIENTO_TOTAL"</formula>
    </cfRule>
  </conditionalFormatting>
  <conditionalFormatting sqref="Z65">
    <cfRule type="expression" dxfId="53" priority="54">
      <formula>$W$65&lt;&gt;"CUMPLIMIENTO_TOTAL"</formula>
    </cfRule>
  </conditionalFormatting>
  <conditionalFormatting sqref="Z66">
    <cfRule type="expression" dxfId="52" priority="53">
      <formula>$W$66&lt;&gt;"CUMPLIMIENTO_TOTAL"</formula>
    </cfRule>
  </conditionalFormatting>
  <conditionalFormatting sqref="Z67">
    <cfRule type="expression" dxfId="51" priority="52">
      <formula>$W$67&lt;&gt;"CUMPLIMIENTO_TOTAL"</formula>
    </cfRule>
  </conditionalFormatting>
  <conditionalFormatting sqref="Z68">
    <cfRule type="expression" dxfId="50" priority="51">
      <formula>$W$68&lt;&gt;"CUMPLIMIENTO_TOTAL"</formula>
    </cfRule>
  </conditionalFormatting>
  <conditionalFormatting sqref="Z69">
    <cfRule type="expression" dxfId="49" priority="50">
      <formula>$W$69&lt;&gt;"CUMPLIMIENTO_TOTAL"</formula>
    </cfRule>
  </conditionalFormatting>
  <conditionalFormatting sqref="Z70">
    <cfRule type="expression" dxfId="48" priority="49">
      <formula>$W$70&lt;&gt;"CUMPLIMIENTO_TOTAL"</formula>
    </cfRule>
  </conditionalFormatting>
  <conditionalFormatting sqref="Z71">
    <cfRule type="expression" dxfId="47" priority="48">
      <formula>$W$71&lt;&gt;"CUMPLIMIENTO_TOTAL"</formula>
    </cfRule>
  </conditionalFormatting>
  <conditionalFormatting sqref="Z72">
    <cfRule type="expression" dxfId="46" priority="47">
      <formula>$W$72&lt;&gt;"CUMPLIMIENTO_TOTAL"</formula>
    </cfRule>
  </conditionalFormatting>
  <conditionalFormatting sqref="Z73">
    <cfRule type="expression" dxfId="45" priority="46">
      <formula>$W$73&lt;&gt;"CUMPLIMIENTO_TOTAL"</formula>
    </cfRule>
  </conditionalFormatting>
  <conditionalFormatting sqref="Q8:Q73">
    <cfRule type="cellIs" dxfId="44" priority="41" operator="equal">
      <formula>"INEXISTENTE"</formula>
    </cfRule>
    <cfRule type="cellIs" dxfId="43" priority="42" operator="equal">
      <formula>"ACEPTABLE"</formula>
    </cfRule>
    <cfRule type="cellIs" dxfId="42" priority="43" operator="equal">
      <formula>"FUERTE"</formula>
    </cfRule>
    <cfRule type="cellIs" dxfId="41" priority="44" operator="equal">
      <formula>"DÉBIL"</formula>
    </cfRule>
  </conditionalFormatting>
  <conditionalFormatting sqref="AA8:AA10">
    <cfRule type="containsText" dxfId="40" priority="37" operator="containsText" text="CONTINUA LA ACCIÓN ANTERIOR">
      <formula>NOT(ISERROR(SEARCH("CONTINUA LA ACCIÓN ANTERIOR",AA8)))</formula>
    </cfRule>
    <cfRule type="containsText" dxfId="39" priority="38" operator="containsText" text="REQUIERE NUEVA ACCIÓN">
      <formula>NOT(ISERROR(SEARCH("REQUIERE NUEVA ACCIÓN",AA8)))</formula>
    </cfRule>
    <cfRule type="containsText" dxfId="38" priority="39" operator="containsText" text="RIESGO CONTROLADO">
      <formula>NOT(ISERROR(SEARCH("RIESGO CONTROLADO",AA8)))</formula>
    </cfRule>
  </conditionalFormatting>
  <conditionalFormatting sqref="AA11:AA13">
    <cfRule type="containsText" dxfId="37" priority="34" operator="containsText" text="CONTINUA LA ACCIÓN ANTERIOR">
      <formula>NOT(ISERROR(SEARCH("CONTINUA LA ACCIÓN ANTERIOR",AA11)))</formula>
    </cfRule>
    <cfRule type="containsText" dxfId="36" priority="35" operator="containsText" text="REQUIERE NUEVA ACCIÓN">
      <formula>NOT(ISERROR(SEARCH("REQUIERE NUEVA ACCIÓN",AA11)))</formula>
    </cfRule>
    <cfRule type="containsText" dxfId="35" priority="36" operator="containsText" text="RIESGO CONTROLADO">
      <formula>NOT(ISERROR(SEARCH("RIESGO CONTROLADO",AA11)))</formula>
    </cfRule>
  </conditionalFormatting>
  <conditionalFormatting sqref="AA14:AA16">
    <cfRule type="containsText" dxfId="34" priority="29" operator="containsText" text="CONTINUA LA ACCIÓN ANTERIOR">
      <formula>NOT(ISERROR(SEARCH("CONTINUA LA ACCIÓN ANTERIOR",AA14)))</formula>
    </cfRule>
    <cfRule type="containsText" dxfId="33" priority="30" operator="containsText" text="REQUIERE NUEVA ACCIÓN">
      <formula>NOT(ISERROR(SEARCH("REQUIERE NUEVA ACCIÓN",AA14)))</formula>
    </cfRule>
    <cfRule type="containsText" dxfId="32" priority="31" operator="containsText" text="RIESGO CONTROLADO">
      <formula>NOT(ISERROR(SEARCH("RIESGO CONTROLADO",AA14)))</formula>
    </cfRule>
  </conditionalFormatting>
  <conditionalFormatting sqref="Y14:Y16">
    <cfRule type="beginsWith" dxfId="31" priority="28" operator="beginsWith" text="No eficaz">
      <formula>LEFT(Y14,LEN("No eficaz"))="No eficaz"</formula>
    </cfRule>
  </conditionalFormatting>
  <conditionalFormatting sqref="Y14:Y16">
    <cfRule type="beginsWith" dxfId="30" priority="27" operator="beginsWith" text="Eficaz">
      <formula>LEFT(Y14,LEN("Eficaz"))="Eficaz"</formula>
    </cfRule>
  </conditionalFormatting>
  <conditionalFormatting sqref="W14:W16">
    <cfRule type="expression" dxfId="29" priority="26">
      <formula>T14="ASUMIR"</formula>
    </cfRule>
  </conditionalFormatting>
  <conditionalFormatting sqref="Y14:Y16">
    <cfRule type="expression" dxfId="28" priority="25">
      <formula>T14="ASUMIR"</formula>
    </cfRule>
  </conditionalFormatting>
  <conditionalFormatting sqref="X14:X16">
    <cfRule type="expression" dxfId="27" priority="24">
      <formula>T14="ASUMIR"</formula>
    </cfRule>
  </conditionalFormatting>
  <conditionalFormatting sqref="Z14:Z16">
    <cfRule type="expression" dxfId="26" priority="23">
      <formula>T14="ASUMIR"</formula>
    </cfRule>
  </conditionalFormatting>
  <conditionalFormatting sqref="W14:W16">
    <cfRule type="cellIs" dxfId="25" priority="22" operator="equal">
      <formula>"NO_CUMPLIDA"</formula>
    </cfRule>
  </conditionalFormatting>
  <conditionalFormatting sqref="Z14">
    <cfRule type="expression" dxfId="24" priority="21">
      <formula>$W$22&lt;&gt;"CUMPLIMIENTO_TOTAL"</formula>
    </cfRule>
  </conditionalFormatting>
  <conditionalFormatting sqref="Z15">
    <cfRule type="expression" dxfId="23" priority="20">
      <formula>$W$23&lt;&gt;"CUMPLIMIENTO_TOTAL"</formula>
    </cfRule>
  </conditionalFormatting>
  <conditionalFormatting sqref="Z16">
    <cfRule type="expression" dxfId="22" priority="19">
      <formula>$W$24&lt;&gt;"CUMPLIMIENTO_TOTAL"</formula>
    </cfRule>
  </conditionalFormatting>
  <conditionalFormatting sqref="AA20:AA22">
    <cfRule type="containsText" dxfId="21" priority="14" operator="containsText" text="CONTINUA LA ACCIÓN ANTERIOR">
      <formula>NOT(ISERROR(SEARCH("CONTINUA LA ACCIÓN ANTERIOR",AA20)))</formula>
    </cfRule>
    <cfRule type="containsText" dxfId="20" priority="15" operator="containsText" text="REQUIERE NUEVA ACCIÓN">
      <formula>NOT(ISERROR(SEARCH("REQUIERE NUEVA ACCIÓN",AA20)))</formula>
    </cfRule>
    <cfRule type="containsText" dxfId="19" priority="16" operator="containsText" text="RIESGO CONTROLADO">
      <formula>NOT(ISERROR(SEARCH("RIESGO CONTROLADO",AA20)))</formula>
    </cfRule>
  </conditionalFormatting>
  <conditionalFormatting sqref="Y20:Y22">
    <cfRule type="beginsWith" dxfId="18" priority="13" operator="beginsWith" text="No eficaz">
      <formula>LEFT(Y20,LEN("No eficaz"))="No eficaz"</formula>
    </cfRule>
  </conditionalFormatting>
  <conditionalFormatting sqref="Y20:Y22">
    <cfRule type="beginsWith" dxfId="17" priority="12" operator="beginsWith" text="Eficaz">
      <formula>LEFT(Y20,LEN("Eficaz"))="Eficaz"</formula>
    </cfRule>
  </conditionalFormatting>
  <conditionalFormatting sqref="W20:W22">
    <cfRule type="expression" dxfId="16" priority="11">
      <formula>T20="ASUMIR"</formula>
    </cfRule>
  </conditionalFormatting>
  <conditionalFormatting sqref="Y20:Y22">
    <cfRule type="expression" dxfId="15" priority="10">
      <formula>T20="ASUMIR"</formula>
    </cfRule>
  </conditionalFormatting>
  <conditionalFormatting sqref="X20:X22">
    <cfRule type="expression" dxfId="14" priority="9">
      <formula>T20="ASUMIR"</formula>
    </cfRule>
  </conditionalFormatting>
  <conditionalFormatting sqref="Z20:Z22">
    <cfRule type="expression" dxfId="13" priority="8">
      <formula>T20="ASUMIR"</formula>
    </cfRule>
  </conditionalFormatting>
  <conditionalFormatting sqref="W20:W22">
    <cfRule type="cellIs" dxfId="12" priority="7" operator="equal">
      <formula>"NO_CUMPLIDA"</formula>
    </cfRule>
  </conditionalFormatting>
  <conditionalFormatting sqref="Z20">
    <cfRule type="expression" dxfId="11" priority="6">
      <formula>$W$13&lt;&gt;"CUMPLIMIENTO_TOTAL"</formula>
    </cfRule>
  </conditionalFormatting>
  <conditionalFormatting sqref="Z21">
    <cfRule type="expression" dxfId="10" priority="5">
      <formula>$W$14&lt;&gt;"CUMPLIMIENTO_TOTAL"</formula>
    </cfRule>
  </conditionalFormatting>
  <conditionalFormatting sqref="Z22">
    <cfRule type="expression" dxfId="9" priority="4">
      <formula>$W$15&lt;&gt;"CUMPLIMIENTO_TOTAL"</formula>
    </cfRule>
  </conditionalFormatting>
  <conditionalFormatting sqref="AA23:AA25">
    <cfRule type="containsText" dxfId="2" priority="1" operator="containsText" text="CONTINUA LA ACCIÓN ANTERIOR">
      <formula>NOT(ISERROR(SEARCH("CONTINUA LA ACCIÓN ANTERIOR",AA23)))</formula>
    </cfRule>
    <cfRule type="containsText" dxfId="1" priority="2" operator="containsText" text="REQUIERE NUEVA ACCIÓN">
      <formula>NOT(ISERROR(SEARCH("REQUIERE NUEVA ACCIÓN",AA23)))</formula>
    </cfRule>
    <cfRule type="containsText" dxfId="0" priority="3" operator="containsText" text="RIESGO CONTROLADO">
      <formula>NOT(ISERROR(SEARCH("RIESGO CONTROLADO",AA23)))</formula>
    </cfRule>
  </conditionalFormatting>
  <dataValidations xWindow="1179" yWindow="818"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66" operator="containsText" id="{5FF8A8BD-18FC-417B-850F-ACA90835F62D}">
            <xm:f>NOT(ISERROR(SEARCH(#REF!,Y8)))</xm:f>
            <xm:f>#REF!</xm:f>
            <x14:dxf>
              <font>
                <color rgb="FF9C0006"/>
              </font>
              <fill>
                <patternFill>
                  <bgColor rgb="FFFFC7CE"/>
                </patternFill>
              </fill>
            </x14:dxf>
          </x14:cfRule>
          <xm:sqref>Y8:Y13 Y17:Y19 Y23:Y73</xm:sqref>
        </x14:conditionalFormatting>
        <x14:conditionalFormatting xmlns:xm="http://schemas.microsoft.com/office/excel/2006/main">
          <x14:cfRule type="containsText" priority="168" operator="containsText" id="{13013706-2595-4270-A379-FEE68B7EE3BE}">
            <xm:f>NOT(ISERROR(SEARCH(#REF!,W8)))</xm:f>
            <xm:f>#REF!</xm:f>
            <x14:dxf>
              <font>
                <color rgb="FF9C0006"/>
              </font>
              <fill>
                <patternFill>
                  <bgColor rgb="FFFFC7CE"/>
                </patternFill>
              </fill>
            </x14:dxf>
          </x14:cfRule>
          <xm:sqref>W8:W13 W17:W19 W23:W73</xm:sqref>
        </x14:conditionalFormatting>
        <x14:conditionalFormatting xmlns:xm="http://schemas.microsoft.com/office/excel/2006/main">
          <x14:cfRule type="containsText" priority="32" operator="containsText" id="{BD473A9A-8B68-4FE4-A7B6-9EB246EB847D}">
            <xm:f>NOT(ISERROR(SEARCH(#REF!,Y14)))</xm:f>
            <xm:f>#REF!</xm:f>
            <x14:dxf>
              <font>
                <color rgb="FF9C0006"/>
              </font>
              <fill>
                <patternFill>
                  <bgColor rgb="FFFFC7CE"/>
                </patternFill>
              </fill>
            </x14:dxf>
          </x14:cfRule>
          <xm:sqref>Y14:Y16</xm:sqref>
        </x14:conditionalFormatting>
        <x14:conditionalFormatting xmlns:xm="http://schemas.microsoft.com/office/excel/2006/main">
          <x14:cfRule type="containsText" priority="33" operator="containsText" id="{BB35BF69-1679-4533-A2F9-0F20AF71B6EB}">
            <xm:f>NOT(ISERROR(SEARCH(#REF!,W14)))</xm:f>
            <xm:f>#REF!</xm:f>
            <x14:dxf>
              <font>
                <color rgb="FF9C0006"/>
              </font>
              <fill>
                <patternFill>
                  <bgColor rgb="FFFFC7CE"/>
                </patternFill>
              </fill>
            </x14:dxf>
          </x14:cfRule>
          <xm:sqref>W14:W16</xm:sqref>
        </x14:conditionalFormatting>
        <x14:conditionalFormatting xmlns:xm="http://schemas.microsoft.com/office/excel/2006/main">
          <x14:cfRule type="containsText" priority="17" operator="containsText" id="{05712D4D-A523-4AFA-BD1D-83AA0362A3D6}">
            <xm:f>NOT(ISERROR(SEARCH(#REF!,Y20)))</xm:f>
            <xm:f>#REF!</xm:f>
            <x14:dxf>
              <font>
                <color rgb="FF9C0006"/>
              </font>
              <fill>
                <patternFill>
                  <bgColor rgb="FFFFC7CE"/>
                </patternFill>
              </fill>
            </x14:dxf>
          </x14:cfRule>
          <xm:sqref>Y20:Y22</xm:sqref>
        </x14:conditionalFormatting>
        <x14:conditionalFormatting xmlns:xm="http://schemas.microsoft.com/office/excel/2006/main">
          <x14:cfRule type="containsText" priority="18" operator="containsText" id="{BEAB3E13-5715-4DAF-9F92-A5A5DF40C836}">
            <xm:f>NOT(ISERROR(SEARCH(#REF!,W20)))</xm:f>
            <xm:f>#REF!</xm:f>
            <x14:dxf>
              <font>
                <color rgb="FF9C0006"/>
              </font>
              <fill>
                <patternFill>
                  <bgColor rgb="FFFFC7CE"/>
                </patternFill>
              </fill>
            </x14:dxf>
          </x14:cfRule>
          <xm:sqref>W20:W22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21" zoomScale="90" zoomScaleNormal="90" workbookViewId="0">
      <selection activeCell="C73" sqref="C73:H73"/>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45" t="s">
        <v>66</v>
      </c>
      <c r="B1" s="546"/>
      <c r="C1" s="546"/>
      <c r="D1" s="546"/>
      <c r="E1" s="546"/>
      <c r="F1" s="546"/>
      <c r="G1" s="546"/>
      <c r="H1" s="546"/>
      <c r="I1" s="546"/>
      <c r="J1" s="546"/>
      <c r="K1" s="546"/>
      <c r="L1" s="546"/>
      <c r="M1" s="546"/>
      <c r="N1" s="546"/>
      <c r="O1" s="546"/>
      <c r="P1" s="546"/>
      <c r="Q1" s="546"/>
      <c r="R1" s="546"/>
      <c r="S1" s="546"/>
      <c r="T1" s="547"/>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42" t="s">
        <v>65</v>
      </c>
      <c r="B3" s="543"/>
      <c r="C3" s="543"/>
      <c r="D3" s="543"/>
      <c r="E3" s="543"/>
      <c r="F3" s="543"/>
      <c r="G3" s="543"/>
      <c r="H3" s="543"/>
      <c r="I3" s="543"/>
      <c r="J3" s="543"/>
      <c r="K3" s="543"/>
      <c r="L3" s="543"/>
      <c r="M3" s="543"/>
      <c r="N3" s="543"/>
      <c r="O3" s="543"/>
      <c r="P3" s="543"/>
      <c r="Q3" s="543"/>
      <c r="R3" s="543"/>
      <c r="S3" s="543"/>
      <c r="T3" s="544"/>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56"/>
      <c r="C6" s="575" t="s">
        <v>81</v>
      </c>
      <c r="D6" s="575"/>
      <c r="E6" s="575"/>
      <c r="F6" s="575"/>
      <c r="G6" s="575"/>
      <c r="H6" s="575"/>
      <c r="I6" s="563"/>
      <c r="J6" s="560"/>
      <c r="K6" s="559" t="s">
        <v>80</v>
      </c>
      <c r="L6" s="559"/>
      <c r="M6" s="559"/>
      <c r="N6" s="559"/>
      <c r="O6" s="559"/>
      <c r="P6" s="559"/>
      <c r="Q6" s="559"/>
      <c r="R6" s="45"/>
      <c r="S6" s="45"/>
      <c r="T6" s="549"/>
    </row>
    <row r="7" spans="1:34" ht="15" customHeight="1" x14ac:dyDescent="0.2">
      <c r="A7" s="554" t="s">
        <v>20</v>
      </c>
      <c r="B7" s="557"/>
      <c r="C7" s="529"/>
      <c r="D7" s="529"/>
      <c r="E7" s="529"/>
      <c r="F7" s="529"/>
      <c r="G7" s="529"/>
      <c r="H7" s="529"/>
      <c r="I7" s="564"/>
      <c r="J7" s="561"/>
      <c r="K7" s="507" t="s">
        <v>94</v>
      </c>
      <c r="L7" s="507"/>
      <c r="M7" s="507"/>
      <c r="N7" s="507"/>
      <c r="O7" s="507"/>
      <c r="P7" s="507"/>
      <c r="Q7" s="507"/>
      <c r="R7" s="507"/>
      <c r="S7" s="507"/>
      <c r="T7" s="550"/>
    </row>
    <row r="8" spans="1:34" ht="15" customHeight="1" x14ac:dyDescent="0.2">
      <c r="A8" s="554"/>
      <c r="B8" s="557"/>
      <c r="C8" s="506" t="s">
        <v>19</v>
      </c>
      <c r="D8" s="506"/>
      <c r="E8" s="506"/>
      <c r="F8" s="506" t="s">
        <v>224</v>
      </c>
      <c r="G8" s="506"/>
      <c r="H8" s="506"/>
      <c r="I8" s="564"/>
      <c r="J8" s="561"/>
      <c r="K8" s="507"/>
      <c r="L8" s="507"/>
      <c r="M8" s="507"/>
      <c r="N8" s="507"/>
      <c r="O8" s="507"/>
      <c r="P8" s="507"/>
      <c r="Q8" s="507"/>
      <c r="R8" s="507"/>
      <c r="S8" s="507"/>
      <c r="T8" s="550"/>
    </row>
    <row r="9" spans="1:34" ht="15" customHeight="1" x14ac:dyDescent="0.2">
      <c r="A9" s="554"/>
      <c r="B9" s="557"/>
      <c r="C9" s="548" t="s">
        <v>32</v>
      </c>
      <c r="D9" s="548"/>
      <c r="E9" s="548"/>
      <c r="F9" s="548" t="s">
        <v>264</v>
      </c>
      <c r="G9" s="548"/>
      <c r="H9" s="548"/>
      <c r="I9" s="564"/>
      <c r="J9" s="561"/>
      <c r="K9" s="507" t="s">
        <v>417</v>
      </c>
      <c r="L9" s="507"/>
      <c r="M9" s="507"/>
      <c r="N9" s="507"/>
      <c r="O9" s="507"/>
      <c r="P9" s="507"/>
      <c r="Q9" s="507"/>
      <c r="R9" s="507"/>
      <c r="S9" s="507"/>
      <c r="T9" s="550"/>
      <c r="W9" s="7"/>
      <c r="X9" s="7"/>
      <c r="Y9" s="7"/>
      <c r="Z9" s="7"/>
      <c r="AA9" s="7"/>
      <c r="AB9" s="7"/>
      <c r="AC9" s="7"/>
      <c r="AD9" s="7"/>
      <c r="AE9" s="7"/>
      <c r="AF9" s="7"/>
      <c r="AG9" s="7"/>
      <c r="AH9" s="7"/>
    </row>
    <row r="10" spans="1:34" ht="12.75" customHeight="1" x14ac:dyDescent="0.2">
      <c r="A10" s="554"/>
      <c r="B10" s="557"/>
      <c r="C10" s="548" t="s">
        <v>33</v>
      </c>
      <c r="D10" s="548"/>
      <c r="E10" s="548"/>
      <c r="F10" s="548" t="s">
        <v>37</v>
      </c>
      <c r="G10" s="548"/>
      <c r="H10" s="548"/>
      <c r="I10" s="564"/>
      <c r="J10" s="561"/>
      <c r="K10" s="507"/>
      <c r="L10" s="507"/>
      <c r="M10" s="507"/>
      <c r="N10" s="507"/>
      <c r="O10" s="507"/>
      <c r="P10" s="507"/>
      <c r="Q10" s="507"/>
      <c r="R10" s="507"/>
      <c r="S10" s="507"/>
      <c r="T10" s="550"/>
      <c r="W10" s="511"/>
      <c r="X10" s="511"/>
      <c r="Y10" s="511"/>
      <c r="Z10" s="530"/>
      <c r="AA10" s="511"/>
      <c r="AB10" s="511"/>
      <c r="AC10" s="511"/>
      <c r="AD10" s="511"/>
      <c r="AE10" s="511"/>
      <c r="AF10" s="511"/>
      <c r="AG10" s="511"/>
      <c r="AH10" s="511"/>
    </row>
    <row r="11" spans="1:34" ht="15" customHeight="1" x14ac:dyDescent="0.2">
      <c r="A11" s="554"/>
      <c r="B11" s="557"/>
      <c r="C11" s="548" t="s">
        <v>34</v>
      </c>
      <c r="D11" s="548"/>
      <c r="E11" s="548"/>
      <c r="F11" s="548" t="s">
        <v>38</v>
      </c>
      <c r="G11" s="548"/>
      <c r="H11" s="548"/>
      <c r="I11" s="564"/>
      <c r="J11" s="561"/>
      <c r="K11" s="507"/>
      <c r="L11" s="507"/>
      <c r="M11" s="507"/>
      <c r="N11" s="507"/>
      <c r="O11" s="507"/>
      <c r="P11" s="507"/>
      <c r="Q11" s="507"/>
      <c r="R11" s="507"/>
      <c r="S11" s="507"/>
      <c r="T11" s="550"/>
      <c r="W11" s="511"/>
      <c r="X11" s="511"/>
      <c r="Y11" s="511"/>
      <c r="Z11" s="530"/>
      <c r="AA11" s="511"/>
      <c r="AB11" s="511"/>
      <c r="AC11" s="511"/>
      <c r="AD11" s="511"/>
      <c r="AE11" s="511"/>
      <c r="AF11" s="511"/>
      <c r="AG11" s="511"/>
      <c r="AH11" s="511"/>
    </row>
    <row r="12" spans="1:34" ht="12.75" customHeight="1" x14ac:dyDescent="0.2">
      <c r="A12" s="554"/>
      <c r="B12" s="557"/>
      <c r="C12" s="548" t="s">
        <v>35</v>
      </c>
      <c r="D12" s="548"/>
      <c r="E12" s="548"/>
      <c r="F12" s="548" t="s">
        <v>39</v>
      </c>
      <c r="G12" s="548"/>
      <c r="H12" s="548"/>
      <c r="I12" s="564"/>
      <c r="J12" s="561"/>
      <c r="K12" s="507" t="s">
        <v>95</v>
      </c>
      <c r="L12" s="507"/>
      <c r="M12" s="507"/>
      <c r="N12" s="507"/>
      <c r="O12" s="507"/>
      <c r="P12" s="507"/>
      <c r="Q12" s="507"/>
      <c r="R12" s="507"/>
      <c r="S12" s="507"/>
      <c r="T12" s="550"/>
    </row>
    <row r="13" spans="1:34" ht="12.75" customHeight="1" x14ac:dyDescent="0.2">
      <c r="A13" s="554"/>
      <c r="B13" s="557"/>
      <c r="C13" s="548" t="s">
        <v>227</v>
      </c>
      <c r="D13" s="548"/>
      <c r="E13" s="548"/>
      <c r="F13" s="548" t="s">
        <v>225</v>
      </c>
      <c r="G13" s="548"/>
      <c r="H13" s="548"/>
      <c r="I13" s="564"/>
      <c r="J13" s="561"/>
      <c r="K13" s="507"/>
      <c r="L13" s="507"/>
      <c r="M13" s="507"/>
      <c r="N13" s="507"/>
      <c r="O13" s="507"/>
      <c r="P13" s="507"/>
      <c r="Q13" s="507"/>
      <c r="R13" s="507"/>
      <c r="S13" s="507"/>
      <c r="T13" s="550"/>
    </row>
    <row r="14" spans="1:34" ht="19.5" customHeight="1" x14ac:dyDescent="0.2">
      <c r="A14" s="554"/>
      <c r="B14" s="557"/>
      <c r="C14" s="548" t="s">
        <v>36</v>
      </c>
      <c r="D14" s="548"/>
      <c r="E14" s="548"/>
      <c r="F14" s="548" t="s">
        <v>226</v>
      </c>
      <c r="G14" s="548"/>
      <c r="H14" s="548"/>
      <c r="I14" s="564"/>
      <c r="J14" s="561"/>
      <c r="K14" s="507" t="s">
        <v>96</v>
      </c>
      <c r="L14" s="507"/>
      <c r="M14" s="507"/>
      <c r="N14" s="507"/>
      <c r="O14" s="507"/>
      <c r="P14" s="507"/>
      <c r="Q14" s="507"/>
      <c r="R14" s="507"/>
      <c r="S14" s="507"/>
      <c r="T14" s="550"/>
    </row>
    <row r="15" spans="1:34" ht="12.75" customHeight="1" x14ac:dyDescent="0.2">
      <c r="A15" s="554"/>
      <c r="B15" s="557"/>
      <c r="C15" s="548"/>
      <c r="D15" s="548"/>
      <c r="E15" s="548"/>
      <c r="F15" s="523"/>
      <c r="G15" s="523"/>
      <c r="H15" s="523"/>
      <c r="I15" s="564"/>
      <c r="J15" s="561"/>
      <c r="K15" s="507" t="s">
        <v>97</v>
      </c>
      <c r="L15" s="507"/>
      <c r="M15" s="507"/>
      <c r="N15" s="507"/>
      <c r="O15" s="507"/>
      <c r="P15" s="507"/>
      <c r="Q15" s="507"/>
      <c r="R15" s="507"/>
      <c r="S15" s="507"/>
      <c r="T15" s="550"/>
    </row>
    <row r="16" spans="1:34" ht="12.75" customHeight="1" x14ac:dyDescent="0.2">
      <c r="A16" s="554"/>
      <c r="B16" s="557"/>
      <c r="C16" s="548" t="s">
        <v>82</v>
      </c>
      <c r="D16" s="548"/>
      <c r="E16" s="548"/>
      <c r="F16" s="548"/>
      <c r="G16" s="548"/>
      <c r="H16" s="548"/>
      <c r="I16" s="564"/>
      <c r="J16" s="561"/>
      <c r="K16" s="507"/>
      <c r="L16" s="507"/>
      <c r="M16" s="507"/>
      <c r="N16" s="507"/>
      <c r="O16" s="507"/>
      <c r="P16" s="507"/>
      <c r="Q16" s="507"/>
      <c r="R16" s="507"/>
      <c r="S16" s="507"/>
      <c r="T16" s="550"/>
    </row>
    <row r="17" spans="1:21" ht="12.75" customHeight="1" x14ac:dyDescent="0.2">
      <c r="A17" s="554"/>
      <c r="B17" s="557"/>
      <c r="C17" s="548"/>
      <c r="D17" s="548"/>
      <c r="E17" s="548"/>
      <c r="F17" s="548"/>
      <c r="G17" s="548"/>
      <c r="H17" s="548"/>
      <c r="I17" s="564"/>
      <c r="J17" s="561"/>
      <c r="K17" s="507"/>
      <c r="L17" s="507"/>
      <c r="M17" s="507"/>
      <c r="N17" s="507"/>
      <c r="O17" s="507"/>
      <c r="P17" s="507"/>
      <c r="Q17" s="507"/>
      <c r="R17" s="507"/>
      <c r="S17" s="507"/>
      <c r="T17" s="550"/>
    </row>
    <row r="18" spans="1:21" ht="13.5" thickBot="1" x14ac:dyDescent="0.25">
      <c r="A18" s="555"/>
      <c r="B18" s="558"/>
      <c r="C18" s="552"/>
      <c r="D18" s="552"/>
      <c r="E18" s="552"/>
      <c r="F18" s="552"/>
      <c r="G18" s="552"/>
      <c r="H18" s="552"/>
      <c r="I18" s="565"/>
      <c r="J18" s="562"/>
      <c r="K18" s="553"/>
      <c r="L18" s="553"/>
      <c r="M18" s="553"/>
      <c r="N18" s="553"/>
      <c r="O18" s="553"/>
      <c r="P18" s="553"/>
      <c r="Q18" s="553"/>
      <c r="R18" s="44"/>
      <c r="S18" s="44"/>
      <c r="T18" s="551"/>
    </row>
    <row r="19" spans="1:21" ht="24" customHeight="1" x14ac:dyDescent="0.2">
      <c r="A19" s="37" t="s">
        <v>21</v>
      </c>
      <c r="B19" s="566"/>
      <c r="C19" s="575" t="s">
        <v>48</v>
      </c>
      <c r="D19" s="575"/>
      <c r="E19" s="575"/>
      <c r="F19" s="575"/>
      <c r="G19" s="575"/>
      <c r="H19" s="575"/>
      <c r="I19" s="569"/>
      <c r="J19" s="560"/>
      <c r="K19" s="74"/>
      <c r="L19" s="74"/>
      <c r="M19" s="74"/>
      <c r="N19" s="74"/>
      <c r="O19" s="74"/>
      <c r="P19" s="74"/>
      <c r="Q19" s="74"/>
      <c r="R19" s="74"/>
      <c r="S19" s="74"/>
      <c r="T19" s="531"/>
    </row>
    <row r="20" spans="1:21" ht="12.75" customHeight="1" x14ac:dyDescent="0.2">
      <c r="A20" s="554" t="s">
        <v>22</v>
      </c>
      <c r="B20" s="567"/>
      <c r="C20" s="538"/>
      <c r="D20" s="538"/>
      <c r="E20" s="538"/>
      <c r="F20" s="538"/>
      <c r="G20" s="538"/>
      <c r="H20" s="538"/>
      <c r="I20" s="570"/>
      <c r="J20" s="561"/>
      <c r="K20" s="534" t="s">
        <v>200</v>
      </c>
      <c r="L20" s="534"/>
      <c r="M20" s="534"/>
      <c r="N20" s="534"/>
      <c r="O20" s="534"/>
      <c r="P20" s="534"/>
      <c r="Q20" s="534"/>
      <c r="R20" s="534"/>
      <c r="S20" s="534"/>
      <c r="T20" s="532"/>
      <c r="U20" s="8"/>
    </row>
    <row r="21" spans="1:21" ht="12.75" customHeight="1" x14ac:dyDescent="0.2">
      <c r="A21" s="554"/>
      <c r="B21" s="567"/>
      <c r="C21" s="528" t="s">
        <v>98</v>
      </c>
      <c r="D21" s="528"/>
      <c r="E21" s="528"/>
      <c r="F21" s="528"/>
      <c r="G21" s="528"/>
      <c r="H21" s="528"/>
      <c r="I21" s="570"/>
      <c r="J21" s="561"/>
      <c r="K21" s="539" t="s">
        <v>23</v>
      </c>
      <c r="L21" s="56" t="s">
        <v>201</v>
      </c>
      <c r="M21" s="57" t="s">
        <v>147</v>
      </c>
      <c r="N21" s="57">
        <v>5</v>
      </c>
      <c r="O21" s="58">
        <v>5</v>
      </c>
      <c r="P21" s="59">
        <v>10</v>
      </c>
      <c r="Q21" s="59">
        <v>15</v>
      </c>
      <c r="R21" s="59">
        <v>20</v>
      </c>
      <c r="S21" s="59">
        <v>25</v>
      </c>
      <c r="T21" s="532"/>
      <c r="U21" s="7"/>
    </row>
    <row r="22" spans="1:21" x14ac:dyDescent="0.2">
      <c r="A22" s="554"/>
      <c r="B22" s="567"/>
      <c r="C22" s="528" t="s">
        <v>214</v>
      </c>
      <c r="D22" s="528"/>
      <c r="E22" s="528"/>
      <c r="F22" s="528"/>
      <c r="G22" s="528"/>
      <c r="H22" s="528"/>
      <c r="I22" s="570"/>
      <c r="J22" s="561"/>
      <c r="K22" s="540"/>
      <c r="L22" s="60" t="s">
        <v>202</v>
      </c>
      <c r="M22" s="57" t="s">
        <v>203</v>
      </c>
      <c r="N22" s="57">
        <v>4</v>
      </c>
      <c r="O22" s="58">
        <v>4</v>
      </c>
      <c r="P22" s="58">
        <v>8</v>
      </c>
      <c r="Q22" s="59">
        <v>12</v>
      </c>
      <c r="R22" s="59">
        <v>16</v>
      </c>
      <c r="S22" s="59">
        <v>20</v>
      </c>
      <c r="T22" s="532"/>
      <c r="U22" s="7"/>
    </row>
    <row r="23" spans="1:21" x14ac:dyDescent="0.2">
      <c r="A23" s="554"/>
      <c r="B23" s="567"/>
      <c r="C23" s="528" t="s">
        <v>215</v>
      </c>
      <c r="D23" s="528"/>
      <c r="E23" s="528"/>
      <c r="F23" s="528"/>
      <c r="G23" s="528"/>
      <c r="H23" s="528"/>
      <c r="I23" s="570"/>
      <c r="J23" s="561"/>
      <c r="K23" s="540"/>
      <c r="L23" s="60" t="s">
        <v>204</v>
      </c>
      <c r="M23" s="57" t="s">
        <v>103</v>
      </c>
      <c r="N23" s="57">
        <v>3</v>
      </c>
      <c r="O23" s="61">
        <v>3</v>
      </c>
      <c r="P23" s="58">
        <v>6</v>
      </c>
      <c r="Q23" s="58">
        <v>9</v>
      </c>
      <c r="R23" s="59">
        <v>12</v>
      </c>
      <c r="S23" s="59">
        <v>15</v>
      </c>
      <c r="T23" s="532"/>
      <c r="U23" s="7"/>
    </row>
    <row r="24" spans="1:21" x14ac:dyDescent="0.2">
      <c r="A24" s="554"/>
      <c r="B24" s="567"/>
      <c r="C24" s="528" t="s">
        <v>218</v>
      </c>
      <c r="D24" s="528"/>
      <c r="E24" s="528"/>
      <c r="F24" s="528"/>
      <c r="G24" s="528"/>
      <c r="H24" s="528"/>
      <c r="I24" s="570"/>
      <c r="J24" s="561"/>
      <c r="K24" s="540"/>
      <c r="L24" s="60" t="s">
        <v>205</v>
      </c>
      <c r="M24" s="57" t="s">
        <v>206</v>
      </c>
      <c r="N24" s="57">
        <v>2</v>
      </c>
      <c r="O24" s="61">
        <v>2</v>
      </c>
      <c r="P24" s="58">
        <v>4</v>
      </c>
      <c r="Q24" s="58">
        <v>6</v>
      </c>
      <c r="R24" s="58">
        <v>8</v>
      </c>
      <c r="S24" s="59">
        <v>10</v>
      </c>
      <c r="T24" s="532"/>
      <c r="U24" s="7"/>
    </row>
    <row r="25" spans="1:21" x14ac:dyDescent="0.2">
      <c r="A25" s="554"/>
      <c r="B25" s="567"/>
      <c r="C25" s="528" t="s">
        <v>219</v>
      </c>
      <c r="D25" s="528"/>
      <c r="E25" s="528"/>
      <c r="F25" s="528"/>
      <c r="G25" s="528"/>
      <c r="H25" s="528"/>
      <c r="I25" s="570"/>
      <c r="J25" s="561"/>
      <c r="K25" s="541"/>
      <c r="L25" s="60" t="s">
        <v>207</v>
      </c>
      <c r="M25" s="57" t="s">
        <v>126</v>
      </c>
      <c r="N25" s="57">
        <v>1</v>
      </c>
      <c r="O25" s="62">
        <v>1</v>
      </c>
      <c r="P25" s="62">
        <v>2</v>
      </c>
      <c r="Q25" s="62">
        <v>3</v>
      </c>
      <c r="R25" s="63">
        <v>4</v>
      </c>
      <c r="S25" s="58">
        <v>5</v>
      </c>
      <c r="T25" s="532"/>
      <c r="U25" s="7"/>
    </row>
    <row r="26" spans="1:21" ht="12.75" customHeight="1" x14ac:dyDescent="0.2">
      <c r="A26" s="554"/>
      <c r="B26" s="567"/>
      <c r="C26" s="528" t="s">
        <v>216</v>
      </c>
      <c r="D26" s="528"/>
      <c r="E26" s="528"/>
      <c r="F26" s="528"/>
      <c r="G26" s="528"/>
      <c r="H26" s="528"/>
      <c r="I26" s="570"/>
      <c r="J26" s="561"/>
      <c r="K26" s="64"/>
      <c r="L26" s="64"/>
      <c r="M26" s="64"/>
      <c r="N26" s="64"/>
      <c r="O26" s="57">
        <v>1</v>
      </c>
      <c r="P26" s="57">
        <v>2</v>
      </c>
      <c r="Q26" s="57">
        <v>3</v>
      </c>
      <c r="R26" s="65">
        <v>4</v>
      </c>
      <c r="S26" s="57">
        <v>5</v>
      </c>
      <c r="T26" s="532"/>
    </row>
    <row r="27" spans="1:21" ht="12.75" customHeight="1" x14ac:dyDescent="0.2">
      <c r="A27" s="554"/>
      <c r="B27" s="567"/>
      <c r="C27" s="7"/>
      <c r="D27" s="7"/>
      <c r="E27" s="7"/>
      <c r="F27" s="7"/>
      <c r="G27" s="7"/>
      <c r="H27" s="7"/>
      <c r="I27" s="570"/>
      <c r="J27" s="561"/>
      <c r="K27" s="66"/>
      <c r="L27" s="66"/>
      <c r="M27" s="67"/>
      <c r="N27" s="67"/>
      <c r="O27" s="57" t="s">
        <v>140</v>
      </c>
      <c r="P27" s="57" t="s">
        <v>208</v>
      </c>
      <c r="Q27" s="57" t="s">
        <v>139</v>
      </c>
      <c r="R27" s="57" t="s">
        <v>209</v>
      </c>
      <c r="S27" s="57" t="s">
        <v>138</v>
      </c>
      <c r="T27" s="532"/>
    </row>
    <row r="28" spans="1:21" ht="12.75" customHeight="1" x14ac:dyDescent="0.2">
      <c r="A28" s="554"/>
      <c r="B28" s="567"/>
      <c r="C28" s="538" t="s">
        <v>418</v>
      </c>
      <c r="D28" s="538"/>
      <c r="E28" s="538"/>
      <c r="F28" s="538"/>
      <c r="G28" s="538"/>
      <c r="H28" s="538"/>
      <c r="I28" s="570"/>
      <c r="J28" s="561"/>
      <c r="K28" s="66"/>
      <c r="L28" s="66"/>
      <c r="M28" s="67"/>
      <c r="N28" s="67"/>
      <c r="O28" s="68" t="s">
        <v>210</v>
      </c>
      <c r="P28" s="68" t="s">
        <v>211</v>
      </c>
      <c r="Q28" s="68" t="s">
        <v>86</v>
      </c>
      <c r="R28" s="68" t="s">
        <v>212</v>
      </c>
      <c r="S28" s="68" t="s">
        <v>213</v>
      </c>
      <c r="T28" s="532"/>
    </row>
    <row r="29" spans="1:21" ht="25.5" customHeight="1" x14ac:dyDescent="0.2">
      <c r="A29" s="554"/>
      <c r="B29" s="567"/>
      <c r="C29" s="528" t="s">
        <v>217</v>
      </c>
      <c r="D29" s="528"/>
      <c r="E29" s="528"/>
      <c r="F29" s="528"/>
      <c r="G29" s="528"/>
      <c r="H29" s="528"/>
      <c r="I29" s="570"/>
      <c r="J29" s="561"/>
      <c r="K29" s="69"/>
      <c r="L29" s="66"/>
      <c r="M29" s="70"/>
      <c r="N29" s="70"/>
      <c r="O29" s="535" t="s">
        <v>24</v>
      </c>
      <c r="P29" s="536"/>
      <c r="Q29" s="536"/>
      <c r="R29" s="536"/>
      <c r="S29" s="536"/>
      <c r="T29" s="532"/>
    </row>
    <row r="30" spans="1:21" ht="12.75" customHeight="1" x14ac:dyDescent="0.2">
      <c r="A30" s="554"/>
      <c r="B30" s="567"/>
      <c r="C30" s="528" t="s">
        <v>220</v>
      </c>
      <c r="D30" s="528"/>
      <c r="E30" s="528"/>
      <c r="F30" s="528"/>
      <c r="G30" s="528"/>
      <c r="H30" s="528"/>
      <c r="I30" s="570"/>
      <c r="J30" s="561"/>
      <c r="K30" s="75"/>
      <c r="L30" s="75"/>
      <c r="M30" s="75"/>
      <c r="N30" s="75"/>
      <c r="O30" s="75"/>
      <c r="P30" s="75"/>
      <c r="Q30" s="75"/>
      <c r="R30" s="75"/>
      <c r="S30" s="75"/>
      <c r="T30" s="532"/>
    </row>
    <row r="31" spans="1:21" ht="12.75" customHeight="1" x14ac:dyDescent="0.2">
      <c r="A31" s="554"/>
      <c r="B31" s="567"/>
      <c r="C31" s="528" t="s">
        <v>221</v>
      </c>
      <c r="D31" s="528"/>
      <c r="E31" s="528"/>
      <c r="F31" s="528"/>
      <c r="G31" s="528"/>
      <c r="H31" s="528"/>
      <c r="I31" s="570"/>
      <c r="J31" s="561"/>
      <c r="K31" s="537" t="s">
        <v>41</v>
      </c>
      <c r="L31" s="537"/>
      <c r="M31" s="537"/>
      <c r="N31" s="537"/>
      <c r="O31" s="537"/>
      <c r="P31" s="537"/>
      <c r="Q31" s="537"/>
      <c r="R31" s="537"/>
      <c r="S31" s="537"/>
      <c r="T31" s="532"/>
    </row>
    <row r="32" spans="1:21" ht="12.75" customHeight="1" x14ac:dyDescent="0.2">
      <c r="A32" s="554"/>
      <c r="B32" s="567"/>
      <c r="C32" s="528" t="s">
        <v>222</v>
      </c>
      <c r="D32" s="528"/>
      <c r="E32" s="528"/>
      <c r="F32" s="528"/>
      <c r="G32" s="528"/>
      <c r="H32" s="528"/>
      <c r="I32" s="570"/>
      <c r="J32" s="561"/>
      <c r="K32" s="75"/>
      <c r="L32" s="75"/>
      <c r="M32" s="75"/>
      <c r="N32" s="75"/>
      <c r="O32" s="75"/>
      <c r="P32" s="75"/>
      <c r="Q32" s="75"/>
      <c r="R32" s="75"/>
      <c r="S32" s="75"/>
      <c r="T32" s="532"/>
    </row>
    <row r="33" spans="1:20" ht="12.75" customHeight="1" x14ac:dyDescent="0.2">
      <c r="A33" s="554"/>
      <c r="B33" s="567"/>
      <c r="C33" s="528" t="s">
        <v>223</v>
      </c>
      <c r="D33" s="528"/>
      <c r="E33" s="528"/>
      <c r="F33" s="528"/>
      <c r="G33" s="528"/>
      <c r="H33" s="528"/>
      <c r="I33" s="570"/>
      <c r="J33" s="561"/>
      <c r="K33" s="538" t="s">
        <v>420</v>
      </c>
      <c r="L33" s="538"/>
      <c r="M33" s="538"/>
      <c r="N33" s="538"/>
      <c r="O33" s="538"/>
      <c r="P33" s="538"/>
      <c r="Q33" s="538"/>
      <c r="R33" s="538"/>
      <c r="S33" s="538"/>
      <c r="T33" s="532"/>
    </row>
    <row r="34" spans="1:20" ht="12.75" customHeight="1" x14ac:dyDescent="0.2">
      <c r="A34" s="554"/>
      <c r="B34" s="567"/>
      <c r="C34" s="188"/>
      <c r="D34" s="188"/>
      <c r="E34" s="188"/>
      <c r="F34" s="188"/>
      <c r="G34" s="188"/>
      <c r="H34" s="188"/>
      <c r="I34" s="570"/>
      <c r="J34" s="561"/>
      <c r="K34" s="538"/>
      <c r="L34" s="538"/>
      <c r="M34" s="538"/>
      <c r="N34" s="538"/>
      <c r="O34" s="538"/>
      <c r="P34" s="538"/>
      <c r="Q34" s="538"/>
      <c r="R34" s="538"/>
      <c r="S34" s="538"/>
      <c r="T34" s="532"/>
    </row>
    <row r="35" spans="1:20" ht="30" customHeight="1" x14ac:dyDescent="0.2">
      <c r="A35" s="554"/>
      <c r="B35" s="567"/>
      <c r="C35" s="506" t="s">
        <v>419</v>
      </c>
      <c r="D35" s="506"/>
      <c r="E35" s="506"/>
      <c r="F35" s="506"/>
      <c r="G35" s="506"/>
      <c r="H35" s="506"/>
      <c r="I35" s="570"/>
      <c r="J35" s="561"/>
      <c r="K35" s="538"/>
      <c r="L35" s="538"/>
      <c r="M35" s="538"/>
      <c r="N35" s="538"/>
      <c r="O35" s="538"/>
      <c r="P35" s="538"/>
      <c r="Q35" s="538"/>
      <c r="R35" s="538"/>
      <c r="S35" s="538"/>
      <c r="T35" s="532"/>
    </row>
    <row r="36" spans="1:20" ht="13.5" thickBot="1" x14ac:dyDescent="0.25">
      <c r="A36" s="555"/>
      <c r="B36" s="568"/>
      <c r="C36" s="574"/>
      <c r="D36" s="574"/>
      <c r="E36" s="574"/>
      <c r="F36" s="574"/>
      <c r="G36" s="574"/>
      <c r="H36" s="574"/>
      <c r="I36" s="571"/>
      <c r="J36" s="562"/>
      <c r="K36" s="524"/>
      <c r="L36" s="524"/>
      <c r="M36" s="524"/>
      <c r="N36" s="524"/>
      <c r="O36" s="524"/>
      <c r="P36" s="524"/>
      <c r="Q36" s="524"/>
      <c r="R36" s="46"/>
      <c r="S36" s="46"/>
      <c r="T36" s="533"/>
    </row>
    <row r="37" spans="1:20" ht="24" customHeight="1" x14ac:dyDescent="0.2">
      <c r="A37" s="37" t="s">
        <v>25</v>
      </c>
      <c r="B37" s="566"/>
      <c r="I37" s="569"/>
      <c r="J37" s="578"/>
      <c r="K37" s="73"/>
      <c r="L37" s="73"/>
      <c r="M37" s="73"/>
      <c r="N37" s="73"/>
      <c r="O37" s="73"/>
      <c r="P37" s="73"/>
      <c r="Q37" s="73"/>
      <c r="R37" s="71"/>
      <c r="S37" s="71"/>
      <c r="T37" s="513"/>
    </row>
    <row r="38" spans="1:20" ht="21" customHeight="1" x14ac:dyDescent="0.2">
      <c r="A38" s="572" t="s">
        <v>45</v>
      </c>
      <c r="B38" s="567"/>
      <c r="C38" s="529" t="s">
        <v>421</v>
      </c>
      <c r="D38" s="529"/>
      <c r="E38" s="529"/>
      <c r="F38" s="529"/>
      <c r="G38" s="529"/>
      <c r="H38" s="529"/>
      <c r="I38" s="570"/>
      <c r="J38" s="579"/>
      <c r="K38" s="190"/>
      <c r="L38" s="525"/>
      <c r="M38" s="525"/>
      <c r="N38" s="525"/>
      <c r="O38" s="525"/>
      <c r="P38" s="525"/>
      <c r="Q38" s="525"/>
      <c r="R38" s="525"/>
      <c r="S38" s="525"/>
      <c r="T38" s="513"/>
    </row>
    <row r="39" spans="1:20" ht="15.75" customHeight="1" x14ac:dyDescent="0.2">
      <c r="A39" s="572"/>
      <c r="B39" s="567"/>
      <c r="C39" s="529"/>
      <c r="D39" s="529"/>
      <c r="E39" s="529"/>
      <c r="F39" s="529"/>
      <c r="G39" s="529"/>
      <c r="H39" s="529"/>
      <c r="I39" s="570"/>
      <c r="J39" s="579"/>
      <c r="K39" s="191"/>
      <c r="L39" s="526"/>
      <c r="M39" s="192"/>
      <c r="N39" s="193"/>
      <c r="O39" s="194"/>
      <c r="P39" s="194"/>
      <c r="Q39" s="194"/>
      <c r="R39" s="194"/>
      <c r="S39" s="194"/>
      <c r="T39" s="513"/>
    </row>
    <row r="40" spans="1:20" ht="12.75" customHeight="1" x14ac:dyDescent="0.2">
      <c r="A40" s="572"/>
      <c r="B40" s="567"/>
      <c r="I40" s="570"/>
      <c r="J40" s="579"/>
      <c r="K40" s="191"/>
      <c r="L40" s="526"/>
      <c r="M40" s="195"/>
      <c r="N40" s="193"/>
      <c r="O40" s="194"/>
      <c r="P40" s="194"/>
      <c r="Q40" s="194"/>
      <c r="R40" s="194"/>
      <c r="S40" s="194"/>
      <c r="T40" s="513"/>
    </row>
    <row r="41" spans="1:20" x14ac:dyDescent="0.2">
      <c r="A41" s="572"/>
      <c r="B41" s="567"/>
      <c r="C41" s="507" t="s">
        <v>99</v>
      </c>
      <c r="D41" s="507"/>
      <c r="E41" s="507"/>
      <c r="F41" s="507"/>
      <c r="G41" s="507"/>
      <c r="H41" s="507"/>
      <c r="I41" s="570"/>
      <c r="J41" s="579"/>
      <c r="K41" s="191"/>
      <c r="L41" s="526"/>
      <c r="M41" s="195"/>
      <c r="N41" s="193"/>
      <c r="O41" s="194"/>
      <c r="P41" s="194"/>
      <c r="Q41" s="194"/>
      <c r="R41" s="194"/>
      <c r="S41" s="194"/>
      <c r="T41" s="513"/>
    </row>
    <row r="42" spans="1:20" x14ac:dyDescent="0.2">
      <c r="A42" s="572"/>
      <c r="B42" s="567"/>
      <c r="C42" s="507"/>
      <c r="D42" s="507"/>
      <c r="E42" s="507"/>
      <c r="F42" s="507"/>
      <c r="G42" s="507"/>
      <c r="H42" s="507"/>
      <c r="I42" s="570"/>
      <c r="J42" s="579"/>
      <c r="K42" s="191"/>
      <c r="L42" s="526"/>
      <c r="M42" s="195"/>
      <c r="N42" s="193"/>
      <c r="O42" s="194"/>
      <c r="P42" s="194"/>
      <c r="Q42" s="194"/>
      <c r="R42" s="194"/>
      <c r="S42" s="194"/>
      <c r="T42" s="513"/>
    </row>
    <row r="43" spans="1:20" ht="12.75" customHeight="1" x14ac:dyDescent="0.2">
      <c r="A43" s="572"/>
      <c r="B43" s="567"/>
      <c r="C43" s="507"/>
      <c r="D43" s="507"/>
      <c r="E43" s="507"/>
      <c r="F43" s="507"/>
      <c r="G43" s="507"/>
      <c r="H43" s="507"/>
      <c r="I43" s="570"/>
      <c r="J43" s="579"/>
      <c r="K43" s="191"/>
      <c r="L43" s="526"/>
      <c r="M43" s="195"/>
      <c r="N43" s="193"/>
      <c r="O43" s="194"/>
      <c r="P43" s="194"/>
      <c r="Q43" s="194"/>
      <c r="R43" s="194"/>
      <c r="S43" s="194"/>
      <c r="T43" s="513"/>
    </row>
    <row r="44" spans="1:20" ht="12.75" customHeight="1" x14ac:dyDescent="0.2">
      <c r="A44" s="572"/>
      <c r="B44" s="567"/>
      <c r="C44" s="507"/>
      <c r="D44" s="507"/>
      <c r="E44" s="507"/>
      <c r="F44" s="507"/>
      <c r="G44" s="507"/>
      <c r="H44" s="507"/>
      <c r="I44" s="570"/>
      <c r="J44" s="579"/>
      <c r="K44" s="191"/>
      <c r="L44" s="526"/>
      <c r="M44" s="195"/>
      <c r="N44" s="193"/>
      <c r="O44" s="194"/>
      <c r="P44" s="194"/>
      <c r="Q44" s="194"/>
      <c r="R44" s="194"/>
      <c r="S44" s="194"/>
      <c r="T44" s="513"/>
    </row>
    <row r="45" spans="1:20" ht="12.75" customHeight="1" x14ac:dyDescent="0.2">
      <c r="A45" s="572"/>
      <c r="B45" s="567"/>
      <c r="C45" s="35"/>
      <c r="D45" s="39"/>
      <c r="E45" s="39"/>
      <c r="F45" s="39"/>
      <c r="G45" s="39"/>
      <c r="H45" s="39"/>
      <c r="I45" s="570"/>
      <c r="J45" s="579"/>
      <c r="K45" s="191"/>
      <c r="L45" s="526"/>
      <c r="M45" s="195"/>
      <c r="N45" s="193"/>
      <c r="O45" s="194"/>
      <c r="P45" s="194"/>
      <c r="Q45" s="194"/>
      <c r="R45" s="194"/>
      <c r="S45" s="194"/>
      <c r="T45" s="513"/>
    </row>
    <row r="46" spans="1:20" ht="12.75" customHeight="1" x14ac:dyDescent="0.2">
      <c r="A46" s="572"/>
      <c r="B46" s="567"/>
      <c r="C46" s="529" t="s">
        <v>422</v>
      </c>
      <c r="D46" s="529"/>
      <c r="E46" s="529"/>
      <c r="F46" s="529"/>
      <c r="G46" s="529"/>
      <c r="H46" s="529"/>
      <c r="I46" s="570"/>
      <c r="J46" s="579"/>
      <c r="K46" s="191"/>
      <c r="L46" s="526"/>
      <c r="M46" s="195"/>
      <c r="N46" s="193"/>
      <c r="O46" s="194"/>
      <c r="P46" s="194"/>
      <c r="Q46" s="194"/>
      <c r="R46" s="194"/>
      <c r="S46" s="194"/>
      <c r="T46" s="513"/>
    </row>
    <row r="47" spans="1:20" ht="12.75" customHeight="1" x14ac:dyDescent="0.2">
      <c r="A47" s="572"/>
      <c r="B47" s="567"/>
      <c r="C47" s="529"/>
      <c r="D47" s="529"/>
      <c r="E47" s="529"/>
      <c r="F47" s="529"/>
      <c r="G47" s="529"/>
      <c r="H47" s="529"/>
      <c r="I47" s="570"/>
      <c r="J47" s="579"/>
      <c r="K47" s="191"/>
      <c r="L47" s="526"/>
      <c r="M47" s="195"/>
      <c r="N47" s="193"/>
      <c r="O47" s="194"/>
      <c r="P47" s="194"/>
      <c r="Q47" s="194"/>
      <c r="R47" s="194"/>
      <c r="S47" s="194"/>
      <c r="T47" s="513"/>
    </row>
    <row r="48" spans="1:20" ht="12.75" customHeight="1" x14ac:dyDescent="0.2">
      <c r="A48" s="572"/>
      <c r="B48" s="567"/>
      <c r="C48" s="529"/>
      <c r="D48" s="529"/>
      <c r="E48" s="529"/>
      <c r="F48" s="529"/>
      <c r="G48" s="529"/>
      <c r="H48" s="529"/>
      <c r="I48" s="570"/>
      <c r="J48" s="579"/>
      <c r="K48" s="191"/>
      <c r="L48" s="526"/>
      <c r="M48" s="195"/>
      <c r="N48" s="193"/>
      <c r="O48" s="194"/>
      <c r="P48" s="194"/>
      <c r="Q48" s="194"/>
      <c r="R48" s="194"/>
      <c r="S48" s="194"/>
      <c r="T48" s="513"/>
    </row>
    <row r="49" spans="1:20" ht="12.75" customHeight="1" x14ac:dyDescent="0.2">
      <c r="A49" s="572"/>
      <c r="B49" s="567"/>
      <c r="C49" s="529"/>
      <c r="D49" s="529"/>
      <c r="E49" s="529"/>
      <c r="F49" s="529"/>
      <c r="G49" s="529"/>
      <c r="H49" s="529"/>
      <c r="I49" s="570"/>
      <c r="J49" s="579"/>
      <c r="K49" s="191"/>
      <c r="L49" s="526"/>
      <c r="M49" s="195"/>
      <c r="N49" s="193"/>
      <c r="O49" s="194"/>
      <c r="P49" s="194"/>
      <c r="Q49" s="194"/>
      <c r="R49" s="194"/>
      <c r="S49" s="194"/>
      <c r="T49" s="513"/>
    </row>
    <row r="50" spans="1:20" ht="12.75" customHeight="1" x14ac:dyDescent="0.2">
      <c r="A50" s="572"/>
      <c r="B50" s="567"/>
      <c r="C50" s="529"/>
      <c r="D50" s="529"/>
      <c r="E50" s="529"/>
      <c r="F50" s="529"/>
      <c r="G50" s="529"/>
      <c r="H50" s="529"/>
      <c r="I50" s="570"/>
      <c r="J50" s="579"/>
      <c r="K50" s="191"/>
      <c r="L50" s="526"/>
      <c r="M50" s="195"/>
      <c r="N50" s="193"/>
      <c r="O50" s="194"/>
      <c r="P50" s="194"/>
      <c r="Q50" s="194"/>
      <c r="R50" s="194"/>
      <c r="S50" s="194"/>
      <c r="T50" s="513"/>
    </row>
    <row r="51" spans="1:20" ht="12.75" customHeight="1" x14ac:dyDescent="0.2">
      <c r="A51" s="572"/>
      <c r="B51" s="567"/>
      <c r="C51" s="529"/>
      <c r="D51" s="529"/>
      <c r="E51" s="529"/>
      <c r="F51" s="529"/>
      <c r="G51" s="529"/>
      <c r="H51" s="529"/>
      <c r="I51" s="570"/>
      <c r="J51" s="579"/>
      <c r="K51" s="191"/>
      <c r="L51" s="526"/>
      <c r="M51" s="195"/>
      <c r="N51" s="193"/>
      <c r="O51" s="194"/>
      <c r="P51" s="194"/>
      <c r="Q51" s="194"/>
      <c r="R51" s="194"/>
      <c r="S51" s="194"/>
      <c r="T51" s="513"/>
    </row>
    <row r="52" spans="1:20" ht="12.75" customHeight="1" x14ac:dyDescent="0.2">
      <c r="A52" s="572"/>
      <c r="B52" s="567"/>
      <c r="C52" s="529"/>
      <c r="D52" s="529"/>
      <c r="E52" s="529"/>
      <c r="F52" s="529"/>
      <c r="G52" s="529"/>
      <c r="H52" s="529"/>
      <c r="I52" s="570"/>
      <c r="J52" s="579"/>
      <c r="K52" s="191"/>
      <c r="L52" s="526"/>
      <c r="M52" s="195"/>
      <c r="N52" s="193"/>
      <c r="O52" s="194"/>
      <c r="P52" s="194"/>
      <c r="Q52" s="194"/>
      <c r="R52" s="194"/>
      <c r="S52" s="194"/>
      <c r="T52" s="513"/>
    </row>
    <row r="53" spans="1:20" ht="12.75" customHeight="1" x14ac:dyDescent="0.2">
      <c r="A53" s="572"/>
      <c r="B53" s="567"/>
      <c r="C53" s="529"/>
      <c r="D53" s="529"/>
      <c r="E53" s="529"/>
      <c r="F53" s="529"/>
      <c r="G53" s="529"/>
      <c r="H53" s="529"/>
      <c r="I53" s="570"/>
      <c r="J53" s="579"/>
      <c r="K53" s="191"/>
      <c r="L53" s="526"/>
      <c r="M53" s="195"/>
      <c r="N53" s="193"/>
      <c r="O53" s="194"/>
      <c r="P53" s="194"/>
      <c r="Q53" s="194"/>
      <c r="R53" s="194"/>
      <c r="S53" s="194"/>
      <c r="T53" s="513"/>
    </row>
    <row r="54" spans="1:20" ht="12.75" customHeight="1" x14ac:dyDescent="0.2">
      <c r="A54" s="572"/>
      <c r="B54" s="567"/>
      <c r="C54" s="529"/>
      <c r="D54" s="529"/>
      <c r="E54" s="529"/>
      <c r="F54" s="529"/>
      <c r="G54" s="529"/>
      <c r="H54" s="529"/>
      <c r="I54" s="570"/>
      <c r="J54" s="579"/>
      <c r="K54" s="191"/>
      <c r="L54" s="526"/>
      <c r="M54" s="195"/>
      <c r="N54" s="193"/>
      <c r="O54" s="194"/>
      <c r="P54" s="194"/>
      <c r="Q54" s="194"/>
      <c r="R54" s="194"/>
      <c r="S54" s="194"/>
      <c r="T54" s="513"/>
    </row>
    <row r="55" spans="1:20" ht="12.75" customHeight="1" x14ac:dyDescent="0.2">
      <c r="A55" s="572"/>
      <c r="B55" s="567"/>
      <c r="C55" s="529"/>
      <c r="D55" s="529"/>
      <c r="E55" s="529"/>
      <c r="F55" s="529"/>
      <c r="G55" s="529"/>
      <c r="H55" s="529"/>
      <c r="I55" s="570"/>
      <c r="J55" s="579"/>
      <c r="K55" s="191"/>
      <c r="L55" s="526"/>
      <c r="M55" s="195"/>
      <c r="N55" s="193"/>
      <c r="O55" s="194"/>
      <c r="P55" s="194"/>
      <c r="Q55" s="194"/>
      <c r="R55" s="194"/>
      <c r="S55" s="194"/>
      <c r="T55" s="513"/>
    </row>
    <row r="56" spans="1:20" ht="12.75" customHeight="1" x14ac:dyDescent="0.2">
      <c r="A56" s="572"/>
      <c r="B56" s="567"/>
      <c r="C56" s="189"/>
      <c r="D56" s="189"/>
      <c r="E56" s="189"/>
      <c r="F56" s="189"/>
      <c r="G56" s="189"/>
      <c r="H56" s="189"/>
      <c r="I56" s="570"/>
      <c r="J56" s="579"/>
      <c r="K56" s="191"/>
      <c r="L56" s="526"/>
      <c r="M56" s="195"/>
      <c r="N56" s="193"/>
      <c r="O56" s="194"/>
      <c r="P56" s="194"/>
      <c r="Q56" s="194"/>
      <c r="R56" s="194"/>
      <c r="S56" s="194"/>
      <c r="T56" s="513"/>
    </row>
    <row r="57" spans="1:20" ht="12.75" customHeight="1" x14ac:dyDescent="0.2">
      <c r="A57" s="572"/>
      <c r="B57" s="567"/>
      <c r="C57" s="529" t="s">
        <v>423</v>
      </c>
      <c r="D57" s="529"/>
      <c r="E57" s="529"/>
      <c r="F57" s="529"/>
      <c r="G57" s="529"/>
      <c r="H57" s="529"/>
      <c r="I57" s="570"/>
      <c r="J57" s="579"/>
      <c r="K57" s="191"/>
      <c r="L57" s="526"/>
      <c r="M57" s="195"/>
      <c r="N57" s="193"/>
      <c r="O57" s="194"/>
      <c r="P57" s="194"/>
      <c r="Q57" s="194"/>
      <c r="R57" s="194"/>
      <c r="S57" s="194"/>
      <c r="T57" s="513"/>
    </row>
    <row r="58" spans="1:20" ht="12.75" customHeight="1" x14ac:dyDescent="0.2">
      <c r="A58" s="572"/>
      <c r="B58" s="567"/>
      <c r="C58" s="529"/>
      <c r="D58" s="529"/>
      <c r="E58" s="529"/>
      <c r="F58" s="529"/>
      <c r="G58" s="529"/>
      <c r="H58" s="529"/>
      <c r="I58" s="570"/>
      <c r="J58" s="579"/>
      <c r="K58" s="191"/>
      <c r="L58" s="526"/>
      <c r="M58" s="195"/>
      <c r="N58" s="193"/>
      <c r="O58" s="194"/>
      <c r="P58" s="194"/>
      <c r="Q58" s="194"/>
      <c r="R58" s="194"/>
      <c r="S58" s="194"/>
      <c r="T58" s="513"/>
    </row>
    <row r="59" spans="1:20" ht="12.75" customHeight="1" x14ac:dyDescent="0.2">
      <c r="A59" s="572"/>
      <c r="B59" s="567"/>
      <c r="C59" s="529"/>
      <c r="D59" s="529"/>
      <c r="E59" s="529"/>
      <c r="F59" s="529"/>
      <c r="G59" s="529"/>
      <c r="H59" s="529"/>
      <c r="I59" s="570"/>
      <c r="J59" s="579"/>
      <c r="K59" s="191"/>
      <c r="L59" s="526"/>
      <c r="M59" s="195"/>
      <c r="N59" s="193"/>
      <c r="O59" s="194"/>
      <c r="P59" s="194"/>
      <c r="Q59" s="194"/>
      <c r="R59" s="194"/>
      <c r="S59" s="194"/>
      <c r="T59" s="513"/>
    </row>
    <row r="60" spans="1:20" ht="12.75" customHeight="1" x14ac:dyDescent="0.2">
      <c r="A60" s="572"/>
      <c r="B60" s="567"/>
      <c r="C60" s="529"/>
      <c r="D60" s="529"/>
      <c r="E60" s="529"/>
      <c r="F60" s="529"/>
      <c r="G60" s="529"/>
      <c r="H60" s="529"/>
      <c r="I60" s="570"/>
      <c r="J60" s="579"/>
      <c r="K60" s="191"/>
      <c r="L60" s="526"/>
      <c r="M60" s="195"/>
      <c r="N60" s="193"/>
      <c r="O60" s="194"/>
      <c r="P60" s="194"/>
      <c r="Q60" s="194"/>
      <c r="R60" s="194"/>
      <c r="S60" s="194"/>
      <c r="T60" s="513"/>
    </row>
    <row r="61" spans="1:20" ht="12.75" customHeight="1" x14ac:dyDescent="0.2">
      <c r="A61" s="572"/>
      <c r="B61" s="567"/>
      <c r="C61" s="529"/>
      <c r="D61" s="529"/>
      <c r="E61" s="529"/>
      <c r="F61" s="529"/>
      <c r="G61" s="529"/>
      <c r="H61" s="529"/>
      <c r="I61" s="570"/>
      <c r="J61" s="579"/>
      <c r="K61" s="191"/>
      <c r="L61" s="526"/>
      <c r="M61" s="195"/>
      <c r="N61" s="193"/>
      <c r="O61" s="194"/>
      <c r="P61" s="194"/>
      <c r="Q61" s="194"/>
      <c r="R61" s="194"/>
      <c r="S61" s="194"/>
      <c r="T61" s="513"/>
    </row>
    <row r="62" spans="1:20" ht="12.75" customHeight="1" x14ac:dyDescent="0.2">
      <c r="A62" s="572"/>
      <c r="B62" s="567"/>
      <c r="C62" s="529"/>
      <c r="D62" s="529"/>
      <c r="E62" s="529"/>
      <c r="F62" s="529"/>
      <c r="G62" s="529"/>
      <c r="H62" s="529"/>
      <c r="I62" s="570"/>
      <c r="J62" s="579"/>
      <c r="K62" s="191"/>
      <c r="L62" s="526"/>
      <c r="M62" s="195"/>
      <c r="N62" s="193"/>
      <c r="O62" s="194"/>
      <c r="P62" s="194"/>
      <c r="Q62" s="194"/>
      <c r="R62" s="194"/>
      <c r="S62" s="194"/>
      <c r="T62" s="513"/>
    </row>
    <row r="63" spans="1:20" ht="12.75" customHeight="1" x14ac:dyDescent="0.2">
      <c r="A63" s="572"/>
      <c r="B63" s="567"/>
      <c r="C63" s="80"/>
      <c r="D63" s="80"/>
      <c r="E63" s="80"/>
      <c r="F63" s="80"/>
      <c r="G63" s="80"/>
      <c r="H63" s="80"/>
      <c r="I63" s="570"/>
      <c r="J63" s="579"/>
      <c r="K63" s="191"/>
      <c r="L63" s="526"/>
      <c r="M63" s="195"/>
      <c r="N63" s="193"/>
      <c r="O63" s="194"/>
      <c r="P63" s="194"/>
      <c r="Q63" s="194"/>
      <c r="R63" s="194"/>
      <c r="S63" s="194"/>
      <c r="T63" s="513"/>
    </row>
    <row r="64" spans="1:20" ht="12.75" customHeight="1" x14ac:dyDescent="0.2">
      <c r="A64" s="572"/>
      <c r="B64" s="567"/>
      <c r="C64" s="506" t="s">
        <v>79</v>
      </c>
      <c r="D64" s="548"/>
      <c r="E64" s="548"/>
      <c r="F64" s="548"/>
      <c r="G64" s="548"/>
      <c r="H64" s="548"/>
      <c r="I64" s="570"/>
      <c r="J64" s="579"/>
      <c r="K64" s="191"/>
      <c r="L64" s="526"/>
      <c r="M64" s="195"/>
      <c r="N64" s="193"/>
      <c r="O64" s="194"/>
      <c r="P64" s="194"/>
      <c r="Q64" s="194"/>
      <c r="R64" s="194"/>
      <c r="S64" s="194"/>
      <c r="T64" s="513"/>
    </row>
    <row r="65" spans="1:20" ht="12.75" customHeight="1" x14ac:dyDescent="0.2">
      <c r="A65" s="572"/>
      <c r="B65" s="567"/>
      <c r="C65" s="162" t="s">
        <v>378</v>
      </c>
      <c r="D65" s="507" t="s">
        <v>425</v>
      </c>
      <c r="E65" s="507"/>
      <c r="F65" s="507"/>
      <c r="G65" s="507"/>
      <c r="H65" s="507"/>
      <c r="I65" s="570"/>
      <c r="J65" s="579"/>
      <c r="K65" s="191"/>
      <c r="L65" s="526"/>
      <c r="M65" s="195"/>
      <c r="N65" s="193"/>
      <c r="O65" s="194"/>
      <c r="P65" s="194"/>
      <c r="Q65" s="194"/>
      <c r="R65" s="194"/>
      <c r="S65" s="194"/>
      <c r="T65" s="513"/>
    </row>
    <row r="66" spans="1:20" ht="31.5" customHeight="1" x14ac:dyDescent="0.2">
      <c r="A66" s="572"/>
      <c r="B66" s="567"/>
      <c r="C66" s="163" t="s">
        <v>318</v>
      </c>
      <c r="D66" s="585" t="s">
        <v>383</v>
      </c>
      <c r="E66" s="585"/>
      <c r="F66" s="585"/>
      <c r="G66" s="585"/>
      <c r="H66" s="585"/>
      <c r="I66" s="570"/>
      <c r="J66" s="579"/>
      <c r="K66" s="191"/>
      <c r="L66" s="192"/>
      <c r="M66" s="192"/>
      <c r="N66" s="196"/>
      <c r="O66" s="197"/>
      <c r="P66" s="197"/>
      <c r="Q66" s="197"/>
      <c r="R66" s="197"/>
      <c r="S66" s="197"/>
      <c r="T66" s="513"/>
    </row>
    <row r="67" spans="1:20" ht="45" customHeight="1" x14ac:dyDescent="0.2">
      <c r="A67" s="572"/>
      <c r="B67" s="567"/>
      <c r="C67" s="164" t="s">
        <v>379</v>
      </c>
      <c r="D67" s="585" t="s">
        <v>388</v>
      </c>
      <c r="E67" s="585"/>
      <c r="F67" s="585"/>
      <c r="G67" s="585"/>
      <c r="H67" s="585"/>
      <c r="I67" s="570"/>
      <c r="J67" s="579"/>
      <c r="K67" s="191"/>
      <c r="L67" s="192"/>
      <c r="N67" s="196"/>
      <c r="O67" s="198"/>
      <c r="P67" s="198"/>
      <c r="Q67" s="527"/>
      <c r="R67" s="527"/>
      <c r="S67" s="198"/>
      <c r="T67" s="513"/>
    </row>
    <row r="68" spans="1:20" ht="36.75" customHeight="1" x14ac:dyDescent="0.2">
      <c r="A68" s="572"/>
      <c r="B68" s="567"/>
      <c r="C68" s="164" t="s">
        <v>380</v>
      </c>
      <c r="D68" s="585" t="s">
        <v>384</v>
      </c>
      <c r="E68" s="585"/>
      <c r="F68" s="585"/>
      <c r="G68" s="585"/>
      <c r="H68" s="585"/>
      <c r="I68" s="570"/>
      <c r="J68" s="579"/>
      <c r="K68" s="191"/>
      <c r="L68" s="506" t="s">
        <v>385</v>
      </c>
      <c r="M68" s="506"/>
      <c r="N68" s="506"/>
      <c r="O68" s="506"/>
      <c r="P68" s="506"/>
      <c r="Q68" s="506"/>
      <c r="R68" s="506"/>
      <c r="S68" s="506"/>
      <c r="T68" s="513"/>
    </row>
    <row r="69" spans="1:20" ht="36" customHeight="1" x14ac:dyDescent="0.2">
      <c r="A69" s="572"/>
      <c r="B69" s="567"/>
      <c r="C69" s="164" t="s">
        <v>381</v>
      </c>
      <c r="D69" s="585" t="s">
        <v>382</v>
      </c>
      <c r="E69" s="585"/>
      <c r="F69" s="585"/>
      <c r="G69" s="585"/>
      <c r="H69" s="585"/>
      <c r="I69" s="570"/>
      <c r="J69" s="579"/>
      <c r="K69" s="191"/>
      <c r="L69" s="506" t="s">
        <v>424</v>
      </c>
      <c r="M69" s="506"/>
      <c r="N69" s="506"/>
      <c r="O69" s="506"/>
      <c r="P69" s="506"/>
      <c r="Q69" s="506"/>
      <c r="R69" s="506"/>
      <c r="S69" s="506"/>
      <c r="T69" s="513"/>
    </row>
    <row r="70" spans="1:20" ht="11.25" customHeight="1" thickBot="1" x14ac:dyDescent="0.25">
      <c r="A70" s="573"/>
      <c r="B70" s="567"/>
      <c r="C70" s="583"/>
      <c r="D70" s="583"/>
      <c r="E70" s="583"/>
      <c r="F70" s="583"/>
      <c r="G70" s="583"/>
      <c r="H70" s="583"/>
      <c r="I70" s="570"/>
      <c r="J70" s="579"/>
      <c r="K70" s="581"/>
      <c r="L70" s="581"/>
      <c r="M70" s="581"/>
      <c r="N70" s="581"/>
      <c r="O70" s="581"/>
      <c r="P70" s="581"/>
      <c r="Q70" s="581"/>
      <c r="R70" s="581"/>
      <c r="S70" s="581"/>
      <c r="T70" s="582"/>
    </row>
    <row r="71" spans="1:20" ht="32.25" customHeight="1" x14ac:dyDescent="0.2">
      <c r="A71" s="38" t="s">
        <v>26</v>
      </c>
      <c r="B71" s="566"/>
      <c r="C71" s="575" t="s">
        <v>426</v>
      </c>
      <c r="D71" s="575"/>
      <c r="E71" s="575"/>
      <c r="F71" s="575"/>
      <c r="G71" s="575"/>
      <c r="H71" s="575"/>
      <c r="I71" s="515"/>
      <c r="J71" s="578"/>
      <c r="K71" s="584"/>
      <c r="L71" s="584"/>
      <c r="M71" s="584"/>
      <c r="N71" s="584"/>
      <c r="O71" s="584"/>
      <c r="P71" s="584"/>
      <c r="Q71" s="584"/>
      <c r="R71" s="72"/>
      <c r="S71" s="72"/>
      <c r="T71" s="512"/>
    </row>
    <row r="72" spans="1:20" ht="25.5" customHeight="1" x14ac:dyDescent="0.2">
      <c r="A72" s="554" t="s">
        <v>28</v>
      </c>
      <c r="B72" s="567"/>
      <c r="C72" s="576" t="s">
        <v>553</v>
      </c>
      <c r="D72" s="529"/>
      <c r="E72" s="529"/>
      <c r="F72" s="529"/>
      <c r="G72" s="529"/>
      <c r="H72" s="529"/>
      <c r="I72" s="516"/>
      <c r="J72" s="579"/>
      <c r="K72" s="508" t="s">
        <v>49</v>
      </c>
      <c r="L72" s="508"/>
      <c r="M72" s="508" t="s">
        <v>46</v>
      </c>
      <c r="N72" s="508"/>
      <c r="O72" s="508"/>
      <c r="P72" s="508" t="s">
        <v>47</v>
      </c>
      <c r="Q72" s="508"/>
      <c r="R72" s="508"/>
      <c r="S72" s="508"/>
      <c r="T72" s="513"/>
    </row>
    <row r="73" spans="1:20" ht="24.95" customHeight="1" x14ac:dyDescent="0.2">
      <c r="A73" s="554"/>
      <c r="B73" s="567"/>
      <c r="C73" s="576" t="s">
        <v>427</v>
      </c>
      <c r="D73" s="529"/>
      <c r="E73" s="529"/>
      <c r="F73" s="529"/>
      <c r="G73" s="529"/>
      <c r="H73" s="529"/>
      <c r="I73" s="516"/>
      <c r="J73" s="579"/>
      <c r="K73" s="508"/>
      <c r="L73" s="508"/>
      <c r="M73" s="508"/>
      <c r="N73" s="508"/>
      <c r="O73" s="508"/>
      <c r="P73" s="508"/>
      <c r="Q73" s="508"/>
      <c r="R73" s="508"/>
      <c r="S73" s="508"/>
      <c r="T73" s="513"/>
    </row>
    <row r="74" spans="1:20" ht="23.25" customHeight="1" x14ac:dyDescent="0.2">
      <c r="A74" s="554"/>
      <c r="B74" s="567"/>
      <c r="C74" s="507" t="s">
        <v>100</v>
      </c>
      <c r="D74" s="507"/>
      <c r="E74" s="507"/>
      <c r="F74" s="507"/>
      <c r="G74" s="507"/>
      <c r="H74" s="507"/>
      <c r="I74" s="516"/>
      <c r="J74" s="579"/>
      <c r="K74" s="518" t="s">
        <v>386</v>
      </c>
      <c r="L74" s="518"/>
      <c r="M74" s="510" t="s">
        <v>42</v>
      </c>
      <c r="N74" s="510"/>
      <c r="O74" s="510"/>
      <c r="P74" s="509" t="s">
        <v>429</v>
      </c>
      <c r="Q74" s="509"/>
      <c r="R74" s="509"/>
      <c r="S74" s="509"/>
      <c r="T74" s="513"/>
    </row>
    <row r="75" spans="1:20" ht="24.95" customHeight="1" x14ac:dyDescent="0.2">
      <c r="A75" s="554"/>
      <c r="B75" s="567"/>
      <c r="C75" s="576" t="s">
        <v>428</v>
      </c>
      <c r="D75" s="529"/>
      <c r="E75" s="529"/>
      <c r="F75" s="529"/>
      <c r="G75" s="529"/>
      <c r="H75" s="529"/>
      <c r="I75" s="516"/>
      <c r="J75" s="579"/>
      <c r="K75" s="518"/>
      <c r="L75" s="518"/>
      <c r="M75" s="510"/>
      <c r="N75" s="510"/>
      <c r="O75" s="510"/>
      <c r="P75" s="509"/>
      <c r="Q75" s="509"/>
      <c r="R75" s="509"/>
      <c r="S75" s="509"/>
      <c r="T75" s="513"/>
    </row>
    <row r="76" spans="1:20" ht="24.95" customHeight="1" x14ac:dyDescent="0.2">
      <c r="A76" s="554"/>
      <c r="B76" s="567"/>
      <c r="C76" s="529"/>
      <c r="D76" s="529"/>
      <c r="E76" s="529"/>
      <c r="F76" s="529"/>
      <c r="G76" s="529"/>
      <c r="H76" s="529"/>
      <c r="I76" s="516"/>
      <c r="J76" s="579"/>
      <c r="K76" s="518"/>
      <c r="L76" s="518"/>
      <c r="M76" s="510"/>
      <c r="N76" s="510"/>
      <c r="O76" s="510"/>
      <c r="P76" s="509"/>
      <c r="Q76" s="509"/>
      <c r="R76" s="509"/>
      <c r="S76" s="509"/>
      <c r="T76" s="513"/>
    </row>
    <row r="77" spans="1:20" ht="24.95" customHeight="1" x14ac:dyDescent="0.2">
      <c r="A77" s="554"/>
      <c r="B77" s="567"/>
      <c r="C77" s="529"/>
      <c r="D77" s="529"/>
      <c r="E77" s="529"/>
      <c r="F77" s="529"/>
      <c r="G77" s="529"/>
      <c r="H77" s="529"/>
      <c r="I77" s="516"/>
      <c r="J77" s="579"/>
      <c r="K77" s="518"/>
      <c r="L77" s="518"/>
      <c r="M77" s="510"/>
      <c r="N77" s="510"/>
      <c r="O77" s="510"/>
      <c r="P77" s="509"/>
      <c r="Q77" s="509"/>
      <c r="R77" s="509"/>
      <c r="S77" s="509"/>
      <c r="T77" s="513"/>
    </row>
    <row r="78" spans="1:20" ht="24.95" customHeight="1" x14ac:dyDescent="0.2">
      <c r="A78" s="554"/>
      <c r="B78" s="567"/>
      <c r="C78" s="506" t="s">
        <v>27</v>
      </c>
      <c r="D78" s="506"/>
      <c r="E78" s="506"/>
      <c r="F78" s="506"/>
      <c r="G78" s="506"/>
      <c r="H78" s="506"/>
      <c r="I78" s="516"/>
      <c r="J78" s="579"/>
      <c r="K78" s="518"/>
      <c r="L78" s="518"/>
      <c r="M78" s="510"/>
      <c r="N78" s="510"/>
      <c r="O78" s="510"/>
      <c r="P78" s="509"/>
      <c r="Q78" s="509"/>
      <c r="R78" s="509"/>
      <c r="S78" s="509"/>
      <c r="T78" s="513"/>
    </row>
    <row r="79" spans="1:20" ht="23.1" customHeight="1" x14ac:dyDescent="0.2">
      <c r="A79" s="554"/>
      <c r="B79" s="567"/>
      <c r="C79" s="529" t="s">
        <v>101</v>
      </c>
      <c r="D79" s="529"/>
      <c r="E79" s="529"/>
      <c r="F79" s="529"/>
      <c r="G79" s="529"/>
      <c r="H79" s="529"/>
      <c r="I79" s="516"/>
      <c r="J79" s="579"/>
      <c r="K79" s="518"/>
      <c r="L79" s="518"/>
      <c r="M79" s="510"/>
      <c r="N79" s="510"/>
      <c r="O79" s="510"/>
      <c r="P79" s="509"/>
      <c r="Q79" s="509"/>
      <c r="R79" s="509"/>
      <c r="S79" s="509"/>
      <c r="T79" s="513"/>
    </row>
    <row r="80" spans="1:20" ht="23.1" customHeight="1" x14ac:dyDescent="0.2">
      <c r="A80" s="554"/>
      <c r="B80" s="567"/>
      <c r="C80" s="529"/>
      <c r="D80" s="529"/>
      <c r="E80" s="529"/>
      <c r="F80" s="529"/>
      <c r="G80" s="529"/>
      <c r="H80" s="529"/>
      <c r="I80" s="516"/>
      <c r="J80" s="579"/>
      <c r="K80" s="520" t="s">
        <v>389</v>
      </c>
      <c r="L80" s="520"/>
      <c r="M80" s="510" t="s">
        <v>43</v>
      </c>
      <c r="N80" s="510"/>
      <c r="O80" s="510"/>
      <c r="P80" s="509" t="s">
        <v>430</v>
      </c>
      <c r="Q80" s="509"/>
      <c r="R80" s="509"/>
      <c r="S80" s="509"/>
      <c r="T80" s="513"/>
    </row>
    <row r="81" spans="1:20" ht="23.1" customHeight="1" x14ac:dyDescent="0.2">
      <c r="A81" s="554"/>
      <c r="B81" s="567"/>
      <c r="C81" s="529"/>
      <c r="D81" s="529"/>
      <c r="E81" s="529"/>
      <c r="F81" s="529"/>
      <c r="G81" s="529"/>
      <c r="H81" s="529"/>
      <c r="I81" s="516"/>
      <c r="J81" s="579"/>
      <c r="K81" s="520"/>
      <c r="L81" s="520"/>
      <c r="M81" s="510"/>
      <c r="N81" s="510"/>
      <c r="O81" s="510"/>
      <c r="P81" s="509"/>
      <c r="Q81" s="509"/>
      <c r="R81" s="509"/>
      <c r="S81" s="509"/>
      <c r="T81" s="513"/>
    </row>
    <row r="82" spans="1:20" ht="23.1" customHeight="1" x14ac:dyDescent="0.2">
      <c r="A82" s="554"/>
      <c r="B82" s="567"/>
      <c r="C82" s="506" t="s">
        <v>102</v>
      </c>
      <c r="D82" s="506"/>
      <c r="E82" s="506"/>
      <c r="F82" s="506"/>
      <c r="G82" s="506"/>
      <c r="H82" s="506"/>
      <c r="I82" s="516"/>
      <c r="J82" s="579"/>
      <c r="K82" s="520"/>
      <c r="L82" s="520"/>
      <c r="M82" s="510"/>
      <c r="N82" s="510"/>
      <c r="O82" s="510"/>
      <c r="P82" s="509"/>
      <c r="Q82" s="509"/>
      <c r="R82" s="509"/>
      <c r="S82" s="509"/>
      <c r="T82" s="513"/>
    </row>
    <row r="83" spans="1:20" ht="23.1" customHeight="1" x14ac:dyDescent="0.2">
      <c r="A83" s="554"/>
      <c r="B83" s="567"/>
      <c r="C83" s="576" t="s">
        <v>84</v>
      </c>
      <c r="D83" s="507"/>
      <c r="E83" s="507"/>
      <c r="F83" s="507"/>
      <c r="G83" s="507"/>
      <c r="H83" s="507"/>
      <c r="I83" s="516"/>
      <c r="J83" s="579"/>
      <c r="K83" s="520"/>
      <c r="L83" s="520"/>
      <c r="M83" s="510"/>
      <c r="N83" s="510"/>
      <c r="O83" s="510"/>
      <c r="P83" s="509"/>
      <c r="Q83" s="509"/>
      <c r="R83" s="509"/>
      <c r="S83" s="509"/>
      <c r="T83" s="513"/>
    </row>
    <row r="84" spans="1:20" ht="23.1" customHeight="1" x14ac:dyDescent="0.2">
      <c r="A84" s="554"/>
      <c r="B84" s="567"/>
      <c r="C84" s="507"/>
      <c r="D84" s="507"/>
      <c r="E84" s="507"/>
      <c r="F84" s="507"/>
      <c r="G84" s="507"/>
      <c r="H84" s="507"/>
      <c r="I84" s="516"/>
      <c r="J84" s="579"/>
      <c r="K84" s="520"/>
      <c r="L84" s="520"/>
      <c r="M84" s="510"/>
      <c r="N84" s="510"/>
      <c r="O84" s="510"/>
      <c r="P84" s="509"/>
      <c r="Q84" s="509"/>
      <c r="R84" s="509"/>
      <c r="S84" s="509"/>
      <c r="T84" s="513"/>
    </row>
    <row r="85" spans="1:20" ht="23.1" customHeight="1" x14ac:dyDescent="0.2">
      <c r="A85" s="554"/>
      <c r="B85" s="567"/>
      <c r="C85" s="506" t="s">
        <v>78</v>
      </c>
      <c r="D85" s="506"/>
      <c r="E85" s="506"/>
      <c r="F85" s="506"/>
      <c r="G85" s="506"/>
      <c r="H85" s="506"/>
      <c r="I85" s="516"/>
      <c r="J85" s="579"/>
      <c r="K85" s="520"/>
      <c r="L85" s="520"/>
      <c r="M85" s="510"/>
      <c r="N85" s="510"/>
      <c r="O85" s="510"/>
      <c r="P85" s="509"/>
      <c r="Q85" s="509"/>
      <c r="R85" s="509"/>
      <c r="S85" s="509"/>
      <c r="T85" s="513"/>
    </row>
    <row r="86" spans="1:20" ht="23.1" customHeight="1" x14ac:dyDescent="0.2">
      <c r="A86" s="554"/>
      <c r="B86" s="567"/>
      <c r="C86" s="548" t="s">
        <v>77</v>
      </c>
      <c r="D86" s="548"/>
      <c r="E86" s="548"/>
      <c r="F86" s="548"/>
      <c r="G86" s="548"/>
      <c r="H86" s="548"/>
      <c r="I86" s="516"/>
      <c r="J86" s="579"/>
      <c r="K86" s="519" t="s">
        <v>387</v>
      </c>
      <c r="L86" s="519"/>
      <c r="M86" s="522" t="s">
        <v>44</v>
      </c>
      <c r="N86" s="522"/>
      <c r="O86" s="522"/>
      <c r="P86" s="521" t="s">
        <v>72</v>
      </c>
      <c r="Q86" s="521"/>
      <c r="R86" s="521"/>
      <c r="S86" s="521"/>
      <c r="T86" s="513"/>
    </row>
    <row r="87" spans="1:20" ht="23.1" customHeight="1" x14ac:dyDescent="0.2">
      <c r="A87" s="554"/>
      <c r="B87" s="567"/>
      <c r="C87" s="548"/>
      <c r="D87" s="548"/>
      <c r="E87" s="548"/>
      <c r="F87" s="548"/>
      <c r="G87" s="548"/>
      <c r="H87" s="548"/>
      <c r="I87" s="516"/>
      <c r="J87" s="579"/>
      <c r="K87" s="519"/>
      <c r="L87" s="519"/>
      <c r="M87" s="522"/>
      <c r="N87" s="522"/>
      <c r="O87" s="522"/>
      <c r="P87" s="521"/>
      <c r="Q87" s="521"/>
      <c r="R87" s="521"/>
      <c r="S87" s="521"/>
      <c r="T87" s="513"/>
    </row>
    <row r="88" spans="1:20" ht="23.1" customHeight="1" x14ac:dyDescent="0.2">
      <c r="A88" s="554"/>
      <c r="B88" s="567"/>
      <c r="C88" s="506" t="s">
        <v>60</v>
      </c>
      <c r="D88" s="506"/>
      <c r="E88" s="506"/>
      <c r="F88" s="506"/>
      <c r="G88" s="506"/>
      <c r="H88" s="506"/>
      <c r="I88" s="516"/>
      <c r="J88" s="579"/>
      <c r="K88" s="519"/>
      <c r="L88" s="519"/>
      <c r="M88" s="522"/>
      <c r="N88" s="522"/>
      <c r="O88" s="522"/>
      <c r="P88" s="521"/>
      <c r="Q88" s="521"/>
      <c r="R88" s="521"/>
      <c r="S88" s="521"/>
      <c r="T88" s="513"/>
    </row>
    <row r="89" spans="1:20" ht="23.1" customHeight="1" x14ac:dyDescent="0.2">
      <c r="A89" s="554"/>
      <c r="B89" s="567"/>
      <c r="C89" s="548" t="s">
        <v>407</v>
      </c>
      <c r="D89" s="548"/>
      <c r="E89" s="548"/>
      <c r="F89" s="548"/>
      <c r="G89" s="548"/>
      <c r="H89" s="548"/>
      <c r="I89" s="516"/>
      <c r="J89" s="579"/>
      <c r="K89" s="519"/>
      <c r="L89" s="519"/>
      <c r="M89" s="522"/>
      <c r="N89" s="522"/>
      <c r="O89" s="522"/>
      <c r="P89" s="521"/>
      <c r="Q89" s="521"/>
      <c r="R89" s="521"/>
      <c r="S89" s="521"/>
      <c r="T89" s="513"/>
    </row>
    <row r="90" spans="1:20" ht="23.1" customHeight="1" x14ac:dyDescent="0.2">
      <c r="A90" s="554"/>
      <c r="B90" s="567"/>
      <c r="C90" s="548"/>
      <c r="D90" s="548"/>
      <c r="E90" s="548"/>
      <c r="F90" s="548"/>
      <c r="G90" s="548"/>
      <c r="H90" s="548"/>
      <c r="I90" s="516"/>
      <c r="J90" s="579"/>
      <c r="K90" s="519"/>
      <c r="L90" s="519"/>
      <c r="M90" s="522"/>
      <c r="N90" s="522"/>
      <c r="O90" s="522"/>
      <c r="P90" s="521"/>
      <c r="Q90" s="521"/>
      <c r="R90" s="521"/>
      <c r="S90" s="521"/>
      <c r="T90" s="513"/>
    </row>
    <row r="91" spans="1:20" ht="22.5" customHeight="1" x14ac:dyDescent="0.2">
      <c r="A91" s="554"/>
      <c r="B91" s="567"/>
      <c r="C91" s="548"/>
      <c r="D91" s="548"/>
      <c r="E91" s="548"/>
      <c r="F91" s="548"/>
      <c r="G91" s="548"/>
      <c r="H91" s="548"/>
      <c r="I91" s="516"/>
      <c r="J91" s="579"/>
      <c r="K91" s="519"/>
      <c r="L91" s="519"/>
      <c r="M91" s="522"/>
      <c r="N91" s="522"/>
      <c r="O91" s="522"/>
      <c r="P91" s="521"/>
      <c r="Q91" s="521"/>
      <c r="R91" s="521"/>
      <c r="S91" s="521"/>
      <c r="T91" s="513"/>
    </row>
    <row r="92" spans="1:20" ht="18" customHeight="1" thickBot="1" x14ac:dyDescent="0.25">
      <c r="A92" s="555"/>
      <c r="B92" s="568"/>
      <c r="C92" s="574"/>
      <c r="D92" s="574"/>
      <c r="E92" s="574"/>
      <c r="F92" s="574"/>
      <c r="G92" s="574"/>
      <c r="H92" s="574"/>
      <c r="I92" s="517"/>
      <c r="J92" s="580"/>
      <c r="K92" s="524"/>
      <c r="L92" s="524"/>
      <c r="M92" s="524"/>
      <c r="N92" s="524"/>
      <c r="O92" s="524"/>
      <c r="P92" s="524"/>
      <c r="Q92" s="524"/>
      <c r="R92" s="46"/>
      <c r="S92" s="46"/>
      <c r="T92" s="514"/>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77"/>
      <c r="K103" s="577"/>
      <c r="L103" s="577"/>
    </row>
    <row r="104" spans="1:12" ht="22.5" customHeight="1" x14ac:dyDescent="0.2">
      <c r="A104" s="9"/>
      <c r="B104" s="9"/>
      <c r="C104" s="9"/>
      <c r="D104" s="9"/>
      <c r="E104" s="9"/>
      <c r="F104" s="9"/>
      <c r="I104" s="13"/>
      <c r="J104" s="577"/>
      <c r="K104" s="577"/>
      <c r="L104" s="577"/>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ftI9CIn/CS2ViAzhbpVbDkXoMRC441GwwVB5PlkE3iRBA1xPzdEK60X86WFGnoP0Vn63nQbZCtLmIZ9Z6s8Hhg==" saltValue="GPC2bz4e93QztFWptT/QBg=="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86" t="s">
        <v>105</v>
      </c>
      <c r="B1" s="587"/>
      <c r="C1" s="587"/>
      <c r="D1" s="587"/>
      <c r="E1" s="587"/>
      <c r="F1" s="587"/>
      <c r="G1" s="587"/>
      <c r="H1" s="587"/>
      <c r="I1" s="587"/>
      <c r="J1" s="587"/>
      <c r="K1" s="587"/>
      <c r="L1" s="587"/>
      <c r="M1" s="588"/>
    </row>
    <row r="2" spans="1:13" ht="18" customHeight="1" x14ac:dyDescent="0.2">
      <c r="A2" s="598" t="s">
        <v>395</v>
      </c>
      <c r="B2" s="600" t="s">
        <v>106</v>
      </c>
      <c r="C2" s="602" t="s">
        <v>107</v>
      </c>
      <c r="D2" s="602" t="s">
        <v>104</v>
      </c>
      <c r="E2" s="604" t="s">
        <v>108</v>
      </c>
      <c r="F2" s="602" t="s">
        <v>109</v>
      </c>
      <c r="G2" s="602" t="s">
        <v>110</v>
      </c>
      <c r="H2" s="602" t="s">
        <v>111</v>
      </c>
      <c r="I2" s="602" t="s">
        <v>112</v>
      </c>
      <c r="J2" s="602" t="s">
        <v>141</v>
      </c>
      <c r="K2" s="602" t="s">
        <v>228</v>
      </c>
      <c r="L2" s="602" t="s">
        <v>113</v>
      </c>
      <c r="M2" s="602" t="s">
        <v>114</v>
      </c>
    </row>
    <row r="3" spans="1:13" ht="20.25" customHeight="1" thickBot="1" x14ac:dyDescent="0.25">
      <c r="A3" s="599"/>
      <c r="B3" s="601"/>
      <c r="C3" s="603"/>
      <c r="D3" s="603"/>
      <c r="E3" s="605"/>
      <c r="F3" s="603"/>
      <c r="G3" s="603"/>
      <c r="H3" s="603"/>
      <c r="I3" s="603"/>
      <c r="J3" s="603"/>
      <c r="K3" s="603"/>
      <c r="L3" s="603"/>
      <c r="M3" s="603"/>
    </row>
    <row r="4" spans="1:13" ht="57.75" customHeight="1" x14ac:dyDescent="0.2">
      <c r="A4" s="599"/>
      <c r="B4" s="608" t="s">
        <v>115</v>
      </c>
      <c r="C4" s="606" t="s">
        <v>396</v>
      </c>
      <c r="D4" s="606" t="s">
        <v>116</v>
      </c>
      <c r="E4" s="610" t="s">
        <v>229</v>
      </c>
      <c r="F4" s="606" t="s">
        <v>117</v>
      </c>
      <c r="G4" s="606" t="s">
        <v>118</v>
      </c>
      <c r="H4" s="606" t="s">
        <v>119</v>
      </c>
      <c r="I4" s="606" t="s">
        <v>120</v>
      </c>
      <c r="J4" s="606" t="s">
        <v>121</v>
      </c>
      <c r="K4" s="606" t="s">
        <v>328</v>
      </c>
      <c r="L4" s="606" t="s">
        <v>122</v>
      </c>
      <c r="M4" s="606" t="s">
        <v>123</v>
      </c>
    </row>
    <row r="5" spans="1:13" ht="120" customHeight="1" thickBot="1" x14ac:dyDescent="0.25">
      <c r="A5" s="173" t="s">
        <v>137</v>
      </c>
      <c r="B5" s="609"/>
      <c r="C5" s="607"/>
      <c r="D5" s="607"/>
      <c r="E5" s="611"/>
      <c r="F5" s="607"/>
      <c r="G5" s="607"/>
      <c r="H5" s="607"/>
      <c r="I5" s="607"/>
      <c r="J5" s="607"/>
      <c r="K5" s="607"/>
      <c r="L5" s="607"/>
      <c r="M5" s="607"/>
    </row>
    <row r="6" spans="1:13" ht="210" customHeight="1" thickBot="1" x14ac:dyDescent="0.25">
      <c r="A6" s="174" t="s">
        <v>138</v>
      </c>
      <c r="B6" s="172" t="s">
        <v>329</v>
      </c>
      <c r="C6" s="172" t="s">
        <v>125</v>
      </c>
      <c r="D6" s="172" t="s">
        <v>330</v>
      </c>
      <c r="E6" s="182" t="s">
        <v>402</v>
      </c>
      <c r="F6" s="172" t="s">
        <v>331</v>
      </c>
      <c r="G6" s="172" t="s">
        <v>332</v>
      </c>
      <c r="H6" s="172" t="s">
        <v>333</v>
      </c>
      <c r="I6" s="172" t="s">
        <v>334</v>
      </c>
      <c r="J6" s="172" t="s">
        <v>335</v>
      </c>
      <c r="K6" s="77" t="s">
        <v>336</v>
      </c>
      <c r="L6" s="172" t="s">
        <v>337</v>
      </c>
      <c r="M6" s="172" t="s">
        <v>338</v>
      </c>
    </row>
    <row r="7" spans="1:13" ht="189.75" customHeight="1" thickBot="1" x14ac:dyDescent="0.25">
      <c r="A7" s="175" t="s">
        <v>209</v>
      </c>
      <c r="B7" s="77" t="s">
        <v>339</v>
      </c>
      <c r="C7" s="77" t="s">
        <v>230</v>
      </c>
      <c r="D7" s="77" t="s">
        <v>340</v>
      </c>
      <c r="E7" s="182" t="s">
        <v>403</v>
      </c>
      <c r="F7" s="77" t="s">
        <v>341</v>
      </c>
      <c r="G7" s="77" t="s">
        <v>342</v>
      </c>
      <c r="H7" s="172" t="s">
        <v>343</v>
      </c>
      <c r="I7" s="77" t="s">
        <v>344</v>
      </c>
      <c r="J7" s="172" t="s">
        <v>231</v>
      </c>
      <c r="K7" s="176" t="s">
        <v>345</v>
      </c>
      <c r="L7" s="77" t="s">
        <v>346</v>
      </c>
      <c r="M7" s="77" t="s">
        <v>129</v>
      </c>
    </row>
    <row r="8" spans="1:13" ht="144.75" customHeight="1" thickBot="1" x14ac:dyDescent="0.25">
      <c r="A8" s="177" t="s">
        <v>139</v>
      </c>
      <c r="B8" s="77" t="s">
        <v>347</v>
      </c>
      <c r="C8" s="77" t="s">
        <v>232</v>
      </c>
      <c r="D8" s="77" t="s">
        <v>348</v>
      </c>
      <c r="E8" s="183" t="s">
        <v>404</v>
      </c>
      <c r="F8" s="77" t="s">
        <v>349</v>
      </c>
      <c r="G8" s="77" t="s">
        <v>350</v>
      </c>
      <c r="H8" s="172" t="s">
        <v>351</v>
      </c>
      <c r="I8" s="172" t="s">
        <v>352</v>
      </c>
      <c r="J8" s="77" t="s">
        <v>353</v>
      </c>
      <c r="K8" s="77" t="s">
        <v>354</v>
      </c>
      <c r="L8" s="77" t="s">
        <v>233</v>
      </c>
      <c r="M8" s="77" t="s">
        <v>355</v>
      </c>
    </row>
    <row r="9" spans="1:13" ht="108.75" customHeight="1" thickBot="1" x14ac:dyDescent="0.25">
      <c r="A9" s="178" t="s">
        <v>208</v>
      </c>
      <c r="B9" s="40" t="s">
        <v>356</v>
      </c>
      <c r="C9" s="40" t="s">
        <v>127</v>
      </c>
      <c r="D9" s="77" t="s">
        <v>357</v>
      </c>
      <c r="E9" s="184" t="s">
        <v>405</v>
      </c>
      <c r="F9" s="77" t="s">
        <v>358</v>
      </c>
      <c r="G9" s="40" t="s">
        <v>359</v>
      </c>
      <c r="H9" s="172" t="s">
        <v>360</v>
      </c>
      <c r="I9" s="77" t="s">
        <v>344</v>
      </c>
      <c r="J9" s="40" t="s">
        <v>128</v>
      </c>
      <c r="K9" s="176" t="s">
        <v>361</v>
      </c>
      <c r="L9" s="77" t="s">
        <v>234</v>
      </c>
      <c r="M9" s="77" t="s">
        <v>344</v>
      </c>
    </row>
    <row r="10" spans="1:13" ht="100.5" customHeight="1" thickBot="1" x14ac:dyDescent="0.25">
      <c r="A10" s="179" t="s">
        <v>140</v>
      </c>
      <c r="B10" s="40" t="s">
        <v>362</v>
      </c>
      <c r="C10" s="40" t="s">
        <v>235</v>
      </c>
      <c r="D10" s="77" t="s">
        <v>363</v>
      </c>
      <c r="E10" s="184" t="s">
        <v>406</v>
      </c>
      <c r="F10" s="77" t="s">
        <v>364</v>
      </c>
      <c r="G10" s="40" t="s">
        <v>365</v>
      </c>
      <c r="H10" s="77" t="s">
        <v>366</v>
      </c>
      <c r="I10" s="77" t="s">
        <v>367</v>
      </c>
      <c r="J10" s="40" t="s">
        <v>128</v>
      </c>
      <c r="K10" s="77" t="s">
        <v>368</v>
      </c>
      <c r="L10" s="77" t="s">
        <v>297</v>
      </c>
      <c r="M10" s="40" t="s">
        <v>344</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586" t="s">
        <v>130</v>
      </c>
      <c r="B13" s="587"/>
      <c r="C13" s="587"/>
      <c r="D13" s="587"/>
      <c r="E13" s="587"/>
      <c r="F13" s="587"/>
      <c r="G13" s="587"/>
      <c r="H13" s="587"/>
      <c r="I13" s="587"/>
      <c r="J13" s="587"/>
      <c r="K13" s="587"/>
      <c r="L13" s="587"/>
      <c r="M13" s="588"/>
    </row>
    <row r="14" spans="1:13" x14ac:dyDescent="0.2">
      <c r="A14" s="589" t="s">
        <v>131</v>
      </c>
      <c r="B14" s="591" t="s">
        <v>106</v>
      </c>
      <c r="C14" s="591" t="s">
        <v>107</v>
      </c>
      <c r="D14" s="591" t="s">
        <v>104</v>
      </c>
      <c r="E14" s="593" t="s">
        <v>108</v>
      </c>
      <c r="F14" s="591" t="s">
        <v>109</v>
      </c>
      <c r="G14" s="591" t="s">
        <v>110</v>
      </c>
      <c r="H14" s="591" t="s">
        <v>111</v>
      </c>
      <c r="I14" s="591" t="s">
        <v>112</v>
      </c>
      <c r="J14" s="591" t="s">
        <v>141</v>
      </c>
      <c r="K14" s="591" t="s">
        <v>228</v>
      </c>
      <c r="L14" s="591" t="s">
        <v>113</v>
      </c>
      <c r="M14" s="595" t="s">
        <v>114</v>
      </c>
    </row>
    <row r="15" spans="1:13" x14ac:dyDescent="0.2">
      <c r="A15" s="590"/>
      <c r="B15" s="592"/>
      <c r="C15" s="592"/>
      <c r="D15" s="592"/>
      <c r="E15" s="594"/>
      <c r="F15" s="592"/>
      <c r="G15" s="592"/>
      <c r="H15" s="592"/>
      <c r="I15" s="592"/>
      <c r="J15" s="592"/>
      <c r="K15" s="592"/>
      <c r="L15" s="592"/>
      <c r="M15" s="596"/>
    </row>
    <row r="16" spans="1:13" x14ac:dyDescent="0.2">
      <c r="A16" s="597" t="s">
        <v>132</v>
      </c>
      <c r="B16" s="592"/>
      <c r="C16" s="592"/>
      <c r="D16" s="592"/>
      <c r="E16" s="594"/>
      <c r="F16" s="592"/>
      <c r="G16" s="592"/>
      <c r="H16" s="592"/>
      <c r="I16" s="592"/>
      <c r="J16" s="592"/>
      <c r="K16" s="592"/>
      <c r="L16" s="592"/>
      <c r="M16" s="596"/>
    </row>
    <row r="17" spans="1:13" ht="13.5" thickBot="1" x14ac:dyDescent="0.25">
      <c r="A17" s="597" t="s">
        <v>133</v>
      </c>
      <c r="B17" s="592"/>
      <c r="C17" s="592"/>
      <c r="D17" s="592"/>
      <c r="E17" s="594"/>
      <c r="F17" s="592"/>
      <c r="G17" s="592"/>
      <c r="H17" s="592"/>
      <c r="I17" s="592"/>
      <c r="J17" s="592"/>
      <c r="K17" s="592"/>
      <c r="L17" s="592"/>
      <c r="M17" s="596"/>
    </row>
    <row r="18" spans="1:13" ht="63" customHeight="1" thickBot="1" x14ac:dyDescent="0.25">
      <c r="A18" s="174" t="s">
        <v>124</v>
      </c>
      <c r="B18" s="40" t="s">
        <v>369</v>
      </c>
      <c r="C18" s="40" t="s">
        <v>134</v>
      </c>
      <c r="D18" s="200" t="s">
        <v>134</v>
      </c>
      <c r="E18" s="181" t="s">
        <v>370</v>
      </c>
      <c r="F18" s="40" t="s">
        <v>370</v>
      </c>
      <c r="G18" s="40" t="s">
        <v>369</v>
      </c>
      <c r="H18" s="199" t="s">
        <v>134</v>
      </c>
      <c r="I18" s="199" t="s">
        <v>134</v>
      </c>
      <c r="J18" s="40" t="s">
        <v>236</v>
      </c>
      <c r="K18" s="77" t="s">
        <v>134</v>
      </c>
      <c r="L18" s="199" t="s">
        <v>134</v>
      </c>
      <c r="M18" s="40" t="s">
        <v>369</v>
      </c>
    </row>
    <row r="19" spans="1:13" ht="65.25" customHeight="1" thickBot="1" x14ac:dyDescent="0.25">
      <c r="A19" s="175" t="s">
        <v>203</v>
      </c>
      <c r="B19" s="40" t="s">
        <v>371</v>
      </c>
      <c r="C19" s="40" t="s">
        <v>431</v>
      </c>
      <c r="D19" s="200" t="s">
        <v>431</v>
      </c>
      <c r="E19" s="181" t="s">
        <v>372</v>
      </c>
      <c r="F19" s="40" t="s">
        <v>372</v>
      </c>
      <c r="G19" s="40" t="s">
        <v>371</v>
      </c>
      <c r="H19" s="199" t="s">
        <v>431</v>
      </c>
      <c r="I19" s="199" t="s">
        <v>431</v>
      </c>
      <c r="J19" s="40" t="s">
        <v>237</v>
      </c>
      <c r="K19" s="77" t="s">
        <v>135</v>
      </c>
      <c r="L19" s="199" t="s">
        <v>431</v>
      </c>
      <c r="M19" s="40" t="s">
        <v>371</v>
      </c>
    </row>
    <row r="20" spans="1:13" ht="56.25" customHeight="1" thickBot="1" x14ac:dyDescent="0.25">
      <c r="A20" s="177" t="s">
        <v>103</v>
      </c>
      <c r="B20" s="40" t="s">
        <v>373</v>
      </c>
      <c r="C20" s="40" t="s">
        <v>432</v>
      </c>
      <c r="D20" s="200" t="s">
        <v>432</v>
      </c>
      <c r="E20" s="181" t="s">
        <v>373</v>
      </c>
      <c r="F20" s="40" t="s">
        <v>373</v>
      </c>
      <c r="G20" s="40" t="s">
        <v>373</v>
      </c>
      <c r="H20" s="199" t="s">
        <v>432</v>
      </c>
      <c r="I20" s="199" t="s">
        <v>432</v>
      </c>
      <c r="J20" s="40" t="s">
        <v>238</v>
      </c>
      <c r="K20" s="77" t="s">
        <v>136</v>
      </c>
      <c r="L20" s="199" t="s">
        <v>432</v>
      </c>
      <c r="M20" s="40" t="s">
        <v>373</v>
      </c>
    </row>
    <row r="21" spans="1:13" ht="56.25" customHeight="1" thickBot="1" x14ac:dyDescent="0.25">
      <c r="A21" s="178" t="s">
        <v>206</v>
      </c>
      <c r="B21" s="40" t="s">
        <v>374</v>
      </c>
      <c r="C21" s="40" t="s">
        <v>433</v>
      </c>
      <c r="D21" s="200" t="s">
        <v>433</v>
      </c>
      <c r="E21" s="181" t="s">
        <v>375</v>
      </c>
      <c r="F21" s="40" t="s">
        <v>375</v>
      </c>
      <c r="G21" s="40" t="s">
        <v>374</v>
      </c>
      <c r="H21" s="199" t="s">
        <v>433</v>
      </c>
      <c r="I21" s="199" t="s">
        <v>433</v>
      </c>
      <c r="J21" s="40" t="s">
        <v>240</v>
      </c>
      <c r="K21" s="77" t="s">
        <v>239</v>
      </c>
      <c r="L21" s="199" t="s">
        <v>433</v>
      </c>
      <c r="M21" s="40" t="s">
        <v>374</v>
      </c>
    </row>
    <row r="22" spans="1:13" ht="51.75" customHeight="1" thickBot="1" x14ac:dyDescent="0.25">
      <c r="A22" s="179" t="s">
        <v>126</v>
      </c>
      <c r="B22" s="40" t="s">
        <v>242</v>
      </c>
      <c r="C22" s="40" t="s">
        <v>241</v>
      </c>
      <c r="D22" s="200" t="s">
        <v>241</v>
      </c>
      <c r="E22" s="181" t="s">
        <v>241</v>
      </c>
      <c r="F22" s="40" t="s">
        <v>241</v>
      </c>
      <c r="G22" s="40" t="s">
        <v>242</v>
      </c>
      <c r="H22" s="199" t="s">
        <v>241</v>
      </c>
      <c r="I22" s="199" t="s">
        <v>241</v>
      </c>
      <c r="J22" s="40" t="s">
        <v>243</v>
      </c>
      <c r="K22" s="77" t="s">
        <v>241</v>
      </c>
      <c r="L22" s="199" t="s">
        <v>241</v>
      </c>
      <c r="M22" s="40" t="s">
        <v>242</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2022-12-15T15:45:55Z</dcterms:modified>
</cp:coreProperties>
</file>