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an Diego\Desktop\"/>
    </mc:Choice>
  </mc:AlternateContent>
  <bookViews>
    <workbookView xWindow="0" yWindow="0" windowWidth="20490" windowHeight="9045"/>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riesgo-UO'!$G$1:$AY$76</definedName>
    <definedName name="ACCION" localSheetId="0">'01-Mapa de riesgo-UO'!#REF!</definedName>
    <definedName name="ACCION">#REF!</definedName>
    <definedName name="ADMINISTRACIÓN_INSTITUCIONAL" localSheetId="0">'01-Mapa de riesgo-UO'!$BM$1048373:$BM$1048393</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riesgo-UO'!$BR$1048373:$BR$1048377</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riesgo-UO'!$BN$1048373:$BN$1048376</definedName>
    <definedName name="BIENESTAR_INSTITUCIONAL">#REF!</definedName>
    <definedName name="BIENESTAR_INSTITUCIONAL_CALIDAD_DE_VIDA_E_INCLUSIÓN_EN_CONTEXTOS_UNIVERSITARIOS">'01-Mapa de riesgo-UO'!$BB$1048376</definedName>
    <definedName name="CLASE_RIESGO">'01-Mapa de riesgo-UO'!$G$1048372:$G$1048383</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riesgo-UO'!$BQ$1048373:$BQ$1048376</definedName>
    <definedName name="CONTROL_SEGUIMIENTO">#REF!</definedName>
    <definedName name="CONTROLES">'01-Mapa de riesgo-UO'!$P$1048372:$P$1048376</definedName>
    <definedName name="Corrupción" localSheetId="0">'01-Mapa de riesgo-UO'!$J$1048380:$J$1048382</definedName>
    <definedName name="Corrupción">#REF!</definedName>
    <definedName name="CREACIÓN_GESTIÓN_Y_TRANSFERENCIA_DEL_CONOCIMIENTO">'01-Mapa de riesgo-UO'!$BB$1048373</definedName>
    <definedName name="Cumplimiento" localSheetId="0">'01-Mapa de riesgo-UO'!$K$1048380:$K$1048384</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riesgo-UO'!$BI$1048373:$BI$1048376</definedName>
    <definedName name="DIRECCIONAMIENTO_INSTITUCIONAL">#REF!</definedName>
    <definedName name="DOCENCIA" localSheetId="0">'01-Mapa de riesgo-UO'!$BJ$1048373:$BJ$1048388</definedName>
    <definedName name="DOCENCIA">#REF!</definedName>
    <definedName name="Documentados_Aplicados_Efectivos">'01-Mapa de riesgo-UO'!#REF!</definedName>
    <definedName name="EGRESADOS" localSheetId="0">'01-Mapa de riesgo-UO'!$BO$1048373</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'03-Seguimiento'!$Y$1048461:$Y$1048463</definedName>
    <definedName name="EXCELENCIA_ACADÉMICA_PARA_LA_FORMACIÓN_INTEGRAL">'01-Mapa de riesgo-UO'!$BB$1048372</definedName>
    <definedName name="EXTENSIÓN_PROYECCIÓN_SOCIAL" localSheetId="0">'01-Mapa de riesgo-UO'!$BL$1048373:$BL$1048394</definedName>
    <definedName name="EXTENSIÓN_PROYECCIÓN_SOCIAL">#REF!</definedName>
    <definedName name="EXTENSIÓN_PROYECCIÓN_SOCIAL_">'01-Mapa de riesgo-UO'!$AZ$1048381:$AZ$1048390</definedName>
    <definedName name="EXTERNO">'01-Mapa de riesgo-UO'!$F$1048372:$F$1048377</definedName>
    <definedName name="FACTOR">'01-Mapa de riesgo-UO'!$D$1048372:$D$1048373</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riesgo-UO'!$BB$1048374</definedName>
    <definedName name="GESTIÓN_FINANCIERA" localSheetId="0">'01-Mapa de riesgo-UO'!#REF!</definedName>
    <definedName name="GESTIÓN_FINANCIERA">#REF!</definedName>
    <definedName name="GESTIÓN_Y_SOSTENIBILIDAD_INSTITUCIONAL">'01-Mapa de riesgo-UO'!$BB$1048375</definedName>
    <definedName name="GRAVE" localSheetId="0">'01-Mapa de riesgo-UO'!$AV$1048373:$AV$1048376</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riesgo-UO'!$BP$1048373</definedName>
    <definedName name="INTERNACIONALIZACIÓN">#REF!</definedName>
    <definedName name="INTERNO">'01-Mapa de riesgo-UO'!$E$1048372:$E$1048377</definedName>
    <definedName name="INVESTIGACIÓN_E_INNOVACIÓN" localSheetId="0">'01-Mapa de riesgo-UO'!$BK$1048373:$BK$1048383</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riesgo-UO'!$AT$1048373</definedName>
    <definedName name="LEVE">'03-Seguimiento'!$H$1048466:$H$1048576</definedName>
    <definedName name="MAPA" localSheetId="0">'01-Mapa de riesgo-UO'!$A$1048372:$A$1048374</definedName>
    <definedName name="MAPA">#REF!</definedName>
    <definedName name="MODERADO" localSheetId="0">'01-Mapa de riesgo-UO'!$AU$1048373:$AU$1048375</definedName>
    <definedName name="MODERADO">'03-Seguimiento'!$G$1048466:$G$1048576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riesgo-UO'!$BB$1048380</definedName>
    <definedName name="Operacional" localSheetId="0">'01-Mapa de riesgo-UO'!$T$1048380:$T$1048384</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riesgo-UO'!$B$1048372:$B$1048381</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riesgo-UO'!$AX$1048372:$AX$1048413</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81029"/>
</workbook>
</file>

<file path=xl/calcChain.xml><?xml version="1.0" encoding="utf-8"?>
<calcChain xmlns="http://schemas.openxmlformats.org/spreadsheetml/2006/main">
  <c r="W86" i="12" l="1"/>
  <c r="W87" i="12"/>
  <c r="W88" i="12"/>
  <c r="W89" i="12"/>
  <c r="W90" i="12"/>
  <c r="W91" i="12"/>
  <c r="W92" i="12"/>
  <c r="W93" i="12"/>
  <c r="W94" i="12"/>
  <c r="W95" i="12"/>
  <c r="W96" i="12"/>
  <c r="W97" i="12"/>
  <c r="W98" i="12"/>
  <c r="V98" i="12" s="1"/>
  <c r="U98" i="12" s="1"/>
  <c r="W99" i="12"/>
  <c r="W100" i="12"/>
  <c r="W101" i="12"/>
  <c r="V101" i="12" s="1"/>
  <c r="U101" i="12" s="1"/>
  <c r="W102" i="12"/>
  <c r="W103" i="12"/>
  <c r="W104" i="12"/>
  <c r="W105" i="12"/>
  <c r="W106" i="12"/>
  <c r="W83" i="12"/>
  <c r="V83" i="12" s="1"/>
  <c r="W84" i="12"/>
  <c r="W85" i="12"/>
  <c r="W76" i="12"/>
  <c r="W77" i="12"/>
  <c r="V77" i="12" s="1"/>
  <c r="U77" i="12" s="1"/>
  <c r="W78" i="12"/>
  <c r="W79" i="12"/>
  <c r="W80" i="12"/>
  <c r="W81" i="12"/>
  <c r="W82" i="12"/>
  <c r="S77" i="12"/>
  <c r="R77" i="12"/>
  <c r="V80" i="12"/>
  <c r="U80" i="12" s="1"/>
  <c r="U103" i="7"/>
  <c r="V87" i="7"/>
  <c r="V88" i="7"/>
  <c r="V89" i="7"/>
  <c r="V93" i="7"/>
  <c r="V98" i="7"/>
  <c r="V101" i="7"/>
  <c r="V102" i="7"/>
  <c r="V10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T74" i="7"/>
  <c r="V74" i="7" s="1"/>
  <c r="T75" i="7"/>
  <c r="V75" i="7" s="1"/>
  <c r="T76" i="7"/>
  <c r="V76" i="7" s="1"/>
  <c r="T77" i="7"/>
  <c r="V77" i="7" s="1"/>
  <c r="T78" i="7"/>
  <c r="V78" i="7" s="1"/>
  <c r="T79" i="7"/>
  <c r="V79" i="7" s="1"/>
  <c r="T80" i="7"/>
  <c r="V80" i="7" s="1"/>
  <c r="T81" i="7"/>
  <c r="V81" i="7" s="1"/>
  <c r="T82" i="7"/>
  <c r="V82" i="7" s="1"/>
  <c r="T83" i="7"/>
  <c r="V83" i="7" s="1"/>
  <c r="T84" i="7"/>
  <c r="V84" i="7" s="1"/>
  <c r="T85" i="7"/>
  <c r="V85" i="7" s="1"/>
  <c r="T86" i="7"/>
  <c r="V86" i="7" s="1"/>
  <c r="T87" i="7"/>
  <c r="T88" i="7"/>
  <c r="T89" i="7"/>
  <c r="T90" i="7"/>
  <c r="V90" i="7" s="1"/>
  <c r="T91" i="7"/>
  <c r="V91" i="7" s="1"/>
  <c r="T92" i="7"/>
  <c r="V92" i="7" s="1"/>
  <c r="T93" i="7"/>
  <c r="T94" i="7"/>
  <c r="V94" i="7" s="1"/>
  <c r="T95" i="7"/>
  <c r="V95" i="7" s="1"/>
  <c r="T96" i="7"/>
  <c r="V96" i="7" s="1"/>
  <c r="T97" i="7"/>
  <c r="V97" i="7" s="1"/>
  <c r="T98" i="7"/>
  <c r="T99" i="7"/>
  <c r="V99" i="7" s="1"/>
  <c r="T100" i="7"/>
  <c r="V100" i="7" s="1"/>
  <c r="T101" i="7"/>
  <c r="T102" i="7"/>
  <c r="T103" i="7"/>
  <c r="P103" i="7"/>
  <c r="O103"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I74" i="7"/>
  <c r="I77" i="7"/>
  <c r="I80" i="7"/>
  <c r="I83" i="7"/>
  <c r="I86" i="7"/>
  <c r="I89" i="7"/>
  <c r="I92" i="7"/>
  <c r="I95" i="7"/>
  <c r="I98" i="7"/>
  <c r="I101" i="7"/>
  <c r="G74" i="7"/>
  <c r="G77" i="7"/>
  <c r="G80" i="7"/>
  <c r="G83" i="7"/>
  <c r="G86" i="7"/>
  <c r="G89" i="7"/>
  <c r="G92" i="7"/>
  <c r="G95" i="7"/>
  <c r="G98" i="7"/>
  <c r="G101"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E74" i="7"/>
  <c r="E77" i="7"/>
  <c r="E80" i="7"/>
  <c r="E83" i="7"/>
  <c r="E86" i="7"/>
  <c r="E89" i="7"/>
  <c r="E92" i="7"/>
  <c r="E95" i="7"/>
  <c r="E98" i="7"/>
  <c r="E101" i="7"/>
  <c r="D74" i="7"/>
  <c r="D77" i="7"/>
  <c r="D80" i="7"/>
  <c r="D83" i="7"/>
  <c r="D86" i="7"/>
  <c r="D89" i="7"/>
  <c r="D92" i="7"/>
  <c r="D95" i="7"/>
  <c r="D98" i="7"/>
  <c r="D101" i="7"/>
  <c r="C74" i="7"/>
  <c r="C77" i="7"/>
  <c r="C80" i="7"/>
  <c r="C83" i="7"/>
  <c r="C86" i="7"/>
  <c r="C89" i="7"/>
  <c r="C92" i="7"/>
  <c r="C95" i="7"/>
  <c r="C98" i="7"/>
  <c r="C101" i="7"/>
  <c r="B74" i="7"/>
  <c r="B77" i="7"/>
  <c r="B80" i="7"/>
  <c r="B83" i="7"/>
  <c r="B86" i="7"/>
  <c r="B89" i="7"/>
  <c r="B92" i="7"/>
  <c r="B95" i="7"/>
  <c r="B98" i="7"/>
  <c r="B101" i="7"/>
  <c r="G74" i="8"/>
  <c r="G77" i="8"/>
  <c r="G80" i="8"/>
  <c r="G83" i="8"/>
  <c r="G86" i="8"/>
  <c r="G89" i="8"/>
  <c r="G92" i="8"/>
  <c r="G95" i="8"/>
  <c r="G98" i="8"/>
  <c r="G101"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E74" i="8"/>
  <c r="E77" i="8"/>
  <c r="E80" i="8"/>
  <c r="E83" i="8"/>
  <c r="E86" i="8"/>
  <c r="E89" i="8"/>
  <c r="E92" i="8"/>
  <c r="E95" i="8"/>
  <c r="E98" i="8"/>
  <c r="E101" i="8"/>
  <c r="D74" i="8"/>
  <c r="D77" i="8"/>
  <c r="D80" i="8"/>
  <c r="D83" i="8"/>
  <c r="D86" i="8"/>
  <c r="D89" i="8"/>
  <c r="D92" i="8"/>
  <c r="D95" i="8"/>
  <c r="D98" i="8"/>
  <c r="D101" i="8"/>
  <c r="C74" i="8"/>
  <c r="C77" i="8"/>
  <c r="C80" i="8"/>
  <c r="C83" i="8"/>
  <c r="C86" i="8"/>
  <c r="C89" i="8"/>
  <c r="C92" i="8"/>
  <c r="C95" i="8"/>
  <c r="C98" i="8"/>
  <c r="C101" i="8"/>
  <c r="B74" i="8"/>
  <c r="B77" i="8"/>
  <c r="B80" i="8"/>
  <c r="B83" i="8"/>
  <c r="B86" i="8"/>
  <c r="B89" i="8"/>
  <c r="B92" i="8"/>
  <c r="B95" i="8"/>
  <c r="B98" i="8"/>
  <c r="B101" i="8"/>
  <c r="AP101" i="12"/>
  <c r="AQ101" i="12" s="1"/>
  <c r="AP104" i="12"/>
  <c r="AQ104" i="12" s="1"/>
  <c r="AN101" i="12"/>
  <c r="AO101" i="12" s="1"/>
  <c r="Q98" i="7" s="1"/>
  <c r="AN104" i="12"/>
  <c r="AO104" i="12" s="1"/>
  <c r="Q101" i="7" s="1"/>
  <c r="AL72" i="12"/>
  <c r="AL73" i="12"/>
  <c r="AL74" i="12"/>
  <c r="AL75" i="12"/>
  <c r="AL76" i="12"/>
  <c r="AL77" i="12"/>
  <c r="AL78" i="12"/>
  <c r="AL79" i="12"/>
  <c r="AL80" i="12"/>
  <c r="AL81" i="12"/>
  <c r="AL82" i="12"/>
  <c r="AL83" i="12"/>
  <c r="AL84" i="12"/>
  <c r="AL85" i="12"/>
  <c r="AL86" i="12"/>
  <c r="AL87" i="12"/>
  <c r="AL88" i="12"/>
  <c r="AL89" i="12"/>
  <c r="AL90" i="12"/>
  <c r="AL91" i="12"/>
  <c r="AL92" i="12"/>
  <c r="AL93" i="12"/>
  <c r="AL94" i="12"/>
  <c r="AL95" i="12"/>
  <c r="AK95" i="12" s="1"/>
  <c r="AJ95" i="12" s="1"/>
  <c r="AL96" i="12"/>
  <c r="AL97" i="12"/>
  <c r="AL98" i="12"/>
  <c r="AL99" i="12"/>
  <c r="AL100" i="12"/>
  <c r="AL101" i="12"/>
  <c r="AL102" i="12"/>
  <c r="AL103" i="12"/>
  <c r="AL104" i="12"/>
  <c r="AL105" i="12"/>
  <c r="AL106" i="12"/>
  <c r="AK104" i="12"/>
  <c r="AJ104" i="12" s="1"/>
  <c r="AK89" i="12"/>
  <c r="AJ89" i="12" s="1"/>
  <c r="AG93" i="12"/>
  <c r="AG94" i="12"/>
  <c r="AG95" i="12"/>
  <c r="AG96" i="12"/>
  <c r="AG97" i="12"/>
  <c r="AG98" i="12"/>
  <c r="AG99" i="12"/>
  <c r="AG100" i="12"/>
  <c r="AG101" i="12"/>
  <c r="AG102" i="12"/>
  <c r="AG103" i="12"/>
  <c r="AG104" i="12"/>
  <c r="AG105" i="12"/>
  <c r="AF104" i="12" s="1"/>
  <c r="AE104" i="12" s="1"/>
  <c r="AG106" i="12"/>
  <c r="AG86" i="12"/>
  <c r="AG87" i="12"/>
  <c r="AG88" i="12"/>
  <c r="AG89" i="12"/>
  <c r="AG90" i="12"/>
  <c r="AG91" i="12"/>
  <c r="AG92" i="12"/>
  <c r="AG81" i="12"/>
  <c r="AG82" i="12"/>
  <c r="AG83" i="12"/>
  <c r="AG84" i="12"/>
  <c r="AG85" i="12"/>
  <c r="AG77" i="12"/>
  <c r="AG78" i="12"/>
  <c r="AG79" i="12"/>
  <c r="AG80" i="12"/>
  <c r="AF80" i="12"/>
  <c r="AE80" i="12" s="1"/>
  <c r="AB81" i="12"/>
  <c r="AB82" i="12"/>
  <c r="AB83" i="12"/>
  <c r="AB84" i="12"/>
  <c r="AB85" i="12"/>
  <c r="AB86" i="12"/>
  <c r="AB87" i="12"/>
  <c r="AA86" i="12" s="1"/>
  <c r="Z86" i="12" s="1"/>
  <c r="AB88" i="12"/>
  <c r="AB89" i="12"/>
  <c r="AB90" i="12"/>
  <c r="AB91" i="12"/>
  <c r="AB92" i="12"/>
  <c r="AB93" i="12"/>
  <c r="AB94" i="12"/>
  <c r="AB95" i="12"/>
  <c r="AB96" i="12"/>
  <c r="AB97" i="12"/>
  <c r="AB98" i="12"/>
  <c r="AB99" i="12"/>
  <c r="AB100" i="12"/>
  <c r="AB101" i="12"/>
  <c r="AB102" i="12"/>
  <c r="AB103" i="12"/>
  <c r="AB104" i="12"/>
  <c r="AB105" i="12"/>
  <c r="AB106" i="12"/>
  <c r="AB77" i="12"/>
  <c r="AB78" i="12"/>
  <c r="AB79" i="12"/>
  <c r="AB80" i="12"/>
  <c r="AA101" i="12"/>
  <c r="Z101" i="12" s="1"/>
  <c r="AA92" i="12"/>
  <c r="Z92" i="12" s="1"/>
  <c r="V89" i="12"/>
  <c r="U89" i="12" s="1"/>
  <c r="V95" i="12"/>
  <c r="U95" i="12" s="1"/>
  <c r="V104" i="12"/>
  <c r="U104" i="12" s="1"/>
  <c r="S101" i="12"/>
  <c r="S104" i="12"/>
  <c r="R83" i="12"/>
  <c r="R86" i="12"/>
  <c r="R89" i="12"/>
  <c r="S89" i="12" s="1"/>
  <c r="R92" i="12"/>
  <c r="R95" i="12"/>
  <c r="R101" i="12"/>
  <c r="R104" i="12"/>
  <c r="Q77" i="12"/>
  <c r="Q78" i="12"/>
  <c r="Q79" i="12"/>
  <c r="Q80" i="12"/>
  <c r="Q81" i="12"/>
  <c r="R80" i="12" s="1"/>
  <c r="Q82" i="12"/>
  <c r="Q83" i="12"/>
  <c r="Q84" i="12"/>
  <c r="Q85" i="12"/>
  <c r="Q86" i="12"/>
  <c r="Q87" i="12"/>
  <c r="Q88" i="12"/>
  <c r="Q89" i="12"/>
  <c r="Q90" i="12"/>
  <c r="Q91" i="12"/>
  <c r="Q92" i="12"/>
  <c r="Q93" i="12"/>
  <c r="Q94" i="12"/>
  <c r="Q95" i="12"/>
  <c r="Q96" i="12"/>
  <c r="Q97" i="12"/>
  <c r="Q98" i="12"/>
  <c r="Q99" i="12"/>
  <c r="R98" i="12" s="1"/>
  <c r="S98" i="12" s="1"/>
  <c r="Q100" i="12"/>
  <c r="Q101" i="12"/>
  <c r="Q102" i="12"/>
  <c r="Q103" i="12"/>
  <c r="Q104" i="12"/>
  <c r="Q105" i="12"/>
  <c r="Q106" i="12"/>
  <c r="O83" i="12"/>
  <c r="O101" i="12"/>
  <c r="O104" i="12"/>
  <c r="N77" i="12"/>
  <c r="N80" i="12"/>
  <c r="N83" i="12"/>
  <c r="N86" i="12"/>
  <c r="N89" i="12"/>
  <c r="N92" i="12"/>
  <c r="N95" i="12"/>
  <c r="N98" i="12"/>
  <c r="N101" i="12"/>
  <c r="N104" i="12"/>
  <c r="L77" i="12"/>
  <c r="L80" i="12"/>
  <c r="O80" i="12" s="1"/>
  <c r="L83" i="12"/>
  <c r="L86" i="12"/>
  <c r="L89" i="12"/>
  <c r="L92" i="12"/>
  <c r="L95" i="12"/>
  <c r="L98" i="12"/>
  <c r="O98" i="12" s="1"/>
  <c r="L101" i="12"/>
  <c r="L104" i="12"/>
  <c r="AF98" i="12" l="1"/>
  <c r="AE98" i="12" s="1"/>
  <c r="S95" i="12"/>
  <c r="O95" i="12"/>
  <c r="V92" i="12"/>
  <c r="U92" i="12" s="1"/>
  <c r="AF92" i="12"/>
  <c r="AE92" i="12" s="1"/>
  <c r="S92" i="12"/>
  <c r="O92" i="12"/>
  <c r="O89" i="12"/>
  <c r="AF86" i="12"/>
  <c r="AE86" i="12" s="1"/>
  <c r="V86" i="12"/>
  <c r="U86" i="12" s="1"/>
  <c r="S86" i="12"/>
  <c r="O86" i="12"/>
  <c r="H98" i="7"/>
  <c r="H98" i="8"/>
  <c r="J98" i="8" s="1"/>
  <c r="H101" i="8"/>
  <c r="J101" i="8" s="1"/>
  <c r="H101" i="7"/>
  <c r="AN83" i="12"/>
  <c r="AO83" i="12" s="1"/>
  <c r="Q80" i="7" s="1"/>
  <c r="U83" i="12"/>
  <c r="AN80" i="12"/>
  <c r="AO80" i="12" s="1"/>
  <c r="Q77" i="7" s="1"/>
  <c r="AN77" i="12"/>
  <c r="AK77" i="12"/>
  <c r="AJ77" i="12" s="1"/>
  <c r="AA83" i="12"/>
  <c r="Z83" i="12" s="1"/>
  <c r="AA77" i="12"/>
  <c r="Z77" i="12" s="1"/>
  <c r="AF83" i="12"/>
  <c r="AE83" i="12" s="1"/>
  <c r="AP83" i="12"/>
  <c r="AQ83" i="12" s="1"/>
  <c r="H80" i="7" s="1"/>
  <c r="S83" i="12"/>
  <c r="S80" i="12"/>
  <c r="AF77" i="12"/>
  <c r="AE77" i="12" s="1"/>
  <c r="O77" i="12"/>
  <c r="AK101" i="12"/>
  <c r="AJ101" i="12" s="1"/>
  <c r="AK86" i="12"/>
  <c r="AJ86" i="12" s="1"/>
  <c r="AK98" i="12"/>
  <c r="AJ98" i="12" s="1"/>
  <c r="AK92" i="12"/>
  <c r="AJ92" i="12" s="1"/>
  <c r="AK83" i="12"/>
  <c r="AJ83" i="12" s="1"/>
  <c r="AK80" i="12"/>
  <c r="AJ80" i="12" s="1"/>
  <c r="AF101" i="12"/>
  <c r="AE101" i="12" s="1"/>
  <c r="AF89" i="12"/>
  <c r="AE89" i="12" s="1"/>
  <c r="AF95" i="12"/>
  <c r="AE95" i="12" s="1"/>
  <c r="AA80" i="12"/>
  <c r="Z80" i="12" s="1"/>
  <c r="AA98" i="12"/>
  <c r="Z98" i="12" s="1"/>
  <c r="AA89" i="12"/>
  <c r="Z89" i="12" s="1"/>
  <c r="AA95" i="12"/>
  <c r="Z95" i="12" s="1"/>
  <c r="AA104" i="12"/>
  <c r="Z104" i="12" s="1"/>
  <c r="AN98" i="12" l="1"/>
  <c r="AO98" i="12" s="1"/>
  <c r="Q95" i="7" s="1"/>
  <c r="AN95" i="12"/>
  <c r="AO95" i="12" s="1"/>
  <c r="Q92" i="7" s="1"/>
  <c r="AN92" i="12"/>
  <c r="AO92" i="12" s="1"/>
  <c r="Q89" i="7" s="1"/>
  <c r="AN89" i="12"/>
  <c r="AO89" i="12" s="1"/>
  <c r="Q86" i="7" s="1"/>
  <c r="AN86" i="12"/>
  <c r="AO86" i="12" s="1"/>
  <c r="Q83" i="7" s="1"/>
  <c r="AP80" i="12"/>
  <c r="AQ80" i="12" s="1"/>
  <c r="H77" i="8" s="1"/>
  <c r="J77" i="8" s="1"/>
  <c r="H80" i="8"/>
  <c r="J80" i="8" s="1"/>
  <c r="AO77" i="12"/>
  <c r="Q74" i="7" s="1"/>
  <c r="W71" i="12"/>
  <c r="W72" i="12"/>
  <c r="W73" i="12"/>
  <c r="W74" i="12"/>
  <c r="W75" i="12"/>
  <c r="V71" i="12"/>
  <c r="V74" i="12"/>
  <c r="W68" i="12"/>
  <c r="W69" i="12"/>
  <c r="W70" i="12"/>
  <c r="V68" i="12"/>
  <c r="AN68" i="12" s="1"/>
  <c r="O68" i="12"/>
  <c r="AP98" i="12" l="1"/>
  <c r="AQ98" i="12" s="1"/>
  <c r="H95" i="7" s="1"/>
  <c r="AP95" i="12"/>
  <c r="AQ95" i="12" s="1"/>
  <c r="H92" i="8" s="1"/>
  <c r="J92" i="8" s="1"/>
  <c r="AP92" i="12"/>
  <c r="AQ92" i="12" s="1"/>
  <c r="AP89" i="12"/>
  <c r="AQ89" i="12" s="1"/>
  <c r="H86" i="8" s="1"/>
  <c r="J86" i="8" s="1"/>
  <c r="AP86" i="12"/>
  <c r="AQ86" i="12" s="1"/>
  <c r="H83" i="7" s="1"/>
  <c r="H77" i="7"/>
  <c r="AP77" i="12"/>
  <c r="AQ77" i="12" s="1"/>
  <c r="W11" i="12"/>
  <c r="V11" i="12"/>
  <c r="U11" i="12" s="1"/>
  <c r="H95" i="8" l="1"/>
  <c r="J95" i="8" s="1"/>
  <c r="H92" i="7"/>
  <c r="H89" i="7"/>
  <c r="H89" i="8"/>
  <c r="J89" i="8" s="1"/>
  <c r="H86" i="7"/>
  <c r="H83" i="8"/>
  <c r="J83" i="8" s="1"/>
  <c r="H74" i="7"/>
  <c r="H74" i="8"/>
  <c r="J74" i="8" s="1"/>
  <c r="U68" i="12"/>
  <c r="U71" i="12"/>
  <c r="U74" i="12"/>
  <c r="X5" i="7" l="1"/>
  <c r="P5" i="8"/>
  <c r="B8" i="7" l="1"/>
  <c r="Z5" i="7"/>
  <c r="Q5" i="8"/>
  <c r="O5" i="8"/>
  <c r="B8" i="8"/>
  <c r="M6" i="12"/>
  <c r="N5" i="7" s="1"/>
  <c r="D6" i="12"/>
  <c r="K5" i="8" l="1"/>
  <c r="G5" i="7"/>
  <c r="E5" i="7"/>
  <c r="C5" i="7"/>
  <c r="D5" i="8" l="1"/>
  <c r="C5" i="8"/>
  <c r="F5" i="8"/>
  <c r="B6" i="7" l="1"/>
  <c r="AL12" i="12" l="1"/>
  <c r="AL13" i="12"/>
  <c r="AL14" i="12"/>
  <c r="AL15" i="12"/>
  <c r="AL16" i="12"/>
  <c r="AL17" i="12"/>
  <c r="AL18" i="12"/>
  <c r="AL19" i="12"/>
  <c r="AL20" i="12"/>
  <c r="AL21" i="12"/>
  <c r="AL22" i="12"/>
  <c r="AL23" i="12"/>
  <c r="AL24" i="12"/>
  <c r="AL25" i="12"/>
  <c r="AL26" i="12"/>
  <c r="AL27" i="12"/>
  <c r="AL28" i="12"/>
  <c r="AL29" i="12"/>
  <c r="AL30" i="12"/>
  <c r="AL31" i="12"/>
  <c r="AL32" i="12"/>
  <c r="AK32" i="12" s="1"/>
  <c r="AJ32" i="12" s="1"/>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K56" i="12" s="1"/>
  <c r="AJ56" i="12" s="1"/>
  <c r="AL57" i="12"/>
  <c r="AL58" i="12"/>
  <c r="AL59" i="12"/>
  <c r="AL60" i="12"/>
  <c r="AL61" i="12"/>
  <c r="AL62" i="12"/>
  <c r="AL63" i="12"/>
  <c r="AL64" i="12"/>
  <c r="AL65" i="12"/>
  <c r="AL66" i="12"/>
  <c r="AL67" i="12"/>
  <c r="AL68" i="12"/>
  <c r="AL69" i="12"/>
  <c r="AL70" i="12"/>
  <c r="AL71" i="12"/>
  <c r="AK35" i="12" l="1"/>
  <c r="AJ35" i="12" s="1"/>
  <c r="AK59" i="12"/>
  <c r="AJ59" i="12" s="1"/>
  <c r="AK74" i="12"/>
  <c r="AJ74" i="12" s="1"/>
  <c r="AK50" i="12"/>
  <c r="AJ50" i="12" s="1"/>
  <c r="AK26" i="12"/>
  <c r="AJ26" i="12" s="1"/>
  <c r="AK65" i="12"/>
  <c r="AJ65" i="12" s="1"/>
  <c r="AK41" i="12"/>
  <c r="AJ41" i="12" s="1"/>
  <c r="AK17" i="12"/>
  <c r="AJ17" i="12" s="1"/>
  <c r="AK71" i="12"/>
  <c r="AJ71" i="12" s="1"/>
  <c r="AK47" i="12"/>
  <c r="AJ47" i="12" s="1"/>
  <c r="AK23" i="12"/>
  <c r="AJ23" i="12" s="1"/>
  <c r="AK62" i="12"/>
  <c r="AJ62" i="12" s="1"/>
  <c r="AK38" i="12"/>
  <c r="AJ38" i="12" s="1"/>
  <c r="AK14" i="12"/>
  <c r="AJ14" i="12" s="1"/>
  <c r="AK53" i="12"/>
  <c r="AJ53" i="12" s="1"/>
  <c r="AK29" i="12"/>
  <c r="AJ29" i="12" s="1"/>
  <c r="AK68" i="12"/>
  <c r="AJ68" i="12" s="1"/>
  <c r="AK44" i="12"/>
  <c r="AJ44" i="12" s="1"/>
  <c r="AK20" i="12"/>
  <c r="AJ20" i="12" s="1"/>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V44" i="12" l="1"/>
  <c r="U44" i="12" s="1"/>
  <c r="V20" i="12"/>
  <c r="U20" i="12" s="1"/>
  <c r="V50" i="12"/>
  <c r="U50" i="12" s="1"/>
  <c r="V47" i="12"/>
  <c r="U47" i="12" s="1"/>
  <c r="V23" i="12"/>
  <c r="U23" i="12" s="1"/>
  <c r="V26" i="12"/>
  <c r="U26" i="12" s="1"/>
  <c r="V65" i="12"/>
  <c r="U65" i="12" s="1"/>
  <c r="V41" i="12"/>
  <c r="U41" i="12" s="1"/>
  <c r="V17" i="12"/>
  <c r="U17" i="12" s="1"/>
  <c r="V56" i="12"/>
  <c r="U56" i="12" s="1"/>
  <c r="V32" i="12"/>
  <c r="U32" i="12" s="1"/>
  <c r="V62" i="12"/>
  <c r="U62" i="12" s="1"/>
  <c r="V38" i="12"/>
  <c r="U38" i="12" s="1"/>
  <c r="V14" i="12"/>
  <c r="U14" i="12" s="1"/>
  <c r="V53" i="12"/>
  <c r="U53" i="12" s="1"/>
  <c r="V29" i="12"/>
  <c r="U29" i="12" s="1"/>
  <c r="V59" i="12"/>
  <c r="U59" i="12" s="1"/>
  <c r="V35" i="12"/>
  <c r="U35" i="12" s="1"/>
  <c r="AL11" i="12" l="1"/>
  <c r="AB26" i="12" l="1"/>
  <c r="AG26" i="12"/>
  <c r="AB27" i="12"/>
  <c r="AG27" i="12"/>
  <c r="AB28" i="12"/>
  <c r="AG28" i="12"/>
  <c r="AA26" i="12" l="1"/>
  <c r="Z26" i="12" s="1"/>
  <c r="AF26" i="12"/>
  <c r="AE26" i="12" s="1"/>
  <c r="AB12" i="12"/>
  <c r="AB13" i="12"/>
  <c r="AB14" i="12"/>
  <c r="AB15" i="12"/>
  <c r="AB16" i="12"/>
  <c r="AB17" i="12"/>
  <c r="AB18" i="12"/>
  <c r="AB19" i="12"/>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11" i="12"/>
  <c r="AA74" i="12" l="1"/>
  <c r="Z74" i="12" s="1"/>
  <c r="AA23" i="12"/>
  <c r="Z23" i="12" s="1"/>
  <c r="AA71" i="12"/>
  <c r="Z71" i="12" s="1"/>
  <c r="AA20" i="12"/>
  <c r="Z20" i="12" s="1"/>
  <c r="AA53" i="12"/>
  <c r="Z53" i="12" s="1"/>
  <c r="AA29" i="12"/>
  <c r="Z29" i="12" s="1"/>
  <c r="AA50" i="12"/>
  <c r="Z50" i="12" s="1"/>
  <c r="AA47" i="12"/>
  <c r="Z47" i="12" s="1"/>
  <c r="AA44" i="12"/>
  <c r="Z44" i="12" s="1"/>
  <c r="AA17" i="12"/>
  <c r="Z17" i="12" s="1"/>
  <c r="AA68" i="12"/>
  <c r="Z68" i="12" s="1"/>
  <c r="AA59" i="12"/>
  <c r="Z59" i="12" s="1"/>
  <c r="AA35" i="12"/>
  <c r="Z35" i="12" s="1"/>
  <c r="AA65" i="12"/>
  <c r="Z65" i="12" s="1"/>
  <c r="AA41" i="12"/>
  <c r="Z41" i="12" s="1"/>
  <c r="AA14" i="12"/>
  <c r="Z14" i="12" s="1"/>
  <c r="AA56" i="12"/>
  <c r="Z56" i="12" s="1"/>
  <c r="AA32" i="12"/>
  <c r="Z32" i="12" s="1"/>
  <c r="AA62" i="12"/>
  <c r="Z62" i="12" s="1"/>
  <c r="AA38" i="12"/>
  <c r="Z38" i="12" s="1"/>
  <c r="AA11" i="12"/>
  <c r="Z11" i="12" s="1"/>
  <c r="I47" i="7"/>
  <c r="I71" i="7" l="1"/>
  <c r="I68" i="7"/>
  <c r="I65" i="7"/>
  <c r="I62" i="7"/>
  <c r="I59" i="7"/>
  <c r="I56" i="7"/>
  <c r="I53" i="7"/>
  <c r="I50" i="7"/>
  <c r="I44" i="7"/>
  <c r="I41" i="7"/>
  <c r="I38" i="7"/>
  <c r="I35" i="7"/>
  <c r="I32" i="7"/>
  <c r="I29" i="7"/>
  <c r="I26" i="7"/>
  <c r="I23" i="7"/>
  <c r="I20" i="7"/>
  <c r="I17" i="7"/>
  <c r="I14" i="7"/>
  <c r="I11" i="7"/>
  <c r="I8" i="7"/>
  <c r="L9" i="7" l="1"/>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Q11" i="12"/>
  <c r="AG11" i="12" l="1"/>
  <c r="AG12" i="12" l="1"/>
  <c r="AG13" i="12"/>
  <c r="AG14" i="12"/>
  <c r="AG15" i="12"/>
  <c r="AG16" i="12"/>
  <c r="AG17" i="12"/>
  <c r="AG18" i="12"/>
  <c r="AG19" i="12"/>
  <c r="AG20" i="12"/>
  <c r="AG21" i="12"/>
  <c r="AG22" i="12"/>
  <c r="AG23" i="12"/>
  <c r="AG24" i="12"/>
  <c r="AG25" i="12"/>
  <c r="AG29" i="12"/>
  <c r="AG30" i="12"/>
  <c r="AG31" i="12"/>
  <c r="AG32" i="12"/>
  <c r="AG33" i="12"/>
  <c r="AG34" i="12"/>
  <c r="AG35" i="12"/>
  <c r="AG36" i="12"/>
  <c r="AG37" i="12"/>
  <c r="AG38" i="12"/>
  <c r="AF38" i="12" s="1"/>
  <c r="AE38" i="12" s="1"/>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F62" i="12" s="1"/>
  <c r="AE62" i="12" s="1"/>
  <c r="AG63" i="12"/>
  <c r="AG64" i="12"/>
  <c r="AG65" i="12"/>
  <c r="AG66" i="12"/>
  <c r="AG67" i="12"/>
  <c r="AG68" i="12"/>
  <c r="AF68" i="12" s="1"/>
  <c r="AE68" i="12" s="1"/>
  <c r="AG69" i="12"/>
  <c r="AG70" i="12"/>
  <c r="AG71" i="12"/>
  <c r="AG72" i="12"/>
  <c r="AG73" i="12"/>
  <c r="AG74" i="12"/>
  <c r="AG75" i="12"/>
  <c r="AG76" i="12"/>
  <c r="AF35" i="12" l="1"/>
  <c r="AE35" i="12" s="1"/>
  <c r="AF53" i="12"/>
  <c r="AE53" i="12" s="1"/>
  <c r="AF29" i="12"/>
  <c r="AE29" i="12" s="1"/>
  <c r="AF44" i="12"/>
  <c r="AE44" i="12" s="1"/>
  <c r="AF17" i="12"/>
  <c r="AE17" i="12" s="1"/>
  <c r="AF74" i="12"/>
  <c r="AE74" i="12" s="1"/>
  <c r="AF50" i="12"/>
  <c r="AE50" i="12" s="1"/>
  <c r="AF23" i="12"/>
  <c r="AE23" i="12" s="1"/>
  <c r="AF41" i="12"/>
  <c r="AE41" i="12" s="1"/>
  <c r="AF14" i="12"/>
  <c r="AE14" i="12" s="1"/>
  <c r="AF56" i="12"/>
  <c r="AE56" i="12" s="1"/>
  <c r="AF32" i="12"/>
  <c r="AE32" i="12" s="1"/>
  <c r="AF59" i="12"/>
  <c r="AE59" i="12" s="1"/>
  <c r="AF65" i="12"/>
  <c r="AE65" i="12" s="1"/>
  <c r="AF71" i="12"/>
  <c r="AE71" i="12" s="1"/>
  <c r="AF47" i="12"/>
  <c r="AE47" i="12" s="1"/>
  <c r="AF20" i="12"/>
  <c r="AE20" i="12" s="1"/>
  <c r="Q12" i="12" l="1"/>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R11" i="12" l="1"/>
  <c r="AK11" i="12"/>
  <c r="AJ11" i="12" s="1"/>
  <c r="AF11" i="12"/>
  <c r="AE11" i="12" s="1"/>
  <c r="AN11" i="12" l="1"/>
  <c r="S11" i="12"/>
  <c r="AO11" i="12" l="1"/>
  <c r="Q8" i="7" s="1"/>
  <c r="I73" i="8"/>
  <c r="F73" i="8"/>
  <c r="I72" i="8"/>
  <c r="F72" i="8"/>
  <c r="N74" i="12"/>
  <c r="L74" i="12"/>
  <c r="I71" i="8"/>
  <c r="G71" i="8"/>
  <c r="F71" i="8"/>
  <c r="E71" i="8"/>
  <c r="D71" i="8"/>
  <c r="C71" i="8"/>
  <c r="B71" i="8"/>
  <c r="I70" i="8"/>
  <c r="F70" i="8"/>
  <c r="I69" i="8"/>
  <c r="F69" i="8"/>
  <c r="N71" i="12"/>
  <c r="L71" i="12"/>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2" i="7"/>
  <c r="C32" i="7"/>
  <c r="D32" i="7"/>
  <c r="E32" i="7"/>
  <c r="F32" i="7"/>
  <c r="G32" i="7"/>
  <c r="N35" i="12"/>
  <c r="L35" i="12"/>
  <c r="T32" i="7"/>
  <c r="V32" i="7" s="1"/>
  <c r="U32" i="7"/>
  <c r="F33" i="7"/>
  <c r="T33" i="7"/>
  <c r="V33" i="7" s="1"/>
  <c r="U33" i="7"/>
  <c r="F34" i="7"/>
  <c r="T34" i="7"/>
  <c r="V34" i="7" s="1"/>
  <c r="U34" i="7"/>
  <c r="B35" i="7"/>
  <c r="C35" i="7"/>
  <c r="D35" i="7"/>
  <c r="E35" i="7"/>
  <c r="F35" i="7"/>
  <c r="G35" i="7"/>
  <c r="N38" i="12"/>
  <c r="L38" i="12"/>
  <c r="T35" i="7"/>
  <c r="V35" i="7" s="1"/>
  <c r="U35" i="7"/>
  <c r="F36" i="7"/>
  <c r="T36" i="7"/>
  <c r="V36" i="7" s="1"/>
  <c r="U36" i="7"/>
  <c r="F37" i="7"/>
  <c r="T37" i="7"/>
  <c r="V37" i="7" s="1"/>
  <c r="U37" i="7"/>
  <c r="B38" i="7"/>
  <c r="C38" i="7"/>
  <c r="D38" i="7"/>
  <c r="E38" i="7"/>
  <c r="F38" i="7"/>
  <c r="G38" i="7"/>
  <c r="N41" i="12"/>
  <c r="L41" i="12"/>
  <c r="T38" i="7"/>
  <c r="V38" i="7" s="1"/>
  <c r="U38" i="7"/>
  <c r="F39" i="7"/>
  <c r="T39" i="7"/>
  <c r="V39" i="7" s="1"/>
  <c r="U39" i="7"/>
  <c r="F40" i="7"/>
  <c r="T40" i="7"/>
  <c r="V40" i="7" s="1"/>
  <c r="U40" i="7"/>
  <c r="B41" i="7"/>
  <c r="C41" i="7"/>
  <c r="D41" i="7"/>
  <c r="E41" i="7"/>
  <c r="F41" i="7"/>
  <c r="G41" i="7"/>
  <c r="N44" i="12"/>
  <c r="L44" i="12"/>
  <c r="T41" i="7"/>
  <c r="V41" i="7" s="1"/>
  <c r="U41" i="7"/>
  <c r="F42" i="7"/>
  <c r="T42" i="7"/>
  <c r="V42" i="7" s="1"/>
  <c r="U42" i="7"/>
  <c r="F43" i="7"/>
  <c r="T43" i="7"/>
  <c r="V43" i="7" s="1"/>
  <c r="U43" i="7"/>
  <c r="B44" i="7"/>
  <c r="C44" i="7"/>
  <c r="D44" i="7"/>
  <c r="E44" i="7"/>
  <c r="F44" i="7"/>
  <c r="G44" i="7"/>
  <c r="N47" i="12"/>
  <c r="L47" i="12"/>
  <c r="T44" i="7"/>
  <c r="V44" i="7" s="1"/>
  <c r="U44" i="7"/>
  <c r="F45" i="7"/>
  <c r="T45" i="7"/>
  <c r="V45" i="7" s="1"/>
  <c r="U45" i="7"/>
  <c r="F46" i="7"/>
  <c r="T46" i="7"/>
  <c r="V46" i="7" s="1"/>
  <c r="U46" i="7"/>
  <c r="B47" i="7"/>
  <c r="C47" i="7"/>
  <c r="D47" i="7"/>
  <c r="E47" i="7"/>
  <c r="F47" i="7"/>
  <c r="G47" i="7"/>
  <c r="N50" i="12"/>
  <c r="L50" i="12"/>
  <c r="T47" i="7"/>
  <c r="V47" i="7" s="1"/>
  <c r="U47" i="7"/>
  <c r="F48" i="7"/>
  <c r="T48" i="7"/>
  <c r="V48" i="7" s="1"/>
  <c r="U48" i="7"/>
  <c r="F49" i="7"/>
  <c r="T49" i="7"/>
  <c r="V49" i="7" s="1"/>
  <c r="U49" i="7"/>
  <c r="B50" i="7"/>
  <c r="C50" i="7"/>
  <c r="D50" i="7"/>
  <c r="E50" i="7"/>
  <c r="F50" i="7"/>
  <c r="G50" i="7"/>
  <c r="N53" i="12"/>
  <c r="L53" i="12"/>
  <c r="T50" i="7"/>
  <c r="V50" i="7" s="1"/>
  <c r="U50" i="7"/>
  <c r="F51" i="7"/>
  <c r="T51" i="7"/>
  <c r="V51" i="7" s="1"/>
  <c r="U51" i="7"/>
  <c r="F52" i="7"/>
  <c r="T52" i="7"/>
  <c r="V52" i="7" s="1"/>
  <c r="U52" i="7"/>
  <c r="B53" i="7"/>
  <c r="C53" i="7"/>
  <c r="D53" i="7"/>
  <c r="E53" i="7"/>
  <c r="F53" i="7"/>
  <c r="G53" i="7"/>
  <c r="N56" i="12"/>
  <c r="L56" i="12"/>
  <c r="T53" i="7"/>
  <c r="V53" i="7" s="1"/>
  <c r="U53" i="7"/>
  <c r="F54" i="7"/>
  <c r="T54" i="7"/>
  <c r="V54" i="7" s="1"/>
  <c r="U54" i="7"/>
  <c r="F55" i="7"/>
  <c r="T55" i="7"/>
  <c r="V55" i="7" s="1"/>
  <c r="U55" i="7"/>
  <c r="B56" i="7"/>
  <c r="C56" i="7"/>
  <c r="D56" i="7"/>
  <c r="E56" i="7"/>
  <c r="F56" i="7"/>
  <c r="G56" i="7"/>
  <c r="N59" i="12"/>
  <c r="L59" i="12"/>
  <c r="T56" i="7"/>
  <c r="V56" i="7" s="1"/>
  <c r="U56" i="7"/>
  <c r="F57" i="7"/>
  <c r="T57" i="7"/>
  <c r="V57" i="7" s="1"/>
  <c r="U57" i="7"/>
  <c r="F58" i="7"/>
  <c r="T58" i="7"/>
  <c r="V58" i="7" s="1"/>
  <c r="U58" i="7"/>
  <c r="B59" i="7"/>
  <c r="C59" i="7"/>
  <c r="D59" i="7"/>
  <c r="E59" i="7"/>
  <c r="F59" i="7"/>
  <c r="G59" i="7"/>
  <c r="N62" i="12"/>
  <c r="L62" i="12"/>
  <c r="T59" i="7"/>
  <c r="V59" i="7" s="1"/>
  <c r="U59" i="7"/>
  <c r="F60" i="7"/>
  <c r="T60" i="7"/>
  <c r="V60" i="7" s="1"/>
  <c r="U60" i="7"/>
  <c r="F61" i="7"/>
  <c r="T61" i="7"/>
  <c r="V61" i="7" s="1"/>
  <c r="U61" i="7"/>
  <c r="B62" i="7"/>
  <c r="C62" i="7"/>
  <c r="D62" i="7"/>
  <c r="E62" i="7"/>
  <c r="F62" i="7"/>
  <c r="G62" i="7"/>
  <c r="N65" i="12"/>
  <c r="L65" i="12"/>
  <c r="T62" i="7"/>
  <c r="V62" i="7" s="1"/>
  <c r="U62" i="7"/>
  <c r="F63" i="7"/>
  <c r="T63" i="7"/>
  <c r="V63" i="7" s="1"/>
  <c r="U63" i="7"/>
  <c r="F64" i="7"/>
  <c r="T64" i="7"/>
  <c r="V64" i="7" s="1"/>
  <c r="U64" i="7"/>
  <c r="B65" i="7"/>
  <c r="C65" i="7"/>
  <c r="D65" i="7"/>
  <c r="E65" i="7"/>
  <c r="F65" i="7"/>
  <c r="G65" i="7"/>
  <c r="N68" i="12"/>
  <c r="L68" i="12"/>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1" i="12"/>
  <c r="L14" i="12"/>
  <c r="N11"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O11" i="12" l="1"/>
  <c r="R74" i="12"/>
  <c r="AN74" i="12" s="1"/>
  <c r="R17" i="12"/>
  <c r="AN17" i="12" s="1"/>
  <c r="O74" i="12"/>
  <c r="O20" i="12"/>
  <c r="O41" i="12"/>
  <c r="O71" i="12"/>
  <c r="O53" i="12"/>
  <c r="O62" i="12"/>
  <c r="O38" i="12"/>
  <c r="O23" i="12"/>
  <c r="O65" i="12"/>
  <c r="O59" i="12"/>
  <c r="R23" i="12"/>
  <c r="AN23" i="12" s="1"/>
  <c r="R50" i="12"/>
  <c r="AN50" i="12" s="1"/>
  <c r="O35" i="12"/>
  <c r="O29" i="12"/>
  <c r="O44" i="12"/>
  <c r="O56" i="12"/>
  <c r="R38" i="12"/>
  <c r="AN38" i="12" s="1"/>
  <c r="R14" i="12"/>
  <c r="AN14" i="12" s="1"/>
  <c r="R65" i="12"/>
  <c r="AN65" i="12" s="1"/>
  <c r="R47" i="12"/>
  <c r="AN47" i="12" s="1"/>
  <c r="O32" i="12"/>
  <c r="R44" i="12"/>
  <c r="AN44" i="12" s="1"/>
  <c r="R29" i="12"/>
  <c r="AN29" i="12" s="1"/>
  <c r="R20" i="12"/>
  <c r="AN20" i="12" s="1"/>
  <c r="R56" i="12"/>
  <c r="AN56" i="12" s="1"/>
  <c r="R35" i="12"/>
  <c r="AN35" i="12" s="1"/>
  <c r="R62" i="12"/>
  <c r="AN62" i="12" s="1"/>
  <c r="O17" i="12"/>
  <c r="O50" i="12"/>
  <c r="O26" i="12"/>
  <c r="R41" i="12"/>
  <c r="AN41" i="12" s="1"/>
  <c r="R32" i="12"/>
  <c r="AN32" i="12" s="1"/>
  <c r="R26" i="12"/>
  <c r="AN26" i="12" s="1"/>
  <c r="R68" i="12"/>
  <c r="R59" i="12"/>
  <c r="AN59" i="12" s="1"/>
  <c r="R53" i="12"/>
  <c r="AN53" i="12" s="1"/>
  <c r="R71" i="12"/>
  <c r="AN71" i="12" s="1"/>
  <c r="O14" i="12"/>
  <c r="O47" i="12"/>
  <c r="AO68" i="12" l="1"/>
  <c r="AP68" i="12"/>
  <c r="AQ68" i="12" s="1"/>
  <c r="AP11" i="12"/>
  <c r="AQ11" i="12" s="1"/>
  <c r="H8" i="7" s="1"/>
  <c r="S32" i="12"/>
  <c r="S47" i="12"/>
  <c r="S59" i="12"/>
  <c r="S41" i="12"/>
  <c r="S62" i="12"/>
  <c r="S29" i="12"/>
  <c r="S65" i="12"/>
  <c r="S50" i="12"/>
  <c r="S20" i="12"/>
  <c r="S68" i="12"/>
  <c r="S44" i="12"/>
  <c r="S14" i="12"/>
  <c r="S23" i="12"/>
  <c r="S17" i="12"/>
  <c r="S53" i="12"/>
  <c r="S35" i="12"/>
  <c r="S71" i="12"/>
  <c r="S26" i="12"/>
  <c r="S56" i="12"/>
  <c r="S38" i="12"/>
  <c r="S74" i="12"/>
  <c r="AO35" i="12" l="1"/>
  <c r="Q32" i="7" s="1"/>
  <c r="Q65" i="7"/>
  <c r="AO71" i="12"/>
  <c r="Q68" i="7" s="1"/>
  <c r="AO38" i="12"/>
  <c r="Q35" i="7" s="1"/>
  <c r="AO14" i="12"/>
  <c r="Q11" i="7" s="1"/>
  <c r="AO50" i="12"/>
  <c r="Q47" i="7" s="1"/>
  <c r="AO29" i="12"/>
  <c r="Q26" i="7" s="1"/>
  <c r="AO41" i="12"/>
  <c r="Q38" i="7" s="1"/>
  <c r="AO47" i="12"/>
  <c r="Q44" i="7" s="1"/>
  <c r="AO26" i="12"/>
  <c r="Q23" i="7" s="1"/>
  <c r="AO17" i="12"/>
  <c r="Q14" i="7" s="1"/>
  <c r="AO74" i="12"/>
  <c r="Q71" i="7" s="1"/>
  <c r="AO56" i="12"/>
  <c r="Q53" i="7" s="1"/>
  <c r="AO53" i="12"/>
  <c r="Q50" i="7" s="1"/>
  <c r="AO23" i="12"/>
  <c r="Q20" i="7" s="1"/>
  <c r="AO44" i="12"/>
  <c r="Q41" i="7" s="1"/>
  <c r="AO20" i="12"/>
  <c r="Q17" i="7" s="1"/>
  <c r="AO65" i="12"/>
  <c r="Q62" i="7" s="1"/>
  <c r="AO62" i="12"/>
  <c r="Q59" i="7" s="1"/>
  <c r="AO59" i="12"/>
  <c r="Q56" i="7" s="1"/>
  <c r="AO32" i="12"/>
  <c r="Q29" i="7" s="1"/>
  <c r="AP62" i="12"/>
  <c r="AQ62" i="12" s="1"/>
  <c r="AP14" i="12"/>
  <c r="AQ14" i="12" s="1"/>
  <c r="AP74" i="12"/>
  <c r="AQ74" i="12" s="1"/>
  <c r="AP71" i="12"/>
  <c r="AQ71"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Q20" i="12" s="1"/>
  <c r="AP17" i="12"/>
  <c r="AQ17" i="12" s="1"/>
  <c r="H8" i="8"/>
  <c r="J8" i="8" s="1"/>
  <c r="H47" i="7" l="1"/>
  <c r="H11" i="7"/>
  <c r="H23" i="7"/>
  <c r="H26" i="8"/>
  <c r="J26" i="8" s="1"/>
  <c r="H50" i="8"/>
  <c r="J50" i="8" s="1"/>
  <c r="H59" i="8"/>
  <c r="J59" i="8" s="1"/>
  <c r="H20" i="8"/>
  <c r="J20" i="8" s="1"/>
  <c r="H53" i="7"/>
  <c r="H29" i="8"/>
  <c r="J29" i="8" s="1"/>
  <c r="H32" i="7"/>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<sst xmlns="http://schemas.openxmlformats.org/spreadsheetml/2006/main" count="1975" uniqueCount="838">
  <si>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</si>
  <si>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</si>
  <si>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</si>
  <si>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</si>
  <si>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</si>
  <si>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</si>
  <si>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</si>
  <si>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</si>
  <si>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</si>
  <si>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</si>
  <si>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</si>
  <si>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</si>
  <si>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</si>
  <si>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</si>
  <si>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</si>
  <si>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</si>
  <si>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</si>
  <si>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</si>
  <si>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</si>
  <si>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</si>
  <si>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</si>
  <si>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</si>
  <si>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</si>
  <si>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</si>
  <si>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</si>
  <si>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</si>
  <si>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</si>
  <si>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</si>
  <si>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</si>
  <si>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</si>
  <si>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</si>
  <si>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</si>
  <si>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</si>
  <si>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</si>
  <si>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</si>
  <si>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</si>
  <si>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</si>
  <si>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</si>
  <si>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</si>
  <si>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</si>
  <si>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</si>
  <si>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</si>
  <si>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</si>
  <si>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</si>
  <si>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</si>
  <si>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</si>
  <si>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</si>
  <si>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</si>
  <si>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</si>
  <si>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</si>
  <si>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</si>
  <si>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</si>
  <si>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</si>
  <si>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</si>
  <si>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</si>
  <si>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</si>
  <si>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</si>
  <si>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</si>
  <si>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</si>
  <si>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</si>
  <si>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</si>
  <si>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</si>
  <si>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</si>
  <si>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Análisis</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</si>
  <si>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</si>
  <si>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</si>
  <si>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</si>
  <si>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</si>
  <si>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</si>
  <si>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</si>
  <si>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</si>
  <si>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</si>
  <si>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</si>
  <si>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</si>
  <si>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</si>
  <si>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</si>
  <si>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</si>
  <si>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</si>
  <si>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</si>
  <si>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</si>
  <si>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</si>
  <si>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</si>
  <si>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</si>
  <si>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</si>
  <si>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</si>
  <si>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</si>
  <si>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</si>
  <si>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</si>
  <si>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</si>
  <si>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</si>
  <si>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</si>
  <si>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</si>
  <si>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</si>
  <si>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</si>
  <si>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</si>
  <si>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</si>
  <si>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</si>
  <si>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</si>
  <si>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</si>
  <si>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</si>
  <si>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</si>
  <si>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</si>
  <si>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</si>
  <si>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</si>
  <si>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</si>
  <si>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</si>
  <si>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</si>
  <si>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</si>
  <si>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</si>
  <si>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</si>
  <si>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</si>
  <si>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</si>
  <si>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</si>
  <si>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</si>
  <si>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</si>
  <si>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</si>
  <si>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</si>
  <si>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</si>
  <si>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</si>
  <si>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</si>
  <si>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</si>
  <si>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</si>
  <si>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</si>
  <si>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</si>
  <si>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</si>
  <si>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</si>
  <si>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</si>
  <si>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</si>
  <si>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</si>
  <si>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</si>
  <si>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</si>
  <si>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</si>
  <si>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</si>
  <si>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</si>
  <si>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</si>
  <si>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</si>
  <si>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</si>
  <si>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</si>
  <si>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</si>
  <si>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</si>
  <si>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</si>
  <si>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</si>
  <si>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</si>
  <si>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</si>
  <si>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</si>
  <si>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</si>
  <si>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</si>
  <si>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</si>
  <si>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</si>
  <si>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</si>
  <si>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</si>
  <si>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</si>
  <si>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</si>
  <si>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</si>
  <si>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</si>
  <si>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</si>
  <si>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</si>
  <si>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</si>
  <si>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</si>
  <si>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</si>
  <si>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</si>
  <si>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</si>
  <si>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</si>
  <si>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</si>
  <si>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</si>
  <si>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</si>
  <si>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</si>
  <si>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</si>
  <si>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</si>
  <si>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</si>
  <si>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</si>
  <si>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</si>
  <si>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</si>
  <si>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</si>
  <si>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</si>
  <si>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</si>
  <si>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</si>
  <si>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</si>
  <si>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</si>
  <si>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</si>
  <si>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</si>
  <si>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</si>
  <si>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</si>
  <si>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</si>
  <si>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</si>
  <si>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</si>
  <si>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</si>
  <si>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</si>
  <si>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</si>
  <si>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</si>
  <si>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</si>
  <si>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</si>
  <si>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</si>
  <si>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</si>
  <si>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</si>
  <si>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</si>
  <si>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</si>
  <si>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</si>
  <si>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</si>
  <si>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</si>
  <si>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</si>
  <si>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</si>
  <si>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</si>
  <si>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</si>
  <si>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</si>
  <si>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</si>
  <si>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</si>
  <si>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</si>
  <si>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</si>
  <si>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</si>
  <si>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</si>
  <si>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</si>
  <si>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</si>
  <si>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</si>
  <si>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</si>
  <si>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</si>
  <si>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</si>
  <si>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</si>
  <si>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</si>
  <si>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</si>
  <si>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</si>
  <si>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</si>
  <si>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</si>
  <si>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</si>
  <si>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</si>
  <si>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</si>
  <si>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</si>
  <si>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</si>
  <si>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</si>
  <si>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</si>
  <si>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</si>
  <si>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</si>
  <si>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</si>
  <si>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</si>
  <si>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</si>
  <si>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</si>
  <si>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</si>
  <si>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</si>
  <si>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</si>
  <si>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</si>
  <si>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</si>
  <si>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</si>
  <si>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</si>
  <si>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</si>
  <si>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</si>
  <si>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</si>
  <si>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</si>
  <si>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</si>
  <si>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</si>
  <si>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</si>
  <si>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</si>
  <si>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</si>
  <si>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</si>
  <si>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</si>
  <si>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</si>
  <si>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</si>
  <si>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</si>
  <si>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</si>
  <si>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</si>
  <si>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</si>
  <si>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</si>
  <si>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</si>
  <si>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</si>
  <si>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</si>
  <si>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</si>
  <si>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</si>
  <si>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</si>
  <si>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</si>
  <si>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</si>
  <si>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</si>
  <si>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</si>
  <si>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</si>
  <si>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</si>
  <si>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</si>
  <si>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</si>
  <si>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</si>
  <si>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</si>
  <si>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</si>
  <si>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</si>
  <si>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</si>
  <si>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</si>
  <si>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</si>
  <si>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</si>
  <si>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</si>
  <si>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</si>
  <si>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</si>
  <si>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</si>
  <si>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</si>
  <si>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</si>
  <si>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</si>
  <si>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</si>
  <si>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</si>
  <si>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</si>
  <si>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</si>
  <si>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</si>
  <si>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</si>
  <si>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</si>
  <si>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</si>
  <si>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</si>
  <si>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</si>
  <si>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</si>
  <si>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</si>
  <si>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</si>
  <si>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</si>
  <si>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</si>
  <si>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</si>
  <si>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</si>
  <si>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</si>
  <si>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</si>
  <si>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</si>
  <si>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</si>
  <si>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</si>
  <si>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</si>
  <si>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</si>
  <si>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</si>
  <si>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</si>
  <si>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</si>
  <si>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</si>
  <si>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</si>
  <si>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</si>
  <si>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</si>
  <si>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</si>
  <si>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</si>
  <si>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</si>
  <si>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</si>
  <si>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</si>
  <si>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</si>
  <si>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</si>
  <si>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</si>
  <si>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</si>
  <si>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</si>
  <si>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</si>
  <si>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</si>
  <si>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</si>
  <si>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</si>
  <si>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</si>
  <si>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</si>
  <si>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</si>
  <si>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</si>
  <si>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</si>
  <si>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</si>
  <si>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</si>
  <si>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</si>
  <si>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</si>
  <si>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</si>
  <si>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</si>
  <si>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</si>
  <si>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</si>
  <si>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</si>
  <si>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</si>
  <si>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</si>
  <si>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</si>
  <si>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</si>
  <si>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</si>
  <si>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</si>
  <si>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</si>
  <si>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</si>
  <si>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</si>
  <si>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</si>
  <si>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</si>
  <si>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</si>
  <si>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</si>
  <si>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</si>
  <si>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</si>
  <si>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</si>
  <si>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</si>
  <si>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</si>
  <si>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</si>
  <si>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</si>
  <si>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</si>
  <si>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</si>
  <si>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</si>
  <si>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</si>
  <si>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</si>
  <si>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</si>
  <si>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</si>
  <si>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</si>
  <si>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</si>
  <si>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</si>
  <si>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</si>
  <si>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</si>
  <si>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</si>
  <si>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</si>
  <si>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</si>
  <si>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</si>
  <si>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</si>
  <si>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</si>
  <si>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</si>
  <si>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</si>
  <si>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</si>
  <si>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</si>
  <si>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</si>
  <si>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</si>
  <si>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</si>
  <si>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</si>
  <si>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</si>
  <si>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</si>
  <si>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</si>
  <si>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</si>
  <si>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</si>
  <si>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</si>
  <si>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</si>
  <si>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</si>
  <si>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</si>
  <si>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</si>
  <si>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</si>
  <si>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</si>
  <si>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</si>
  <si>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</si>
  <si>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</si>
  <si>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</si>
  <si>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</si>
  <si>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</si>
  <si>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</si>
  <si>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</si>
  <si>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</si>
  <si>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</si>
  <si>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</si>
  <si>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</si>
  <si>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</si>
  <si>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</si>
  <si>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</si>
  <si>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</si>
  <si>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</si>
  <si>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</si>
  <si>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</si>
  <si>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</si>
  <si>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xml:space="preserve">-  Acciones preventivas de acuerdo al tipo de tratamiento, para lo cual deberá  seguir el procedimiento de acciones correctivas, preventivas y de mejora SGC-PRO-006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</si>
  <si>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</si>
  <si>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</si>
  <si>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</si>
  <si>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</si>
  <si>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</si>
  <si>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</si>
  <si>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</si>
  <si>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</si>
  <si>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</si>
  <si>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</si>
  <si>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</si>
  <si>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</si>
  <si>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</si>
  <si>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</si>
  <si>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</si>
  <si>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</si>
  <si>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</si>
  <si>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</si>
  <si>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</si>
  <si>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</si>
  <si>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</si>
  <si>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</si>
  <si>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</si>
  <si>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</si>
  <si>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</si>
  <si>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</si>
  <si>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</si>
  <si>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</si>
  <si>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</si>
  <si>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</si>
  <si>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</si>
  <si>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</si>
  <si>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</si>
  <si>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</si>
  <si>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</si>
  <si>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</si>
  <si>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</si>
  <si>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</si>
  <si>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</si>
  <si>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</si>
  <si>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</si>
  <si>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</si>
  <si>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</si>
  <si>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</si>
  <si>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</si>
  <si>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</si>
  <si>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</si>
  <si>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</si>
  <si>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</si>
  <si>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</si>
  <si>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</si>
  <si>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</si>
  <si>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</si>
  <si>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</si>
  <si>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</si>
  <si>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</si>
  <si>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</si>
  <si>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</si>
  <si>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Cambio en la normatividad y procedimiento de reporte.</t>
  </si>
  <si>
    <t>No cumplimiento en los reportes a los entes de control debido a cambios en la normatividad, proceso y/o tecnología definida por el ente para dicho fin.</t>
  </si>
  <si>
    <t>Los entes de control definen la periodicidad y forma en que se debe presentar y reportar la información, sin embargo, estos cambios externos generan cambios en la dinámica interna que afectan a diferentes procesos y fuentes de información para su oportuna respuesta.</t>
  </si>
  <si>
    <t>Incumplimiento de los reportes de la Universidad a los entes de control, lo cual podría ocasionar sanciones.</t>
  </si>
  <si>
    <t>Seguimiento al Plan de Acción de la Administración Estratégica</t>
  </si>
  <si>
    <t>Profesional Administración de la Información Estratégica</t>
  </si>
  <si>
    <t>Preventivo</t>
  </si>
  <si>
    <t>Cumplimiento del Indicador de AIE: Nivel de actualización de la información a nivel estratégico y táctico</t>
  </si>
  <si>
    <t>Hacer seguimiento permanente a las  actividades planteadas en el Plan de Acción para dar oportuna respuesta a los requerimiento del MEN bajo los parámetros exigidos por el mismo.</t>
  </si>
  <si>
    <t>Informar a las fuentes de información primarias en caso de que existan cambios en los parámetros de reporte exigidos con el MEN</t>
  </si>
  <si>
    <t>Dependencias fuentes de información primarias de los reportes al  MEN.</t>
  </si>
  <si>
    <t xml:space="preserve">Cambio de diseño por peticion del usuario durante ejecucion de las obras </t>
  </si>
  <si>
    <t xml:space="preserve">Falta de planeacion del proyecto </t>
  </si>
  <si>
    <t>Cambio y actualizacion de normativas de construccion.</t>
  </si>
  <si>
    <t>Falta de procesos adecuados para el manejo de la información planimétrica y técnica de los proyectos de infraestructura.</t>
  </si>
  <si>
    <t xml:space="preserve">Espacio Fisico inadecuado para la prestacion del servicio para el cual fue concebido. </t>
  </si>
  <si>
    <t xml:space="preserve">Espacio fisico que no responde a las necesidades que originaron el proyecto y/o adecuación con  incumplimiento de normatividad. </t>
  </si>
  <si>
    <t>*insatisfaccion del usuario. 
*Imposibilidad de prestacion del servicio. 
*Incremento de costos de construcción. 
*Riesgo juridico con contratistas.  
*Mayores costos de mantenimiento.</t>
  </si>
  <si>
    <t xml:space="preserve">Perdida en la confiabilidad de la información planimétrica y técnica de los proyectos de infraestructura por manejo inadecuado. </t>
  </si>
  <si>
    <t xml:space="preserve">El manejo inadecuado de la información planimétrica y técnica de la infraestructura física puede conllevar a que se generen errores en la ejecución de las obras y a sobrecostos por reprocesos en la construcción especialmente cuando no se tiene la información actualizada y confiable. </t>
  </si>
  <si>
    <t xml:space="preserve">*Sobrecostos por reprocesos y rediseños. </t>
  </si>
  <si>
    <t>Programa de necesidades validado con el usuario mediante actas de reunión.</t>
  </si>
  <si>
    <t>Cada proyecto de intervención de infraestructura debe contener (Estudios previos, diseños, presupuesto, especificaciones, en fase III)</t>
  </si>
  <si>
    <t xml:space="preserve">Se validan las intervenciones con las dependencias de la universidad relacionadas con el manejo de la planta fisica tales como seccion de mantenimiento y CRIE Centro de Recursos informaticos. </t>
  </si>
  <si>
    <t xml:space="preserve">Organización en el archivo físico y digital por parte del técnico del area GEC. </t>
  </si>
  <si>
    <t xml:space="preserve">Transitorio administrativo profesional III   </t>
  </si>
  <si>
    <t>Técnico Administrativo</t>
  </si>
  <si>
    <t>Espacios no recibidos por el usuario con funcionamiento inadecuado: Proyectos de obra nueva y adecuaciones terminadas en la vigencia/ Proyectos recibidos a satisfacción</t>
  </si>
  <si>
    <t>Obras ejecutadas/ planos record recibidos</t>
  </si>
  <si>
    <t xml:space="preserve">Registro y consolidacion de la necesidad del usuario a traves del aplicativo. </t>
  </si>
  <si>
    <t xml:space="preserve">Contar los estudios previos para la intervención de los proyectos. </t>
  </si>
  <si>
    <t xml:space="preserve">socializar los proyectos de infraestructura con las dependencias del CRIE y MANTENIMIENTO para evitar inconvenientes. </t>
  </si>
  <si>
    <t xml:space="preserve">Contar con los planos record confiables de las obras de infraestructura ejecutadas. </t>
  </si>
  <si>
    <t>CRIE y Mantenimiento</t>
  </si>
  <si>
    <t>Supervisores de obra y/o  ADECUACIONES</t>
  </si>
  <si>
    <t>Desconocimiento y omisión de los lineamientos y directices establecidas por el Consejo Superior Universitario.</t>
  </si>
  <si>
    <t>Debilidad en la comunicación organizacional para dar a conocer a la comunidad Universitaria los lineanientos con respecto al funcinamiento de dependencias y cargos</t>
  </si>
  <si>
    <t>Funcionamiento de dependencias académicas y administrativas con personal vinculado fuera de lo establecido en la Estructura Organizacional y Plan de Cargos</t>
  </si>
  <si>
    <t>Funcionamiento y generación de dependenicas academicas y administrativas al interior de la Universidad que requiere personal para operación, que no cuentan con sustento normativo  y técnico para la constitución y que las denominaciones se encuentren por fuera de lo establecido en la Estructura Organizacional y Plan de Cargos</t>
  </si>
  <si>
    <t xml:space="preserve">Demanda laborales 
(contrato realidad)
Afectación de la imagen de la Institución 
Afectación del clima laboral </t>
  </si>
  <si>
    <t xml:space="preserve">Analisis de empleos y dependencia </t>
  </si>
  <si>
    <t xml:space="preserve">Revisión de la contratación de terceros para vinculación a traves de recursos de Funcionamiento </t>
  </si>
  <si>
    <t>Profesional Vicerrectoría Administrativa y Financiera</t>
  </si>
  <si>
    <t>Detectivo</t>
  </si>
  <si>
    <t>Número de novedades presentadas por identificación de dependencias en funcionamiento, sin creación en la estructura organizacional</t>
  </si>
  <si>
    <t>Creación de lineamientos y directrices por parte de la Vicerrectoría Administrativa y Financiera</t>
  </si>
  <si>
    <t xml:space="preserve">Realizar control de los objetos y valores de vinculación de terceros acordes a los lineamientos establecidos por el Consejo Superior y la Vicerrectoría Administrativa </t>
  </si>
  <si>
    <t>Generación de estratégias que permitan la socialización de la estructura organziacional aprobada.</t>
  </si>
  <si>
    <t>Vicerrectoría Administrativa y Financiera
 Juridica  - Gestión de la Contratación -</t>
  </si>
  <si>
    <t xml:space="preserve">Vencimiento de los términos establecidos en la Ley </t>
  </si>
  <si>
    <t>No dar respuesta oportuna a los requerimientos judiciales y/o administrativos,de los cuales tiene conocimiento la Oficina Jurídica.</t>
  </si>
  <si>
    <t>Apertura de procesos disciplinarios.
Investigaciones administrativa.
Investigaciones Fiscales.
Investigaciones Penales.</t>
  </si>
  <si>
    <t>Incumplimiento en los plazos establecidos para gestionar las necesidades de tipo contractual de las dependencias</t>
  </si>
  <si>
    <t>Demora en la atención de los requerimientos de tipo contractual (perfeccionamiento y legalización, modificaciones, actas de ejecución, terminacion y liquidacion del contratos) de las dependencias academicas y administrativas</t>
  </si>
  <si>
    <t xml:space="preserve">
Vencimiento de terminos legales de la gestión contractual
Incumplimiento de la prestacion de servicios de la Universidad
Demoras en la realización actividades de las dependencias de la Universidad</t>
  </si>
  <si>
    <t>Falta de seguimiento a las actuaciones procesales judiciales y/o Administrativas.</t>
  </si>
  <si>
    <t>El Software de contratación no se ha implementado</t>
  </si>
  <si>
    <t>Los procedimientos relacionados con la Gestión Contractual se llevan a cabo de forma manual</t>
  </si>
  <si>
    <t>1.Otorgamiento de poder para representación Judicial y/o Administrativa.</t>
  </si>
  <si>
    <t>2. Registro de actuaciones procesales en el aplicativo e-KOGUI y seguimiento a las mismas</t>
  </si>
  <si>
    <t>3.Solicitud de informes trimestrales respecto de avances y estados de los procesos, en donde la Universidad actúa en calidad de demandante o demandada.</t>
  </si>
  <si>
    <t>Cuaderno de radicación de documentos Gestión Contractual</t>
  </si>
  <si>
    <t xml:space="preserve">Planilla de salida de los documentos, para cualquier asunto de trámite </t>
  </si>
  <si>
    <t>Documento que expresa los plazos para la gestión de la contratación, con el fin de hacer seguimiento.</t>
  </si>
  <si>
    <t>TRANSITORIO ADMINISTRATIVO PROFESIONAL III</t>
  </si>
  <si>
    <t>ABOGADOS CONTRATISTAS</t>
  </si>
  <si>
    <t>CONTRATISTA</t>
  </si>
  <si>
    <t>TODOS:PLANTA/TRANSITORIO/CONTRATISTA</t>
  </si>
  <si>
    <t>E-KOGUI</t>
  </si>
  <si>
    <t>No. De procesos con términos vencidos / total de procesos</t>
  </si>
  <si>
    <t>Número de requerimientos relacionados con contratación presentados extemporaneamente a Gestión de la Contración</t>
  </si>
  <si>
    <t>Implementación del software de contratación</t>
  </si>
  <si>
    <t>GESTION DE TECNOLOGIAS DE LA INFORMACION</t>
  </si>
  <si>
    <t xml:space="preserve">Sensibilización sobre los plazos establecidos por Gestión de la Contratación </t>
  </si>
  <si>
    <t>COMUNICACIONES</t>
  </si>
  <si>
    <t xml:space="preserve">Ilegitimidad en resultados electorales 
</t>
  </si>
  <si>
    <t>Resultados de elecciones con errores o irregulares</t>
  </si>
  <si>
    <t>Impugnación de resultados electorales
Pérdida de credibilidad en el sistema electoral de la Universidad</t>
  </si>
  <si>
    <t>Vencimiento de términos para la atención de Derechos de Petición</t>
  </si>
  <si>
    <t>No dar respuesta a un Derecho de Petición dentro de los téminos establecidos en la Ley</t>
  </si>
  <si>
    <t>Interposición de una acción de tutela
Acciones legales en contra de la Universidad</t>
  </si>
  <si>
    <t xml:space="preserve">Incumplimiento de la normatividad vigente y aplicable a a la Universidad </t>
  </si>
  <si>
    <t>Aplicación de normas que no competen al ámbito de Instituciones de Educación Superior o que han sido derogadas de forma  parcial o total</t>
  </si>
  <si>
    <t>Contradicción conceptual con otras dependencias 
Otorgamiento o negación de un derecho
Toma de Decisiones por fuera del alcance normativo de la Universidad</t>
  </si>
  <si>
    <t>Desactualizacion de las bases de datos suministradas por las dependencias responsables  o errónea certificación de los requisitos de los candidatos</t>
  </si>
  <si>
    <t xml:space="preserve">Errónea configuración de las votaciones, debido a que el software requiera demasiadas configuraciones o permisos lo que podría generar fallas en las votaciones  </t>
  </si>
  <si>
    <t>Fallas Técnicas del servidor, o  por  problemas de energía eléctrica o conexión a Internet</t>
  </si>
  <si>
    <t>Omisión o retraso de respuesta por parte del funcionario encargado al interior de la Secretaria General.</t>
  </si>
  <si>
    <t>Entidades externas que no suministran soportes o información requerida para dar respuesta.</t>
  </si>
  <si>
    <t>Falta de claridad sobre la vigencia de la Normas aplicables en la Universidad</t>
  </si>
  <si>
    <t>Cambios de normas expedidas por órganos o entidades externas a la Universidad</t>
  </si>
  <si>
    <t>Falta  de revision de los Acuerdos por parte de las dependencias involucradas</t>
  </si>
  <si>
    <t>Elaboración de listados descentralizados por parte de las dependencias responsables</t>
  </si>
  <si>
    <t xml:space="preserve">Revisión de la configuración de las elecciones  y Auditoria por parte de Control Interno </t>
  </si>
  <si>
    <t xml:space="preserve">Pruebas de simulación de las votaciones </t>
  </si>
  <si>
    <t xml:space="preserve">Software Gestión del Talento Humano y Software Registro y Control </t>
  </si>
  <si>
    <t>Software de Votaciones</t>
  </si>
  <si>
    <t>Jefe de Gestión del Talento Humano y la directora Admisiones Resgistro y Control</t>
  </si>
  <si>
    <t xml:space="preserve">Jefe y profesional de  de Control Interno </t>
  </si>
  <si>
    <t>Ingeniero de sistemas asignado a las elecciones</t>
  </si>
  <si>
    <t xml:space="preserve">Radicación de los Derechos de Petición por parte de Gestión Documental donde se establece fecha de recepción </t>
  </si>
  <si>
    <t>Seguimiento por parte del funcionario encargado estableciendo dentro del calendar una alarma de aviso de la proximidad del vencimiento</t>
  </si>
  <si>
    <t>Solicitud por escrito a las dependencias internas o externas de la información requerida para la adecuada atención del Derecho de Petición con fecha máxima para aportarla</t>
  </si>
  <si>
    <t>Publicación de Acuerdo de Consejo Superior y Académico así como Resoluciones Generales con anotación correspondiente sobre la vigencia o derogatoria de los actos administrativos en los cuales aplique los temas de vigencia</t>
  </si>
  <si>
    <t>Análisis y Revisión de los diferentes Estatutos de la Universidad para llevar a cabo un control de la vigencia o modificaciones surtidas</t>
  </si>
  <si>
    <t>Envio de los Proyectos Acuerdo a las dependencias involucradas para su revisión</t>
  </si>
  <si>
    <t>Aplicativo Gestión de documentos</t>
  </si>
  <si>
    <t>Software UTP Portal</t>
  </si>
  <si>
    <t>Planta y Transitorio</t>
  </si>
  <si>
    <t>Contrato prestación de servicios</t>
  </si>
  <si>
    <t>Secretaría General / Contrato prestación de servicios</t>
  </si>
  <si>
    <t xml:space="preserve">Número de impugnaciones electorales </t>
  </si>
  <si>
    <t>Número de Acciones de Tutela o Demandas por la no atención de Derechos de Petición</t>
  </si>
  <si>
    <t>No. de procesos judiciales  por incumplimiento de normas</t>
  </si>
  <si>
    <t xml:space="preserve">Pérdida de la información de las series documentales conservadas físicamente </t>
  </si>
  <si>
    <t>Faltantes en la  informacion contenida en los archivos central e histórico por ausencia de controles e incumplimiento del procedimiento</t>
  </si>
  <si>
    <t>Perdida de la memoria institucional
Demandas por perjuicios a los usuarios
Ausencia de apoyo a la misión institucional</t>
  </si>
  <si>
    <t xml:space="preserve">Incumplimiento en Normatividad Archivistica conforme a la actualización de los Instrumentos Archivisticos que deben soportar la Gestión Documental de las Entidades Públicas (TRD, PGD, PINAR, MOREQ, FUID) </t>
  </si>
  <si>
    <t xml:space="preserve">Instrumentos archivisticos desactualizados y no alineados con los cambios institucionales </t>
  </si>
  <si>
    <t xml:space="preserve">Sanciones a la Institución por el incumplimiento a la normatividad archivistica     Falta de actualización de las Series Documentales         Desarticulación con los Sistemas Informáticos de la Institución y los cambios de soporte en las Series Documentales                      </t>
  </si>
  <si>
    <t>Fallas en la actualización de los registros de información almacenados en las unidades de conservación</t>
  </si>
  <si>
    <t>Controles de acceso deficientes</t>
  </si>
  <si>
    <t>Cambios constantes en la Normativa Archivistica Nacional</t>
  </si>
  <si>
    <t>Modificaciones en la Estructura Organizacional y que tienen relación directa con los instrumentos archivisticos</t>
  </si>
  <si>
    <t>Falta de personal para desarrollar las actividades de actualización de los instrumentos</t>
  </si>
  <si>
    <t>Recarga de Extintores , Control de temperatura,humedad y Verificación de sensores de humo</t>
  </si>
  <si>
    <t>Microfilmación y Digitalización</t>
  </si>
  <si>
    <t>Inventario documental</t>
  </si>
  <si>
    <t>Actualización Inventario documenta</t>
  </si>
  <si>
    <t>Actualización Plan Institucional de Archivos PINAR</t>
  </si>
  <si>
    <t>Actualización Programa de Gestión Documental</t>
  </si>
  <si>
    <t>Técnico Administrativo  Transitorio - Gestión de Servicios Institucionales</t>
  </si>
  <si>
    <t xml:space="preserve">Transitorio Administrativo III. Carlos Andrés Cabrera. </t>
  </si>
  <si>
    <t xml:space="preserve">Profesional I. Lina Maria Valencia Transitorio Administrativo III. Carlos Andrés Cabrera. </t>
  </si>
  <si>
    <t>Metros lineales de archivos histórico y central conservados únicamente en soporte papel</t>
  </si>
  <si>
    <t>635 Creciente</t>
  </si>
  <si>
    <t>Instrumentos Archivisticos actualizados</t>
  </si>
  <si>
    <t>Actualizar el inventario documental en un 100% con el fin de conocer la totalidad de la información conservada en el Archivo Central</t>
  </si>
  <si>
    <t>Actualizar el PINAR alineado con el PDI identificando y valorando los aspectos críticos y las acciones que se deben llevar a cabo para administrar de forma estratégica el Archivo Institucional.</t>
  </si>
  <si>
    <t>Proyectar la contratación de personal de apoyo para la realización de labores operativas en la oficina, con el fin de dedicar mayor esfuerzo con el personal de experiencia para actualizar los instrumentos archivísticos.</t>
  </si>
  <si>
    <t>Actualización y creación de Tablas de Retención Documental atendiendo la creación de nuevas oficinas administrativas y programas académicos conforme a las solicitudes.                                 Revisar los cambios tecnológicos que puedan afectar las Series Documentales                                  Solicitar la contratación de personal de apoyo para al realización de labores operativas  Actualizar el Inventario Documental y el PINAR aprovechando la contingencia y la disponibilidad del personal</t>
  </si>
  <si>
    <t>Lina Maria Valencia G.</t>
  </si>
  <si>
    <t xml:space="preserve">Conformación de la totalidad de series y subseries documentales manteniendo el control sobre su administración y soporte.                                                                                                                     Ajuste del Cuadro de Clasificación Documental.                                                                                        Proyección de los cambios dentro del Programa de Gestión Documental.                                  Elaborar un plan de acción para determinar el tiempo de actualización de los instrumentos restantes.               </t>
  </si>
  <si>
    <t>Lina María Valencia G.</t>
  </si>
  <si>
    <t>Interrupción del acceso a Internet en el campus universitario</t>
  </si>
  <si>
    <t>Imposibilidad para acceder a  internet</t>
  </si>
  <si>
    <t>No.Acceso al correo electrónico
No.Acceso a ningún servicio ni pagina web diferente a  utp.edu.co</t>
  </si>
  <si>
    <t>Imposibilidad  para acceder a los sistemas de información que esten alojados en los servidores del campus universitario</t>
  </si>
  <si>
    <t>No. acceso fuera del campus universitario a los servicios de internet que ofrece la Universidad</t>
  </si>
  <si>
    <t>Incomunicación de la Universidad  a través de internet
Retrasos en los procesos académicos y administrativos ofrecidos a través de los servicios web
Pérdida de imagen</t>
  </si>
  <si>
    <t>Intrusión a equipos y servicios de red</t>
  </si>
  <si>
    <t>Acceso no autorizado a servidores,  servicios y equipos de conectividad bajo la gestión de la Administración de la Red.</t>
  </si>
  <si>
    <t>Cambio de configuraciones que afecten el buen funcionamiento de equipos y servicios.
Robo, sabotaje o cambios de información.</t>
  </si>
  <si>
    <t>Fallas en el sistema eléctrico</t>
  </si>
  <si>
    <t>Falla del servicio de internet con los proveedores de Internet.</t>
  </si>
  <si>
    <t>Fallas en los equipos de conectividad o en el sistema de control ambiental</t>
  </si>
  <si>
    <t>Vulnerabilidades en sistemas operativos y servicios desarrollados por terceros</t>
  </si>
  <si>
    <t>Falta de equipos adecuados para la seguridad en la red. Se debe cumplir con las directrices de control de acceso a la red de datos aprobada por el CSU.</t>
  </si>
  <si>
    <t>Contraseñas y usuarios por defecto, Contraseñas débiles.
Errores en configuraciones.
Uso de protocolos inseguros.</t>
  </si>
  <si>
    <t>Sistema de respaldo eléctrico
Canal de respaldo con diferente proveedor</t>
  </si>
  <si>
    <t>Monitoreo del estado del servicio</t>
  </si>
  <si>
    <t>Equipos de conectividad redundantes
Equipos de control ambiental redundantes</t>
  </si>
  <si>
    <t>Sistemas de transferencia de potencia, UPS, transformador y planta.</t>
  </si>
  <si>
    <t>Sistema de monitoreo con una empresa llamada Ingebyte. Monitoreo itnerno IMC.</t>
  </si>
  <si>
    <t>APC y ARUBA</t>
  </si>
  <si>
    <t>Jefe Mantenimiento</t>
  </si>
  <si>
    <t>Profesional 2 Red de datos</t>
  </si>
  <si>
    <t>Actualización de las aplicaciones, servicios y sistemas operativos de los servidores</t>
  </si>
  <si>
    <t>Conexiones seguras para todos los servicios que se accedan a través de la red</t>
  </si>
  <si>
    <t>Equipos de seguridad (Firewall e IPS)</t>
  </si>
  <si>
    <t>Número de horas al mes sin fallas de conectividad a Internet/Número de horas del mes</t>
  </si>
  <si>
    <t>Número de horas al mes sin fallas de conectividad a Internet del canal principal/Número de horas del mes</t>
  </si>
  <si>
    <t>Total de intrusiones detectadas/Total de intentos de intrusión cada semestre</t>
  </si>
  <si>
    <t>Continuar con la clausula contractual con el proveedor de SLA</t>
  </si>
  <si>
    <t>Realizar cambio a 33Kv de la red eléctrica de la UTP</t>
  </si>
  <si>
    <t>Gestión de Servicios Institucionales</t>
  </si>
  <si>
    <t>Fallos en equipos y redes de media y baja tensión</t>
  </si>
  <si>
    <t>Errores humanos en la operación y mantenimiento de equipos y redes.</t>
  </si>
  <si>
    <t>Fallos en equipos y redes de media tensión del proveedor de servicio.</t>
  </si>
  <si>
    <t>Falta de un sistema de detección temprana por fallas en el suministro de agua</t>
  </si>
  <si>
    <t xml:space="preserve">Daños ocurridos en la red hidráulica al interior del campus que imposibiliten el suministro de agua. </t>
  </si>
  <si>
    <t xml:space="preserve">Falta de suministro de agua prolongado por parte del prestador del servicio, por daños ocurridos en la red hidráulica  externa </t>
  </si>
  <si>
    <t>No se tramitan a tiempo las solicitudes de mantenimiento de equipos de laboratorio de las facultades o programas</t>
  </si>
  <si>
    <t>Inadecuada planeacion del mantenimiento de equipos de laboratorio</t>
  </si>
  <si>
    <t>Falta de recursos para la atencion total de los equipos y necesidades de los programas</t>
  </si>
  <si>
    <t>No reporte oportuno de obras terminadas o en proceso de construcción a la compañía de seguros para la inclusión en las pólizas del programa de seguros de la Universidad</t>
  </si>
  <si>
    <t>Reporte a la compañía de seguros de edificaciones antiguas, en condición de infraseguro o suparaseguro</t>
  </si>
  <si>
    <t>Suspensión en el servicio de energia eléctrica en el campus universitario</t>
  </si>
  <si>
    <t>Fallas en el fluido de energía eléctrica por mas de 4 horas</t>
  </si>
  <si>
    <t>Suspensión de actividades académicas y administrativas</t>
  </si>
  <si>
    <t>Agotamiento de las reservas de agua en el campus universitario, necesarias para la atención de las necesidades básicas</t>
  </si>
  <si>
    <t>Falta de agua en el Campus Universitario para la atención de necesidades básicas</t>
  </si>
  <si>
    <t>Fallas técnicas en los equipos de laboratorio por falta de mantenimientos correctivos o preventivos</t>
  </si>
  <si>
    <t>Atencion inoportuna de los requerimientos para mantenimiento de equipos de laboratorio</t>
  </si>
  <si>
    <t>Suspension de actividades de laboratorio por mal funcionamiento de los equipo, Errores en la generación de informes, incumplimiento en los contratos.</t>
  </si>
  <si>
    <t>No reconocimiento de indemnización por parte de la aseguradora relacionadas con la inclusión de edificiaciones bajo la póliza todo riesgo daños materiales y todo riesgo construcción del programa de seguros de la Universidad</t>
  </si>
  <si>
    <t>En algunos casos no se reporta o no es oportuno el reporte de obras a iniciar o en construciión bajo la póliza todo riesgo construcción por falta de información, en otros casos no es posible asegurarlas por su porcentaje de avance, otras veces no se informa a la dependencia que las obras han sido finalizadas para su inclusión en la póliza todo riesgo daño material y existe la posibilidad de que los valores asegurados de las edificaciones existentes no esté de acuerdo con los valores reales de las edificaciones</t>
  </si>
  <si>
    <t>Detrimento patrimonial por pérdida o daños en los inmuebles y no pago  de indemnizaciones por parte de la aseguradora</t>
  </si>
  <si>
    <t xml:space="preserve">Seguimiento a la ejecución del plan de mantenimiento de equipos </t>
  </si>
  <si>
    <t>Revisión periodica al estado de las redes eléctricas</t>
  </si>
  <si>
    <t>Revisión de los requerimientos técnicos para la contratacion del servicio  especializado en mantenimiento eléctrico</t>
  </si>
  <si>
    <t>Revisión periódica de los niveles de los tanques de almacenamiento de agua</t>
  </si>
  <si>
    <t>Mantenimiento preventivo sistemas de bombeo en los tanques de reserva de agua</t>
  </si>
  <si>
    <t>Verificación pagos del servicio de agua realizados por la Universidad.</t>
  </si>
  <si>
    <t>Jefe Mantenimiento institucional</t>
  </si>
  <si>
    <t>Trabajador Oficial/Contratista</t>
  </si>
  <si>
    <t>Número de suspenciones imprevitas del servicio de energía eléctrica por más de cuatro horas</t>
  </si>
  <si>
    <t>Maximo tres suspenciones imprevistas del servicio de energia electrica por mas de cuatro horas</t>
  </si>
  <si>
    <t>Número de veces que se suspenden las actividades académicas o administrativas por agotamiento imprevisto de las reservas de agua durante la vigencia</t>
  </si>
  <si>
    <t xml:space="preserve">Máximo un día de suspención de actividades por agotamiento imprevisto de las reservas de agua </t>
  </si>
  <si>
    <t>Realizar revisión periódica de estado de plantas eléctricas y UPS.</t>
  </si>
  <si>
    <t>Gestionar adquisición o renovacion de plantas eléctricas, UPS y equipos en general en edificios . cuando sea técnica y financieramente posible.</t>
  </si>
  <si>
    <t>Entrada en funcionamiento de linea de respaldo en media tension</t>
  </si>
  <si>
    <t>Gestiones técnicas y financieras para la implementación de un sistema de deteccion de nivel de agua en los tanques de abastecimiento</t>
  </si>
  <si>
    <t>Pago oportuno de las facturas de servicios públicos - agua.</t>
  </si>
  <si>
    <t>Suspensión de actividades de mantenimiento que demanden consumo excesivo de agua, cunado existan cortes del suministro externo.</t>
  </si>
  <si>
    <t>GESTION DE SERVICIOS INSTITUCIONALES Y VICERRECTORÍA ADMINISTRATIVA Y FINANCIERA</t>
  </si>
  <si>
    <t>GESTION DE SERVICIOS INSTITUCIONALES Y OFICINA DE PLANEACIÓN</t>
  </si>
  <si>
    <t>GESTION DE SERVICIOS INSTITUCIONALES Y GESTIÓN FINANCIERA</t>
  </si>
  <si>
    <t xml:space="preserve">Seguimiento a la ejecución del mantenimiento de equipos de laboratorio </t>
  </si>
  <si>
    <t>Seguimiento al cronograma de intervencion de los equipos de laboratorio</t>
  </si>
  <si>
    <t>Seguimiento a los recursos asignados a cada facultad y  reasignación de los mismos con el fin de atender las necesidades de los laboratorios</t>
  </si>
  <si>
    <t>Revisión anual de las edificaciones reportadas a Gestión de Servicios Institucionales con el Intermediario de Seguros</t>
  </si>
  <si>
    <t xml:space="preserve">Solicitud a la Oficina de Planeación  de reporte de obras nuevas, en construcción y obras terminadas </t>
  </si>
  <si>
    <t>Jefe de gestión de Servicios</t>
  </si>
  <si>
    <t>Número de equipos de laboratorio atendidos por mantenimiento correctivo o preventivo / Número de  equipos de laboratorio con solicitud de mantenimiento correctivo o preventivo</t>
  </si>
  <si>
    <t>100% equipos de laboratorio atendidos, según solicitud y presupuesto asignado</t>
  </si>
  <si>
    <t>Número de indemnizaciones recibidas por siniestros en edificaciones / Número de sinistros en edificaciones</t>
  </si>
  <si>
    <t>100% siniestros indemnizados</t>
  </si>
  <si>
    <t xml:space="preserve">Elaboración del Plan de mantenimiento de equipos de laboratorio </t>
  </si>
  <si>
    <t>Reuniónes con Decanos y Directores de laboratorio para definir prioridades en el mantenimiento de equipos de laboratorio</t>
  </si>
  <si>
    <t>Seguimiento a la contratación y ejecución de las prioridades de mantenimeinto de equipos de laboratorio definidas en reuniones con Decanos y Directores de laboratorios</t>
  </si>
  <si>
    <t>GESTION DE SERVICIOS INSTITUCIONALES Y DECANOS Y DIRECTORES DE LABORATORIOS</t>
  </si>
  <si>
    <t xml:space="preserve">Transgresión de las normas que regulan el uso y la destinación de los recursos institucionales por desconocimiento u omisión a las normas </t>
  </si>
  <si>
    <t>Destinación del tiempo de contratación para actividades no misionales de la Institución</t>
  </si>
  <si>
    <t xml:space="preserve">Destinación de los recursos y uso de los bienes de la institución para propósitos no misionales </t>
  </si>
  <si>
    <t>Incumplimiento de  los servidores públicos en la administración y ejecución de los recursos para los fines misionales de la institución</t>
  </si>
  <si>
    <t>No orientar las horas programadas de docencia directa, o no cumplir con las actividades de extensión, investigación o administración registradas en el plan de trabajo docente</t>
  </si>
  <si>
    <t>Procesos disciplinarios y penales
Demandas a la Universidad
Aumento de peticiones, quejas y reclamos
Resultados de las asignaturas no acorde con la programación establecida</t>
  </si>
  <si>
    <t>Aplicativo para formular el plan de trabajo docente</t>
  </si>
  <si>
    <t>Estatuto docente</t>
  </si>
  <si>
    <t>Docente de Planta y Transitorio</t>
  </si>
  <si>
    <t>Vicerrectotoría Académica</t>
  </si>
  <si>
    <t>Plan de Trabajo Docente/Porcentaje de Cumplimiento del Plan de Trabajo</t>
  </si>
  <si>
    <t>Recursos limitados de la Institución</t>
  </si>
  <si>
    <t>Infraestructura física dispersa para los diferentes departamentos y programas de la facultad</t>
  </si>
  <si>
    <t xml:space="preserve">No se cuenta con espacios físicos o áreas comunes que identifiquen la facultad. 
</t>
  </si>
  <si>
    <t>Pérdida de la noción de integrabilidad en lo académico y las relaciones interpersonales de la comunidad académica. 
No se da una adecuada prestación de asesoría académica y de formación integral a los estudiantes</t>
  </si>
  <si>
    <t>Reuniones y gestión con la alta dirección  y oficina planeación</t>
  </si>
  <si>
    <t>Decano</t>
  </si>
  <si>
    <t>Área asignada a la Facultad de Ciencias Básicas</t>
  </si>
  <si>
    <t>1 edificio para la Facultad de Ciencias Básicas</t>
  </si>
  <si>
    <t>Realizar reuniones con las instancias pertinentes para análisis arquitectónico de áreas de la universidad que probablemente resuelvan dicha dificultad</t>
  </si>
  <si>
    <t>Incremento en el ingreso de alumnos a nuevos programas de la facultad</t>
  </si>
  <si>
    <t xml:space="preserve"> No se ha alcanzado el punto de equilibrio en la población estudiantil para la financiación de la prestación de servicios</t>
  </si>
  <si>
    <t xml:space="preserve">Problemas socio-economicos. </t>
  </si>
  <si>
    <t>El estudiante no se sintió interesado por el programa en el cual se matriculó</t>
  </si>
  <si>
    <t>El estudiante perdió interés por el enfoque que se le dio al porgrama</t>
  </si>
  <si>
    <t>INSUFICIENCIA DE EQUIPOS E INFRAESTRUCTURA PARA SUPLIR LA DEMANDA DE ESTUDIANTES EN LA PRESTACIÓN DEL SERVICIO</t>
  </si>
  <si>
    <t>El incremento en la demanda de estudiantes evidencian las dificultades en cuanto a disponibilidad de espacios y equipos para la prestación del servicio, debido a que la facultad se encuentra en proceso de consolidación</t>
  </si>
  <si>
    <t>Disminución en la calidad académica de los programas
Incumplimiento de los objetivos misionales de la institución
Incremento en procesos administrativos
Dificultad para alcanzar los resultados de aprendizaje propuestos</t>
  </si>
  <si>
    <t>DESERCIÓN ACADEMICA</t>
  </si>
  <si>
    <t>Deserción academica en los programas de la FCAA</t>
  </si>
  <si>
    <t>Mala imagen de los programas
Desmotivación de parte de otros estudiantes
Afectación de los ingresos en los presupuestos proyectados</t>
  </si>
  <si>
    <t>Verificar y encontrar alquiler de espacios para lograr los objetivos de aprendizaje</t>
  </si>
  <si>
    <t>Articulación con Planeación y las Vicerrectorias para revisión de las necesidades de la facultad en materia de equipos e infraestructura</t>
  </si>
  <si>
    <t>Decano y Directores de Programa</t>
  </si>
  <si>
    <t>Sensibilizar a los estudiantes desde que ingresan a la UTP con respecto a los beneficios o apoyos a los que pueden acceder a través del PAI</t>
  </si>
  <si>
    <t>Fortalecer la promoción de los programas</t>
  </si>
  <si>
    <t>Comunicación con estudiantes que manifiestan desinterés en el programa. Generación de microcurriculos pertinentes</t>
  </si>
  <si>
    <t>Cargo planta / 
Contratista / Docentes Transitorios</t>
  </si>
  <si>
    <t>Cargo planta / Docentes catedráticos
Contratista / Docentes Transitorios</t>
  </si>
  <si>
    <t xml:space="preserve">(# de espacios y equipos entregados / # de espacios y equipos requeridos) * 100 </t>
  </si>
  <si>
    <t>Se proyecta satisfacer en un 30% las necesidades de espacios y equipos para 2021</t>
  </si>
  <si>
    <t>Indicador de deserción de la Vicerectoria de Bienestar Universitario</t>
  </si>
  <si>
    <t>Se espera que la deserción semestral sea menor al 13% por programa por semestre</t>
  </si>
  <si>
    <t>Informar a VAF cuando se presenten difucultades con respecto a disponibilidad de espacios</t>
  </si>
  <si>
    <t>Apoyar a las diferentes dependencias de la UTP en la consecución de recursos para dotación de equipos</t>
  </si>
  <si>
    <t>Planeación - Rectoria - VAF</t>
  </si>
  <si>
    <t>En ocasiones el concepto de los asesores juridicos es divergente</t>
  </si>
  <si>
    <t>Demoras de parte de la oficina juridica para atender los procesos de la facultad, generando restrasos, cancelación de proyectos o convenios</t>
  </si>
  <si>
    <t>Daños en equipos de cómputo de la UTP</t>
  </si>
  <si>
    <t>Falta de divulgación del nuevo personal que ingresa a cada dependencia</t>
  </si>
  <si>
    <t>No hay un procedimiento definido para inducción del personal que ingresa como docente o contratista</t>
  </si>
  <si>
    <t>INSEGURIDAD JURIDICA EN CIERTOS PROCEDIMIENTOS</t>
  </si>
  <si>
    <t xml:space="preserve">En muchas ocasiones se requiere tomar decisiones administrativas en la Facultad con premura, pero a veces no se tienen las suficientes bases juridicas requeridas </t>
  </si>
  <si>
    <t>Reprocesos
Toma de decisiones que pueden acarrear riesgos juridicos para el personal, la facultad o la institución</t>
  </si>
  <si>
    <t>PÉRDIDA DE LOS ACTIVOS DE INFORMACIÓN</t>
  </si>
  <si>
    <t>Pérdida de la información que reposa en los equipos de cómputo</t>
  </si>
  <si>
    <t>Reprocesos
Pérdida de registros y seguimientos realizados
Incumplimientos por falta de información</t>
  </si>
  <si>
    <t>FALTA DE CAPACITACIÓN A NUEVOS FUNCIONAROS</t>
  </si>
  <si>
    <t>Los funcionarios que se vinculan a la UTP, no reciben una capacitación basada en el manual de funciones</t>
  </si>
  <si>
    <t>Reprocesos
Demoras en la realización de las funciones por desconocimiento</t>
  </si>
  <si>
    <t>Mantener comunicación directa con la oficina juridica y secretaría general</t>
  </si>
  <si>
    <t>Mantener comunicación directa con la oficina juridica y secretaría general, y dejar trazabilidad del acompañamiento</t>
  </si>
  <si>
    <t>Grabación de información de la FCAA en Disco Duro Externo y en drive. Tambien se guardan las copias fisicas de algunos archivos</t>
  </si>
  <si>
    <t>Actualización de hardware, software y mantenimientos</t>
  </si>
  <si>
    <t>Presentación de parte del jefe inmediato ante los miembros del equipo de trabajo y las dependencias asociadas a su actividad laboral</t>
  </si>
  <si>
    <t>Se solicita capacitación para el cargo</t>
  </si>
  <si>
    <t>Cargo planta / Docentes transitorios</t>
  </si>
  <si>
    <t>Cargo planta / Docentes transitorios/
Contratista</t>
  </si>
  <si>
    <t>Número de casos en los cuales se realizó un procedimiento inadecuado por desconocimiento juridico</t>
  </si>
  <si>
    <t>Se espera que el reporte de casos en los cuales se realizó un procedimiento inadecuado por desconocimiento juridico esté en cero casos anuales</t>
  </si>
  <si>
    <t xml:space="preserve"># de veces en que se presentaron problemas por pérdida de información en equipo de cómputo </t>
  </si>
  <si>
    <t xml:space="preserve">Se proyecto que NO se presenten problemas por pérdida de información en equipo de cómputo </t>
  </si>
  <si>
    <t>Personal nuevo sin capacitación</t>
  </si>
  <si>
    <t>Se proyecto NO contar al 2021 con personal nuevo no capacitado</t>
  </si>
  <si>
    <t>Informar a los asesores juridicos para una solución viable</t>
  </si>
  <si>
    <t>secretaria general o juridica</t>
  </si>
  <si>
    <t>Informar a Gestión del Talento Humano cuando ingrese un nuevo funcionario, para que nos puedan apoyar con la presentación de la persona en otras dependencias</t>
  </si>
  <si>
    <t>Informar a Gestión del Talento Humano cuando ingrese un nuevo funcionario, para que nos puedan recomendar personas para capacitarlo</t>
  </si>
  <si>
    <t>Gestión del Talento Humano</t>
  </si>
  <si>
    <t>Falta de seguimiento a los protocolos definidos.</t>
  </si>
  <si>
    <t>Incumplimiento de los protocolos</t>
  </si>
  <si>
    <t>Ataques cibernéticos.</t>
  </si>
  <si>
    <t>Fraude eléctronico</t>
  </si>
  <si>
    <t>Acceso no autorizado a la banca virtual</t>
  </si>
  <si>
    <t xml:space="preserve">Detrimento patrimonial.           Exposición de la información financiera de la Universidad.  </t>
  </si>
  <si>
    <t>Descripción en los manuales de  funciones en las personas que manejan recursos</t>
  </si>
  <si>
    <t>Cambio de claves</t>
  </si>
  <si>
    <t>Manejo de  token</t>
  </si>
  <si>
    <t>Software de las sucursales virtuales</t>
  </si>
  <si>
    <t>Software bancario para uso de los cuentadantes</t>
  </si>
  <si>
    <t>Profesional XVII</t>
  </si>
  <si>
    <t>Profesional XIII
Ejecutivo 22
Ejecutivo 26</t>
  </si>
  <si>
    <t>No. de accesos no autorizados</t>
  </si>
  <si>
    <t>Desconocimiento de las políticas y prácticas contables establecidas por la UTP.</t>
  </si>
  <si>
    <t>Hechos económicos no incluidos en el proceso contable.</t>
  </si>
  <si>
    <t>Gestión Contable, no sea informada de los hechos económicos, sociales y financieros generados en otras dependencias de la Universidad</t>
  </si>
  <si>
    <t>Estados Financieros no razonables</t>
  </si>
  <si>
    <t>Actualización y divulgación de las políticas contables</t>
  </si>
  <si>
    <t>Solicitud de información contable al cierre de cada vigencia</t>
  </si>
  <si>
    <t>Asesoría y auditoría financiera</t>
  </si>
  <si>
    <t>Número de hechos económicos no reportados en el período</t>
  </si>
  <si>
    <t>&lt;2,5% sobre el valor de los activos</t>
  </si>
  <si>
    <t>Ausencia de valores éticos.</t>
  </si>
  <si>
    <t>Destinación indebida de recursos públicos.</t>
  </si>
  <si>
    <t xml:space="preserve">Se configura cuando se destinan recursos públicos a finalidades distintas; o se realizan actuaciones de los funcionarios por fuera de las establecidas en la Constitución, en la ley o en la reglamentación interna. </t>
  </si>
  <si>
    <t>Detrimento patrimonial.
Sanciones disciplinarias, fiscales y/o penales.</t>
  </si>
  <si>
    <t>Actualización de los procedimientos.</t>
  </si>
  <si>
    <t>Ejecutivo 26</t>
  </si>
  <si>
    <t>Número de hechos sancionados por corrupción.</t>
  </si>
  <si>
    <t>Actos administrativos y contratos que establecen fechas de inicio anterior a la solicitud del registro presupuestal o no son claros en sus condiciones para iniciar.</t>
  </si>
  <si>
    <t>Registros presupuestales generados después de que se inicie la ejecución de los compromisos u obligaciones</t>
  </si>
  <si>
    <t xml:space="preserve">Registros presupuestales generados por gestiòn de presupuesto después de haber  iniciado el compromiso u obligaición por falta de claridad en los actos administrativos y contratos sobre la fecha de inicio de ejecución. </t>
  </si>
  <si>
    <t xml:space="preserve">
Generacion de hechos cumplidos
Investigaciones disciplinarias
Pago de pasivos  exigibles</t>
  </si>
  <si>
    <t>baja</t>
  </si>
  <si>
    <t>Procedimiento: 134-PRS-04 - Expedición de registros presupuestales</t>
  </si>
  <si>
    <t>Tips presupuestales</t>
  </si>
  <si>
    <t>Procedimiento: 134-PRS-11 - Pago de pasivos exigibles - vigencias expiradas</t>
  </si>
  <si>
    <t>Profesional 17 - Gestión de Presupuesto</t>
  </si>
  <si>
    <t>No. de registros presupuestales generados después de ejecución o por pago de pasivos exigibles vigencias expiradas</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</si>
</sst>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
      <sz val="9"/>
      <color theme="1"/>
      <name val="Calibri"/>
      <family val="2"/>
      <scheme val="minor"/>
    </font>
    <font>
      <sz val="9"/>
      <color theme="1"/>
      <name val="Arial"/>
      <family val="2"/>
    </font>
  </fonts>
  <fills count="21">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9" fontId="7" fillId="0" borderId="0" applyFont="0" applyFill="0" applyBorder="0" applyAlignment="0" applyProtection="0"/>
    <xf numFmtId="0" fontId="43" fillId="0" borderId="0" applyNumberFormat="0" applyFill="0" applyBorder="0" applyAlignment="0" applyProtection="0"/>
    <xf numFmtId="9" fontId="5" fillId="0" borderId="0" applyFont="0" applyFill="0" applyBorder="0" applyAlignment="0" applyProtection="0"/>
  </cellStyleXfs>
  <cellXfs count="633">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40"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6"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2"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3"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4"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58" xfId="0" applyFont="1" applyBorder="1" applyAlignment="1">
      <alignment horizontal="center" vertical="center" wrapText="1"/>
    </xf>
    <xf numFmtId="0" fontId="41" fillId="0" borderId="60" xfId="0" applyFont="1" applyBorder="1" applyAlignment="1">
      <alignment horizontal="center" vertical="center" wrapText="1"/>
    </xf>
    <xf numFmtId="14" fontId="42" fillId="0" borderId="61" xfId="0" applyNumberFormat="1" applyFont="1" applyBorder="1" applyAlignment="1">
      <alignment horizontal="center" vertical="center" wrapText="1"/>
    </xf>
    <xf numFmtId="0" fontId="34"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44" fillId="0" borderId="58" xfId="0" applyFont="1" applyBorder="1" applyAlignment="1">
      <alignment horizontal="center" vertical="center" wrapText="1"/>
    </xf>
    <xf numFmtId="0" fontId="45" fillId="0" borderId="59" xfId="0" applyFont="1" applyBorder="1" applyAlignment="1">
      <alignment horizontal="center" vertical="center" wrapText="1"/>
    </xf>
    <xf numFmtId="0" fontId="44" fillId="0" borderId="60" xfId="0" applyFont="1" applyBorder="1" applyAlignment="1">
      <alignment horizontal="center" vertical="center" wrapText="1"/>
    </xf>
    <xf numFmtId="0" fontId="45" fillId="0" borderId="61" xfId="0" applyFont="1" applyBorder="1" applyAlignment="1">
      <alignment horizontal="center" vertical="center" wrapText="1"/>
    </xf>
    <xf numFmtId="14" fontId="45" fillId="0" borderId="61" xfId="0" applyNumberFormat="1" applyFont="1" applyBorder="1" applyAlignment="1">
      <alignment horizontal="center" vertical="center" wrapText="1"/>
    </xf>
    <xf numFmtId="0" fontId="44" fillId="0" borderId="64" xfId="0" applyFont="1" applyBorder="1" applyAlignment="1">
      <alignment horizontal="center" vertical="center" wrapText="1"/>
    </xf>
    <xf numFmtId="0" fontId="45" fillId="0" borderId="65"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4" xfId="0" applyFont="1" applyBorder="1" applyAlignment="1">
      <alignment horizontal="center" vertical="center" wrapText="1"/>
    </xf>
    <xf numFmtId="0" fontId="42" fillId="0" borderId="65"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17"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6" xfId="0" applyFont="1" applyFill="1" applyBorder="1" applyAlignment="1" applyProtection="1">
      <alignment horizontal="center" vertical="center" wrapText="1"/>
    </xf>
    <xf numFmtId="0" fontId="23" fillId="9" borderId="66" xfId="0" applyFont="1" applyFill="1" applyBorder="1" applyAlignment="1" applyProtection="1">
      <alignment horizontal="center" vertical="center" wrapText="1"/>
    </xf>
    <xf numFmtId="14" fontId="17" fillId="18" borderId="49" xfId="0" applyNumberFormat="1" applyFont="1" applyFill="1" applyBorder="1" applyAlignment="1" applyProtection="1">
      <alignment horizontal="center" vertical="center"/>
      <protection locked="0"/>
    </xf>
    <xf numFmtId="0" fontId="48" fillId="15" borderId="66" xfId="0" applyFont="1" applyFill="1" applyBorder="1" applyAlignment="1" applyProtection="1">
      <alignment horizontal="center" vertical="center" wrapText="1"/>
    </xf>
    <xf numFmtId="0" fontId="22" fillId="9" borderId="66" xfId="0" applyFont="1" applyFill="1" applyBorder="1" applyAlignment="1" applyProtection="1">
      <alignment horizontal="center" vertical="center" wrapText="1"/>
    </xf>
    <xf numFmtId="0" fontId="23" fillId="17" borderId="66"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70" xfId="0" applyFont="1" applyBorder="1" applyAlignment="1">
      <alignment horizontal="center" vertical="center" wrapText="1"/>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3" xfId="0" applyFont="1" applyFill="1" applyBorder="1" applyAlignment="1">
      <alignment horizontal="center" vertical="center" wrapText="1"/>
    </xf>
    <xf numFmtId="0" fontId="4" fillId="20" borderId="54" xfId="0" applyFont="1" applyFill="1" applyBorder="1" applyAlignment="1">
      <alignment horizontal="center" vertical="center" wrapText="1"/>
    </xf>
    <xf numFmtId="0" fontId="4" fillId="20" borderId="71"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7" fillId="2" borderId="2"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36" fillId="10" borderId="2" xfId="0" applyFont="1" applyFill="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4" fillId="19" borderId="19" xfId="0" applyFont="1" applyFill="1" applyBorder="1" applyAlignment="1" applyProtection="1">
      <alignment horizontal="center" vertical="center" wrapText="1"/>
      <protection locked="0"/>
    </xf>
    <xf numFmtId="0" fontId="27" fillId="15" borderId="19" xfId="0" applyFont="1" applyFill="1" applyBorder="1" applyAlignment="1" applyProtection="1">
      <alignment vertical="center" wrapText="1"/>
    </xf>
    <xf numFmtId="0" fontId="16" fillId="9" borderId="19" xfId="0" applyFont="1" applyFill="1" applyBorder="1" applyAlignment="1" applyProtection="1">
      <alignment vertical="center" wrapText="1"/>
    </xf>
    <xf numFmtId="14" fontId="48" fillId="19" borderId="20" xfId="0" applyNumberFormat="1" applyFont="1" applyFill="1" applyBorder="1" applyAlignment="1" applyProtection="1">
      <alignment horizontal="center" vertical="center"/>
      <protection locked="0"/>
    </xf>
    <xf numFmtId="0" fontId="21" fillId="0" borderId="42" xfId="0" applyFont="1" applyFill="1" applyBorder="1" applyAlignment="1" applyProtection="1">
      <alignment horizontal="center" vertical="center" wrapText="1"/>
      <protection locked="0"/>
    </xf>
    <xf numFmtId="0" fontId="19" fillId="9" borderId="36" xfId="0" applyFont="1" applyFill="1" applyBorder="1" applyAlignment="1" applyProtection="1">
      <alignment horizontal="center" vertical="center" wrapText="1"/>
    </xf>
    <xf numFmtId="0" fontId="15" fillId="2" borderId="2" xfId="0" applyFont="1" applyFill="1" applyBorder="1" applyAlignment="1" applyProtection="1">
      <alignment vertical="center" wrapText="1"/>
    </xf>
    <xf numFmtId="0" fontId="15" fillId="2" borderId="2" xfId="0" applyFont="1" applyFill="1" applyBorder="1" applyAlignment="1" applyProtection="1">
      <alignment horizontal="center" vertical="top" wrapText="1"/>
    </xf>
    <xf numFmtId="0" fontId="15" fillId="0" borderId="2" xfId="0" applyFont="1" applyFill="1" applyBorder="1" applyAlignment="1" applyProtection="1">
      <alignment horizontal="center" vertical="center" wrapText="1"/>
    </xf>
    <xf numFmtId="0" fontId="13" fillId="10" borderId="2"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protection locked="0"/>
    </xf>
    <xf numFmtId="0" fontId="23" fillId="9" borderId="18" xfId="0" applyFont="1" applyFill="1" applyBorder="1" applyAlignment="1" applyProtection="1">
      <alignment vertical="center" wrapText="1"/>
    </xf>
    <xf numFmtId="14" fontId="24" fillId="18" borderId="73" xfId="0" applyNumberFormat="1" applyFont="1" applyFill="1" applyBorder="1" applyAlignment="1" applyProtection="1">
      <alignment vertical="center" wrapText="1"/>
      <protection locked="0"/>
    </xf>
    <xf numFmtId="0" fontId="15" fillId="2" borderId="13" xfId="0" applyFont="1" applyFill="1" applyBorder="1" applyAlignment="1" applyProtection="1">
      <alignment vertical="center" wrapText="1"/>
    </xf>
    <xf numFmtId="0" fontId="15" fillId="2" borderId="13" xfId="0" applyFont="1" applyFill="1" applyBorder="1" applyAlignment="1" applyProtection="1">
      <alignment horizontal="center" vertical="top" wrapText="1"/>
    </xf>
    <xf numFmtId="0" fontId="15" fillId="0" borderId="13" xfId="0" applyFont="1" applyFill="1" applyBorder="1" applyAlignment="1" applyProtection="1">
      <alignment horizontal="center" vertical="center" wrapText="1"/>
    </xf>
    <xf numFmtId="0" fontId="13" fillId="10" borderId="13" xfId="0" applyFont="1" applyFill="1" applyBorder="1" applyAlignment="1" applyProtection="1">
      <alignment horizontal="center" vertical="center" wrapText="1"/>
    </xf>
    <xf numFmtId="0" fontId="13" fillId="5" borderId="13" xfId="0" applyFont="1" applyFill="1" applyBorder="1" applyAlignment="1" applyProtection="1">
      <alignment horizontal="center" vertical="center" wrapText="1"/>
      <protection locked="0"/>
    </xf>
    <xf numFmtId="0" fontId="15" fillId="2" borderId="19" xfId="0" applyFont="1" applyFill="1" applyBorder="1" applyAlignment="1" applyProtection="1">
      <alignment vertical="center" wrapText="1"/>
      <protection locked="0"/>
    </xf>
    <xf numFmtId="0" fontId="13" fillId="2" borderId="19" xfId="0" applyFont="1" applyFill="1" applyBorder="1" applyAlignment="1" applyProtection="1">
      <alignment horizontal="center" vertical="center" wrapText="1"/>
      <protection locked="0"/>
    </xf>
    <xf numFmtId="0" fontId="15" fillId="2" borderId="2" xfId="0" applyFont="1" applyFill="1" applyBorder="1" applyAlignment="1" applyProtection="1">
      <alignment vertical="center" wrapText="1"/>
      <protection locked="0"/>
    </xf>
    <xf numFmtId="0" fontId="15" fillId="2" borderId="1" xfId="0" applyFont="1" applyFill="1" applyBorder="1" applyAlignment="1" applyProtection="1">
      <alignment vertical="center" wrapText="1"/>
      <protection locked="0"/>
    </xf>
    <xf numFmtId="0" fontId="13" fillId="2"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5" fillId="2" borderId="2" xfId="0" applyFont="1" applyFill="1" applyBorder="1" applyAlignment="1" applyProtection="1">
      <alignment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9" fontId="36" fillId="0" borderId="2" xfId="0"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9" fontId="16" fillId="0" borderId="1" xfId="0" applyNumberFormat="1" applyFont="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9" fontId="16" fillId="0" borderId="11" xfId="0" applyNumberFormat="1"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9" fontId="36" fillId="0" borderId="1" xfId="0" applyNumberFormat="1" applyFont="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locked="0" hidden="1"/>
    </xf>
    <xf numFmtId="0" fontId="13" fillId="2" borderId="13"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5" fillId="2" borderId="30" xfId="2" applyFont="1" applyFill="1" applyBorder="1" applyAlignment="1" applyProtection="1">
      <alignment horizontal="center" vertical="center" wrapText="1"/>
      <protection locked="0"/>
    </xf>
    <xf numFmtId="0" fontId="5" fillId="2" borderId="31" xfId="2" applyFont="1" applyFill="1" applyBorder="1" applyAlignment="1" applyProtection="1">
      <alignment horizontal="center" vertical="center" wrapText="1"/>
      <protection locked="0"/>
    </xf>
    <xf numFmtId="0" fontId="5" fillId="2" borderId="26" xfId="2" applyFont="1" applyFill="1" applyBorder="1" applyAlignment="1" applyProtection="1">
      <alignment horizontal="center" vertical="center" wrapText="1"/>
      <protection locked="0"/>
    </xf>
    <xf numFmtId="0" fontId="5" fillId="2" borderId="28" xfId="2" applyFont="1" applyFill="1" applyBorder="1" applyAlignment="1" applyProtection="1">
      <alignment horizontal="center" vertical="center" wrapText="1"/>
      <protection locked="0"/>
    </xf>
    <xf numFmtId="0" fontId="5" fillId="2" borderId="10" xfId="2" applyFont="1" applyFill="1" applyBorder="1" applyAlignment="1" applyProtection="1">
      <alignment horizontal="center" vertical="center" wrapText="1"/>
      <protection locked="0"/>
    </xf>
    <xf numFmtId="0" fontId="5" fillId="2" borderId="23" xfId="2" applyFont="1" applyFill="1" applyBorder="1" applyAlignment="1" applyProtection="1">
      <alignment horizontal="center" vertical="center" wrapText="1"/>
      <protection locked="0"/>
    </xf>
    <xf numFmtId="0" fontId="5" fillId="2" borderId="2" xfId="2" applyFont="1" applyFill="1" applyBorder="1" applyAlignment="1" applyProtection="1">
      <alignment horizontal="center" vertical="center" wrapText="1"/>
      <protection locked="0"/>
    </xf>
    <xf numFmtId="0" fontId="5" fillId="2" borderId="13" xfId="2"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9" fontId="16" fillId="0" borderId="2" xfId="0" applyNumberFormat="1" applyFont="1" applyBorder="1" applyAlignment="1" applyProtection="1">
      <alignment horizontal="center" vertical="center" wrapText="1"/>
      <protection locked="0"/>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40" fillId="10" borderId="2" xfId="0" applyFont="1" applyFill="1" applyBorder="1" applyAlignment="1" applyProtection="1">
      <alignment horizontal="center" vertical="center" wrapText="1"/>
      <protection locked="0"/>
    </xf>
    <xf numFmtId="0" fontId="49" fillId="10" borderId="2" xfId="0" applyFont="1" applyFill="1" applyBorder="1" applyAlignment="1" applyProtection="1">
      <alignment horizontal="center" vertical="center" wrapText="1"/>
      <protection locked="0"/>
    </xf>
    <xf numFmtId="0" fontId="50" fillId="10" borderId="2" xfId="0" applyFont="1" applyFill="1" applyBorder="1" applyAlignment="1" applyProtection="1">
      <alignment horizontal="center" vertical="center" wrapText="1"/>
      <protection locked="0"/>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34"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9" fillId="9" borderId="2"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23" fillId="9" borderId="12"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5" fillId="2" borderId="1" xfId="2"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19" xfId="0" applyFont="1" applyFill="1" applyBorder="1" applyAlignment="1" applyProtection="1">
      <alignment horizontal="center" vertical="center" wrapText="1"/>
    </xf>
    <xf numFmtId="0" fontId="24" fillId="9" borderId="48"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24" fillId="19" borderId="19" xfId="0" applyFont="1" applyFill="1" applyBorder="1" applyAlignment="1" applyProtection="1">
      <alignment horizontal="center" vertical="center" wrapText="1"/>
      <protection locked="0"/>
    </xf>
    <xf numFmtId="0" fontId="47" fillId="19" borderId="19" xfId="0" applyFont="1" applyFill="1" applyBorder="1" applyAlignment="1" applyProtection="1">
      <alignment horizontal="center" vertical="center" wrapText="1"/>
    </xf>
    <xf numFmtId="0" fontId="16" fillId="9" borderId="19" xfId="0" applyFont="1" applyFill="1" applyBorder="1" applyAlignment="1" applyProtection="1">
      <alignment horizontal="center" vertical="center" wrapText="1"/>
    </xf>
    <xf numFmtId="0" fontId="46" fillId="19" borderId="19" xfId="0" applyFont="1" applyFill="1" applyBorder="1" applyAlignment="1" applyProtection="1">
      <alignment horizontal="center" vertical="center" wrapText="1"/>
    </xf>
    <xf numFmtId="0" fontId="15" fillId="2" borderId="38" xfId="0" applyFont="1" applyFill="1" applyBorder="1" applyAlignment="1" applyProtection="1">
      <alignment horizontal="center" vertical="center" wrapText="1"/>
      <protection locked="0"/>
    </xf>
    <xf numFmtId="0" fontId="15" fillId="2" borderId="50"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1" xfId="0" applyFont="1" applyFill="1" applyBorder="1" applyAlignment="1" applyProtection="1">
      <alignment horizontal="center" vertical="center" wrapText="1"/>
      <protection locked="0"/>
    </xf>
    <xf numFmtId="0" fontId="15" fillId="2" borderId="0" xfId="0" applyFont="1" applyFill="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1" xfId="0" applyFont="1" applyFill="1" applyBorder="1" applyAlignment="1" applyProtection="1">
      <alignment horizontal="center" vertical="center" wrapText="1"/>
    </xf>
    <xf numFmtId="0" fontId="16" fillId="9" borderId="41"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6"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9" borderId="42"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7" xfId="0" applyFont="1" applyFill="1" applyBorder="1" applyAlignment="1" applyProtection="1">
      <alignment horizontal="center" vertical="center"/>
    </xf>
    <xf numFmtId="0" fontId="27" fillId="9" borderId="66" xfId="0" applyFont="1" applyFill="1" applyBorder="1" applyAlignment="1" applyProtection="1">
      <alignment horizontal="center" vertical="center"/>
    </xf>
    <xf numFmtId="0" fontId="27" fillId="9" borderId="66"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36"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9" fontId="15" fillId="5" borderId="2"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5" borderId="13" xfId="1" applyNumberFormat="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20"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6" fillId="9" borderId="48" xfId="0" applyFont="1" applyFill="1" applyBorder="1" applyAlignment="1" applyProtection="1">
      <alignment horizontal="center" vertical="center" wrapText="1"/>
    </xf>
    <xf numFmtId="0" fontId="24" fillId="9" borderId="72" xfId="0" applyFont="1" applyFill="1" applyBorder="1" applyAlignment="1" applyProtection="1">
      <alignment horizontal="center" vertical="center"/>
    </xf>
    <xf numFmtId="0" fontId="24" fillId="9" borderId="18" xfId="0" applyFont="1" applyFill="1" applyBorder="1" applyAlignment="1" applyProtection="1">
      <alignment horizontal="center" vertical="center"/>
    </xf>
    <xf numFmtId="0" fontId="47" fillId="15" borderId="18" xfId="0" applyFont="1" applyFill="1" applyBorder="1" applyAlignment="1" applyProtection="1">
      <alignment horizontal="center" vertical="center" wrapText="1"/>
    </xf>
    <xf numFmtId="0" fontId="23" fillId="9" borderId="18" xfId="0" applyFont="1" applyFill="1" applyBorder="1" applyAlignment="1" applyProtection="1">
      <alignment horizontal="center" vertical="center" wrapText="1"/>
    </xf>
    <xf numFmtId="0" fontId="27" fillId="9" borderId="18" xfId="0" applyFont="1" applyFill="1" applyBorder="1" applyAlignment="1" applyProtection="1">
      <alignment horizontal="center" vertical="center" wrapText="1"/>
    </xf>
    <xf numFmtId="0" fontId="24" fillId="9" borderId="18" xfId="0" applyFont="1" applyFill="1" applyBorder="1" applyAlignment="1" applyProtection="1">
      <alignment horizontal="center" vertical="center" wrapText="1"/>
    </xf>
    <xf numFmtId="0" fontId="26" fillId="15" borderId="18" xfId="0" applyFont="1" applyFill="1" applyBorder="1" applyAlignment="1" applyProtection="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3" fillId="10" borderId="0" xfId="0" applyFont="1" applyFill="1" applyBorder="1" applyAlignment="1">
      <alignment horizontal="center" vertical="center"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13" fillId="0" borderId="4" xfId="0" applyFont="1" applyBorder="1" applyAlignment="1">
      <alignment horizontal="center" vertical="top" wrapText="1"/>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19" fillId="0" borderId="0" xfId="0" applyFont="1" applyBorder="1" applyAlignment="1">
      <alignment horizontal="left" vertical="top" wrapText="1"/>
    </xf>
    <xf numFmtId="0" fontId="13" fillId="0" borderId="0" xfId="0" applyFont="1" applyBorder="1" applyAlignment="1">
      <alignment horizontal="left"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19"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3"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7" fillId="0" borderId="4" xfId="0" applyFont="1" applyBorder="1" applyAlignment="1">
      <alignment horizontal="center"/>
    </xf>
    <xf numFmtId="0" fontId="13" fillId="0" borderId="3" xfId="0" applyFont="1" applyBorder="1" applyAlignment="1">
      <alignment horizontal="left" vertical="center" wrapText="1"/>
    </xf>
    <xf numFmtId="0" fontId="13" fillId="0" borderId="0" xfId="0" quotePrefix="1" applyFont="1" applyBorder="1" applyAlignment="1">
      <alignment horizontal="left"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8" fillId="0" borderId="0" xfId="0" applyFont="1" applyBorder="1" applyAlignment="1">
      <alignment horizontal="justify" vertical="top" wrapText="1"/>
    </xf>
    <xf numFmtId="0" fontId="17" fillId="0" borderId="3" xfId="0" applyFont="1" applyBorder="1" applyAlignment="1">
      <alignment horizontal="center"/>
    </xf>
    <xf numFmtId="0" fontId="13" fillId="0" borderId="0" xfId="0" applyFont="1" applyBorder="1" applyAlignment="1">
      <alignment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xf numFmtId="0" fontId="3" fillId="10" borderId="46"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5" xfId="0" applyFont="1" applyFill="1" applyBorder="1" applyAlignment="1">
      <alignment horizontal="center" vertical="center" wrapText="1"/>
    </xf>
  </cellXfs>
  <cellStyles count="4">
    <cellStyle name="Hipervínculo" xfId="2" builtinId="8"/>
    <cellStyle name="Normal" xfId="0" builtinId="0"/>
    <cellStyle name="Porcentaje" xfId="1" builtinId="5"/>
    <cellStyle name="Porcentaje 2" xfId="3"/>
  </cellStyles>
  <dxfs count="661">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40</xdr:col>
      <xdr:colOff>677014</xdr:colOff>
      <xdr:row>222</xdr:row>
      <xdr:rowOff>52310</xdr:rowOff>
    </xdr:from>
    <xdr:to>
      <xdr:col>44</xdr:col>
      <xdr:colOff>927456</xdr:colOff>
      <xdr:row>226</xdr:row>
      <xdr:rowOff>109620</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43059980" y="82978931"/>
          <a:ext cx="5715821" cy="68793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47</xdr:col>
      <xdr:colOff>1248016</xdr:colOff>
      <xdr:row>222</xdr:row>
      <xdr:rowOff>30005</xdr:rowOff>
    </xdr:from>
    <xdr:to>
      <xdr:col>49</xdr:col>
      <xdr:colOff>1677958</xdr:colOff>
      <xdr:row>226</xdr:row>
      <xdr:rowOff>54727</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xmlns="" id="{00000000-0008-0000-0000-000003000000}"/>
            </a:ext>
          </a:extLst>
        </xdr:cNvPr>
        <xdr:cNvSpPr/>
      </xdr:nvSpPr>
      <xdr:spPr>
        <a:xfrm>
          <a:off x="53747188" y="82956626"/>
          <a:ext cx="1822563" cy="65534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44</xdr:col>
      <xdr:colOff>950857</xdr:colOff>
      <xdr:row>222</xdr:row>
      <xdr:rowOff>42698</xdr:rowOff>
    </xdr:from>
    <xdr:to>
      <xdr:col>47</xdr:col>
      <xdr:colOff>1319540</xdr:colOff>
      <xdr:row>226</xdr:row>
      <xdr:rowOff>100008</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xmlns="" id="{00000000-0008-0000-0000-000005000000}"/>
            </a:ext>
          </a:extLst>
        </xdr:cNvPr>
        <xdr:cNvSpPr/>
      </xdr:nvSpPr>
      <xdr:spPr>
        <a:xfrm>
          <a:off x="48799202" y="82969319"/>
          <a:ext cx="5019510" cy="68793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49</xdr:col>
      <xdr:colOff>1782653</xdr:colOff>
      <xdr:row>222</xdr:row>
      <xdr:rowOff>16422</xdr:rowOff>
    </xdr:from>
    <xdr:to>
      <xdr:col>53</xdr:col>
      <xdr:colOff>76225</xdr:colOff>
      <xdr:row>226</xdr:row>
      <xdr:rowOff>48501</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xmlns="" id="{00000000-0008-0000-0000-000007000000}"/>
            </a:ext>
          </a:extLst>
        </xdr:cNvPr>
        <xdr:cNvSpPr/>
      </xdr:nvSpPr>
      <xdr:spPr>
        <a:xfrm>
          <a:off x="55674446" y="82943043"/>
          <a:ext cx="3338538" cy="66269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xmlns=""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xmlns="" id="{00000000-0008-0000-02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xmlns=""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xmlns=""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xmlns=""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xmlns=""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xmlns=""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xmlns=""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xmlns=""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xmlns=""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xmlns=""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xmlns=""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xmlns=""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xmlns=""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xmlns=""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xmlns=""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xmlns=""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xmlns=""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xmlns=""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xmlns=""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xmlns=""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xmlns=""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xmlns=""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xmlns=""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48418"/>
  <sheetViews>
    <sheetView tabSelected="1" zoomScale="75" zoomScaleNormal="75" zoomScaleSheetLayoutView="130" workbookViewId="0">
      <selection activeCell="B89" sqref="B89:C91"/>
    </sheetView>
  </sheetViews>
  <sheetFormatPr baseColWidth="10" defaultColWidth="11.42578125" defaultRowHeight="12.75" x14ac:dyDescent="0.2"/>
  <cols>
    <col min="1" max="1" width="6" style="3" customWidth="1"/>
    <col min="2" max="2" width="41.28515625" style="3" customWidth="1"/>
    <col min="3" max="3" width="28.140625" style="3" customWidth="1"/>
    <col min="4" max="5" width="21.140625" style="3" customWidth="1"/>
    <col min="6" max="6" width="29.7109375" style="3" customWidth="1"/>
    <col min="7" max="7" width="21.7109375" style="4" customWidth="1"/>
    <col min="8" max="8" width="30" style="4" customWidth="1"/>
    <col min="9" max="9" width="28.7109375" style="4" customWidth="1"/>
    <col min="10" max="10" width="28.42578125" style="4" customWidth="1"/>
    <col min="11" max="11" width="18.7109375" style="4" customWidth="1"/>
    <col min="12" max="12" width="13.7109375" style="4" hidden="1" customWidth="1"/>
    <col min="13" max="13" width="18.85546875" style="4" customWidth="1"/>
    <col min="14" max="14" width="13" style="4" hidden="1" customWidth="1"/>
    <col min="15" max="15" width="10.28515625" style="4" customWidth="1"/>
    <col min="16" max="16" width="26.7109375" style="4" customWidth="1"/>
    <col min="17" max="17" width="5.7109375" style="4" hidden="1" customWidth="1"/>
    <col min="18" max="18" width="7" style="4" hidden="1" customWidth="1"/>
    <col min="19" max="19" width="6.85546875" style="4" hidden="1" customWidth="1"/>
    <col min="20" max="20" width="28" style="4" customWidth="1"/>
    <col min="21" max="21" width="7.7109375" style="4" hidden="1" customWidth="1"/>
    <col min="22" max="22" width="5.140625" style="193" hidden="1" customWidth="1"/>
    <col min="23" max="23" width="12.5703125" style="193" hidden="1" customWidth="1"/>
    <col min="24" max="24" width="16.140625" style="4" customWidth="1"/>
    <col min="25" max="25" width="13.7109375" style="4" customWidth="1"/>
    <col min="26" max="26" width="5.7109375" style="193" hidden="1" customWidth="1"/>
    <col min="27" max="27" width="7.7109375" style="193" hidden="1" customWidth="1"/>
    <col min="28" max="28" width="9.5703125" style="193" hidden="1" customWidth="1"/>
    <col min="29" max="29" width="16.85546875" style="4" customWidth="1"/>
    <col min="30" max="30" width="14.85546875" style="4" customWidth="1"/>
    <col min="31" max="31" width="7" style="193" hidden="1" customWidth="1"/>
    <col min="32" max="33" width="7.28515625" style="193" hidden="1" customWidth="1"/>
    <col min="34" max="34" width="15.85546875" style="4" customWidth="1"/>
    <col min="35" max="35" width="15.28515625" style="4" customWidth="1"/>
    <col min="36" max="36" width="5.28515625" style="193" hidden="1" customWidth="1"/>
    <col min="37" max="37" width="4.85546875" style="193" hidden="1" customWidth="1"/>
    <col min="38" max="38" width="7.140625" style="193" hidden="1" customWidth="1"/>
    <col min="39" max="39" width="15.7109375" style="4" customWidth="1"/>
    <col min="40" max="40" width="11" style="4" hidden="1" customWidth="1"/>
    <col min="41" max="41" width="21.7109375" style="39" customWidth="1"/>
    <col min="42" max="42" width="15.140625" style="4" customWidth="1"/>
    <col min="43" max="43" width="17.140625" style="4" customWidth="1"/>
    <col min="44" max="44" width="25.5703125" style="4" customWidth="1"/>
    <col min="45" max="45" width="19.28515625" style="4" customWidth="1"/>
    <col min="46" max="46" width="18" style="51" customWidth="1"/>
    <col min="47" max="47" width="30.5703125" style="51" customWidth="1"/>
    <col min="48" max="48" width="20.42578125" style="51" customWidth="1"/>
    <col min="49" max="49" width="20.42578125" style="51" hidden="1" customWidth="1"/>
    <col min="50" max="50" width="30.140625" style="51" customWidth="1"/>
    <col min="51" max="51" width="17" style="51" customWidth="1"/>
    <col min="52" max="52" width="11.42578125" style="51"/>
    <col min="53" max="53" width="15.140625" style="51" customWidth="1"/>
    <col min="54" max="55" width="11.42578125" style="51"/>
    <col min="56" max="56" width="25.140625" style="3" customWidth="1"/>
    <col min="57" max="59" width="11.42578125" style="3"/>
    <col min="60" max="60" width="12.7109375" style="3" customWidth="1"/>
    <col min="61" max="61" width="18" style="3" customWidth="1"/>
    <col min="62" max="62" width="16.28515625" style="3" customWidth="1"/>
    <col min="63" max="63" width="19.28515625" style="3" customWidth="1"/>
    <col min="64" max="64" width="21.5703125" style="3" customWidth="1"/>
    <col min="65" max="65" width="20.85546875" style="3" customWidth="1"/>
    <col min="66" max="66" width="22.7109375" style="3" customWidth="1"/>
    <col min="67" max="67" width="18.42578125" style="3" customWidth="1"/>
    <col min="68" max="68" width="22.85546875" style="3" customWidth="1"/>
    <col min="69" max="69" width="23.85546875" style="3" customWidth="1"/>
    <col min="70" max="70" width="31.42578125" style="3" customWidth="1"/>
    <col min="71" max="16384" width="11.42578125" style="3"/>
  </cols>
  <sheetData>
    <row r="1" spans="1:57" s="1" customFormat="1" ht="18.75" customHeight="1" x14ac:dyDescent="0.2">
      <c r="A1" s="91"/>
      <c r="B1" s="92"/>
      <c r="C1" s="92"/>
      <c r="D1" s="92"/>
      <c r="E1" s="92"/>
      <c r="F1" s="92"/>
      <c r="G1" s="92"/>
      <c r="H1" s="92"/>
      <c r="I1" s="85"/>
      <c r="J1" s="85"/>
      <c r="K1" s="85"/>
      <c r="L1" s="85"/>
      <c r="M1" s="85"/>
      <c r="N1" s="85"/>
      <c r="O1" s="85"/>
      <c r="P1" s="85"/>
      <c r="Q1" s="85"/>
      <c r="R1" s="85"/>
      <c r="S1" s="85"/>
      <c r="T1" s="85"/>
      <c r="U1" s="85"/>
      <c r="V1" s="192"/>
      <c r="W1" s="192"/>
      <c r="X1" s="85"/>
      <c r="Y1" s="85"/>
      <c r="Z1" s="192"/>
      <c r="AA1" s="192"/>
      <c r="AB1" s="192"/>
      <c r="AC1" s="85"/>
      <c r="AD1" s="85"/>
      <c r="AE1" s="192"/>
      <c r="AF1" s="192"/>
      <c r="AG1" s="192"/>
      <c r="AH1" s="85"/>
      <c r="AI1" s="85"/>
      <c r="AJ1" s="192"/>
      <c r="AK1" s="192"/>
      <c r="AL1" s="192"/>
      <c r="AM1" s="85"/>
      <c r="AN1" s="85"/>
      <c r="AO1" s="157"/>
      <c r="AP1" s="85"/>
      <c r="AQ1" s="433"/>
      <c r="AR1" s="94"/>
      <c r="AS1" s="94"/>
      <c r="AT1" s="93"/>
      <c r="AU1" s="94"/>
      <c r="AV1" s="214" t="s">
        <v>64</v>
      </c>
      <c r="AW1" s="283"/>
      <c r="AX1" s="215" t="s">
        <v>445</v>
      </c>
      <c r="AZ1" s="47"/>
      <c r="BA1" s="47"/>
      <c r="BB1" s="47"/>
      <c r="BC1" s="47"/>
    </row>
    <row r="2" spans="1:57" s="1" customFormat="1" ht="18.75" customHeight="1" x14ac:dyDescent="0.2">
      <c r="A2" s="95"/>
      <c r="B2" s="23"/>
      <c r="C2" s="23"/>
      <c r="D2" s="23"/>
      <c r="E2" s="23"/>
      <c r="F2" s="23"/>
      <c r="G2" s="23"/>
      <c r="H2" s="23"/>
      <c r="I2" s="435" t="s">
        <v>66</v>
      </c>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4"/>
      <c r="AR2" s="45"/>
      <c r="AS2" s="45"/>
      <c r="AT2" s="45"/>
      <c r="AU2" s="46"/>
      <c r="AV2" s="216" t="s">
        <v>436</v>
      </c>
      <c r="AW2" s="284"/>
      <c r="AX2" s="217">
        <v>2</v>
      </c>
      <c r="AZ2" s="47"/>
      <c r="BA2" s="47"/>
      <c r="BB2" s="47"/>
      <c r="BC2" s="47"/>
    </row>
    <row r="3" spans="1:57" s="1" customFormat="1" ht="18.75" customHeight="1" x14ac:dyDescent="0.2">
      <c r="A3" s="95"/>
      <c r="B3" s="23"/>
      <c r="C3" s="23"/>
      <c r="D3" s="23"/>
      <c r="E3" s="23"/>
      <c r="F3" s="23"/>
      <c r="G3" s="23"/>
      <c r="H3" s="23"/>
      <c r="I3" s="435" t="s">
        <v>50</v>
      </c>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4"/>
      <c r="AR3" s="45"/>
      <c r="AS3" s="45"/>
      <c r="AT3" s="45"/>
      <c r="AU3" s="46"/>
      <c r="AV3" s="216" t="s">
        <v>437</v>
      </c>
      <c r="AW3" s="284"/>
      <c r="AX3" s="218">
        <v>43950</v>
      </c>
      <c r="AZ3" s="47"/>
      <c r="BA3" s="47"/>
      <c r="BB3" s="47"/>
      <c r="BC3" s="47"/>
    </row>
    <row r="4" spans="1:57" s="1" customFormat="1" ht="19.5" customHeight="1" thickBot="1" x14ac:dyDescent="0.25">
      <c r="A4" s="95"/>
      <c r="B4" s="23"/>
      <c r="C4" s="23"/>
      <c r="D4" s="23"/>
      <c r="E4" s="23"/>
      <c r="F4" s="23"/>
      <c r="G4" s="23"/>
      <c r="H4" s="23"/>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4"/>
      <c r="AR4" s="45"/>
      <c r="AS4" s="45"/>
      <c r="AT4" s="45"/>
      <c r="AU4" s="46"/>
      <c r="AV4" s="219" t="s">
        <v>438</v>
      </c>
      <c r="AW4" s="285"/>
      <c r="AX4" s="220" t="s">
        <v>439</v>
      </c>
      <c r="AZ4" s="47"/>
      <c r="BA4" s="47"/>
      <c r="BB4" s="47"/>
      <c r="BC4" s="47"/>
    </row>
    <row r="5" spans="1:57" s="1" customFormat="1" ht="19.5" customHeight="1" thickBot="1" x14ac:dyDescent="0.25">
      <c r="A5" s="91"/>
      <c r="B5" s="92"/>
      <c r="C5" s="92"/>
      <c r="D5" s="92"/>
      <c r="E5" s="92"/>
      <c r="F5" s="92"/>
      <c r="G5" s="92"/>
      <c r="H5" s="92"/>
      <c r="I5" s="261"/>
      <c r="J5" s="261"/>
      <c r="K5" s="261"/>
      <c r="L5" s="261"/>
      <c r="M5" s="261"/>
      <c r="N5" s="261"/>
      <c r="O5" s="261"/>
      <c r="P5" s="261"/>
      <c r="Q5" s="261"/>
      <c r="R5" s="261"/>
      <c r="S5" s="261"/>
      <c r="T5" s="261"/>
      <c r="U5" s="261"/>
      <c r="V5" s="262"/>
      <c r="W5" s="262"/>
      <c r="X5" s="261"/>
      <c r="Y5" s="261"/>
      <c r="Z5" s="262"/>
      <c r="AA5" s="262"/>
      <c r="AB5" s="262"/>
      <c r="AC5" s="261"/>
      <c r="AD5" s="261"/>
      <c r="AE5" s="262"/>
      <c r="AF5" s="262"/>
      <c r="AG5" s="262"/>
      <c r="AH5" s="261"/>
      <c r="AI5" s="261"/>
      <c r="AJ5" s="262"/>
      <c r="AK5" s="262"/>
      <c r="AL5" s="262"/>
      <c r="AM5" s="261"/>
      <c r="AN5" s="261"/>
      <c r="AO5" s="261"/>
      <c r="AP5" s="261"/>
      <c r="AQ5" s="282"/>
      <c r="AR5" s="93"/>
      <c r="AS5" s="93"/>
      <c r="AT5" s="93"/>
      <c r="AU5" s="94"/>
      <c r="AV5" s="94"/>
      <c r="AW5" s="94"/>
      <c r="AX5" s="263"/>
      <c r="AY5" s="47"/>
      <c r="AZ5" s="47"/>
      <c r="BA5" s="47"/>
      <c r="BB5" s="47"/>
      <c r="BC5" s="47"/>
    </row>
    <row r="6" spans="1:57" s="1" customFormat="1" ht="75" customHeight="1" x14ac:dyDescent="0.2">
      <c r="A6" s="448" t="s">
        <v>157</v>
      </c>
      <c r="B6" s="449"/>
      <c r="C6" s="311" t="s">
        <v>151</v>
      </c>
      <c r="D6" s="447" t="str">
        <f>IF($C$6=$A$1048374,$H$1048373, $H$1048372)</f>
        <v>UNIDAD ORGANIZACIONALQUE DILIGENCIA EL MAPA DE RIESGO</v>
      </c>
      <c r="E6" s="447"/>
      <c r="F6" s="447"/>
      <c r="G6" s="450" t="s">
        <v>164</v>
      </c>
      <c r="H6" s="450"/>
      <c r="I6" s="450"/>
      <c r="J6" s="452" t="s">
        <v>468</v>
      </c>
      <c r="K6" s="452"/>
      <c r="L6" s="312"/>
      <c r="M6" s="453" t="str">
        <f>IF(G6=B1048372,C1048372,IF(G6=B1048373,C1048373,IF(G6=B1048374,C1048374,IF(G6=B1048375,C1048375,IF(G6=B1048376,C1048376,IF(G6=B1048377,C1048377,IF(G6=B1048378,C1048378,IF(G6=B1048379,C1048379,IF(G6=B1048380,C1048380,IF(G6=B1048381,C1048381,IF(G6=$AZ$1048372,BC1048372,IF(G6=AZ1048373,BC1048373,IF(G6=AZ1048374,BC1048374,IF(G6=AZ1048375,BC1048375,IF(G6=AZ1048376,BC1048376,IF(G6=OEC,C1048375," "))))))))))))))))</f>
        <v>Administrar y ejecutar los recursos de la institución generando en los procesos mayor eficiencia y eficacia para dar una respuesta oportuna a los servicios demandados en el cumplimiento de las funciones misionales.</v>
      </c>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2" t="s">
        <v>443</v>
      </c>
      <c r="AQ6" s="452"/>
      <c r="AR6" s="451" t="s">
        <v>469</v>
      </c>
      <c r="AS6" s="451"/>
      <c r="AT6" s="451"/>
      <c r="AU6" s="451"/>
      <c r="AV6" s="313" t="s">
        <v>51</v>
      </c>
      <c r="AW6" s="313"/>
      <c r="AX6" s="314">
        <v>44172</v>
      </c>
      <c r="AY6" s="47"/>
      <c r="AZ6" s="47"/>
      <c r="BA6" s="47"/>
      <c r="BB6" s="47"/>
      <c r="BC6" s="47"/>
    </row>
    <row r="7" spans="1:57" s="1" customFormat="1" ht="27.75" customHeight="1" x14ac:dyDescent="0.2">
      <c r="A7" s="409" t="s">
        <v>52</v>
      </c>
      <c r="B7" s="430" t="s">
        <v>74</v>
      </c>
      <c r="C7" s="430"/>
      <c r="D7" s="430"/>
      <c r="E7" s="430"/>
      <c r="F7" s="430"/>
      <c r="G7" s="430"/>
      <c r="H7" s="430"/>
      <c r="I7" s="430"/>
      <c r="J7" s="430"/>
      <c r="K7" s="430" t="s">
        <v>75</v>
      </c>
      <c r="L7" s="430"/>
      <c r="M7" s="430"/>
      <c r="N7" s="430"/>
      <c r="O7" s="430"/>
      <c r="P7" s="430" t="s">
        <v>70</v>
      </c>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t="s">
        <v>71</v>
      </c>
      <c r="AQ7" s="430"/>
      <c r="AR7" s="430" t="s">
        <v>31</v>
      </c>
      <c r="AS7" s="430"/>
      <c r="AT7" s="430" t="s">
        <v>76</v>
      </c>
      <c r="AU7" s="430"/>
      <c r="AV7" s="430"/>
      <c r="AW7" s="430"/>
      <c r="AX7" s="431"/>
      <c r="AY7" s="47"/>
      <c r="AZ7" s="47"/>
      <c r="BA7" s="47"/>
      <c r="BB7" s="47"/>
      <c r="BC7" s="47"/>
    </row>
    <row r="8" spans="1:57" s="1" customFormat="1" ht="12.75" customHeight="1" x14ac:dyDescent="0.2">
      <c r="A8" s="409"/>
      <c r="B8" s="430"/>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1"/>
      <c r="AY8" s="47"/>
      <c r="AZ8" s="47"/>
      <c r="BA8" s="47"/>
      <c r="BB8" s="47"/>
      <c r="BC8" s="47"/>
    </row>
    <row r="9" spans="1:57" s="74" customFormat="1" ht="44.45" customHeight="1" x14ac:dyDescent="0.2">
      <c r="A9" s="409"/>
      <c r="B9" s="420" t="s">
        <v>442</v>
      </c>
      <c r="C9" s="420"/>
      <c r="D9" s="420" t="s">
        <v>260</v>
      </c>
      <c r="E9" s="420" t="s">
        <v>261</v>
      </c>
      <c r="F9" s="420" t="s">
        <v>29</v>
      </c>
      <c r="G9" s="420" t="s">
        <v>69</v>
      </c>
      <c r="H9" s="420" t="s">
        <v>4</v>
      </c>
      <c r="I9" s="420" t="s">
        <v>0</v>
      </c>
      <c r="J9" s="420" t="s">
        <v>30</v>
      </c>
      <c r="K9" s="420" t="s">
        <v>5</v>
      </c>
      <c r="L9" s="301"/>
      <c r="M9" s="420" t="s">
        <v>6</v>
      </c>
      <c r="N9" s="301"/>
      <c r="O9" s="420" t="s">
        <v>276</v>
      </c>
      <c r="P9" s="427" t="s">
        <v>415</v>
      </c>
      <c r="Q9" s="427"/>
      <c r="R9" s="427"/>
      <c r="S9" s="427"/>
      <c r="T9" s="427"/>
      <c r="U9" s="427" t="s">
        <v>414</v>
      </c>
      <c r="V9" s="427"/>
      <c r="W9" s="427"/>
      <c r="X9" s="427"/>
      <c r="Y9" s="427"/>
      <c r="Z9" s="427"/>
      <c r="AA9" s="427"/>
      <c r="AB9" s="427"/>
      <c r="AC9" s="427"/>
      <c r="AD9" s="427"/>
      <c r="AE9" s="427"/>
      <c r="AF9" s="427"/>
      <c r="AG9" s="427"/>
      <c r="AH9" s="427"/>
      <c r="AI9" s="427"/>
      <c r="AJ9" s="427"/>
      <c r="AK9" s="427"/>
      <c r="AL9" s="427"/>
      <c r="AM9" s="427"/>
      <c r="AN9" s="427" t="s">
        <v>399</v>
      </c>
      <c r="AO9" s="427"/>
      <c r="AP9" s="430"/>
      <c r="AQ9" s="430"/>
      <c r="AR9" s="430"/>
      <c r="AS9" s="430"/>
      <c r="AT9" s="430"/>
      <c r="AU9" s="430"/>
      <c r="AV9" s="430"/>
      <c r="AW9" s="430"/>
      <c r="AX9" s="431"/>
      <c r="AY9" s="47"/>
      <c r="AZ9" s="47"/>
      <c r="BA9" s="47"/>
      <c r="BB9" s="48"/>
      <c r="BC9" s="48"/>
    </row>
    <row r="10" spans="1:57" s="148" customFormat="1" ht="75" customHeight="1" thickBot="1" x14ac:dyDescent="0.25">
      <c r="A10" s="410"/>
      <c r="B10" s="421"/>
      <c r="C10" s="421"/>
      <c r="D10" s="421"/>
      <c r="E10" s="421"/>
      <c r="F10" s="421"/>
      <c r="G10" s="421"/>
      <c r="H10" s="421"/>
      <c r="I10" s="421"/>
      <c r="J10" s="421"/>
      <c r="K10" s="421"/>
      <c r="L10" s="302"/>
      <c r="M10" s="421"/>
      <c r="N10" s="302"/>
      <c r="O10" s="421"/>
      <c r="P10" s="414" t="s">
        <v>410</v>
      </c>
      <c r="Q10" s="414"/>
      <c r="R10" s="414"/>
      <c r="S10" s="270">
        <v>0.6</v>
      </c>
      <c r="T10" s="299" t="s">
        <v>316</v>
      </c>
      <c r="U10" s="270">
        <v>0.05</v>
      </c>
      <c r="V10" s="271"/>
      <c r="W10" s="271"/>
      <c r="X10" s="299" t="s">
        <v>412</v>
      </c>
      <c r="Y10" s="299" t="s">
        <v>322</v>
      </c>
      <c r="Z10" s="272">
        <v>0.15</v>
      </c>
      <c r="AA10" s="271"/>
      <c r="AB10" s="271"/>
      <c r="AC10" s="299" t="s">
        <v>413</v>
      </c>
      <c r="AD10" s="299" t="s">
        <v>409</v>
      </c>
      <c r="AE10" s="272">
        <v>0.1</v>
      </c>
      <c r="AF10" s="271"/>
      <c r="AG10" s="271"/>
      <c r="AH10" s="299" t="s">
        <v>416</v>
      </c>
      <c r="AI10" s="299" t="s">
        <v>317</v>
      </c>
      <c r="AJ10" s="272">
        <v>0.1</v>
      </c>
      <c r="AK10" s="273"/>
      <c r="AL10" s="273"/>
      <c r="AM10" s="299" t="s">
        <v>398</v>
      </c>
      <c r="AN10" s="299" t="s">
        <v>315</v>
      </c>
      <c r="AO10" s="299" t="s">
        <v>319</v>
      </c>
      <c r="AP10" s="274" t="s">
        <v>277</v>
      </c>
      <c r="AQ10" s="302" t="s">
        <v>314</v>
      </c>
      <c r="AR10" s="299" t="s">
        <v>400</v>
      </c>
      <c r="AS10" s="299" t="s">
        <v>280</v>
      </c>
      <c r="AT10" s="299" t="s">
        <v>67</v>
      </c>
      <c r="AU10" s="299" t="s">
        <v>68</v>
      </c>
      <c r="AV10" s="299" t="s">
        <v>275</v>
      </c>
      <c r="AW10" s="299"/>
      <c r="AX10" s="316" t="s">
        <v>265</v>
      </c>
      <c r="AY10" s="47"/>
      <c r="AZ10" s="47"/>
      <c r="BA10" s="47"/>
      <c r="BB10" s="48"/>
      <c r="BC10" s="48"/>
    </row>
    <row r="11" spans="1:57" s="74" customFormat="1" ht="65.099999999999994" customHeight="1" x14ac:dyDescent="0.2">
      <c r="A11" s="411">
        <v>1</v>
      </c>
      <c r="B11" s="436" t="s">
        <v>162</v>
      </c>
      <c r="C11" s="436"/>
      <c r="D11" s="264" t="s">
        <v>263</v>
      </c>
      <c r="E11" s="264" t="s">
        <v>39</v>
      </c>
      <c r="F11" s="265" t="s">
        <v>486</v>
      </c>
      <c r="G11" s="352" t="s">
        <v>112</v>
      </c>
      <c r="H11" s="422" t="s">
        <v>487</v>
      </c>
      <c r="I11" s="423" t="s">
        <v>488</v>
      </c>
      <c r="J11" s="352" t="s">
        <v>489</v>
      </c>
      <c r="K11" s="428" t="s">
        <v>149</v>
      </c>
      <c r="L11" s="429">
        <f t="shared" ref="L11:L14" si="0">IF(K11="ALTA",5,IF(K11="MEDIO ALTA",4,IF(K11="MEDIA",3,IF(K11="MEDIO BAJA",2,IF(K11="BAJA",1,0)))))</f>
        <v>2</v>
      </c>
      <c r="M11" s="428" t="s">
        <v>139</v>
      </c>
      <c r="N11" s="429">
        <f>IF(M11="ALTO",5,IF(M11="MEDIO ALTO",4,IF(M11="MEDIO",3,IF(M11="MEDIO BAJO",2,IF(M11="BAJO",1,0)))))</f>
        <v>3</v>
      </c>
      <c r="O11" s="429">
        <f>N11*L11</f>
        <v>6</v>
      </c>
      <c r="P11" s="266" t="s">
        <v>321</v>
      </c>
      <c r="Q11" s="267">
        <f>IF(P11=$P$1048376,1,IF(P11=$P$1048372,5,IF(P11=$P$1048373,4,IF(P11=$P$1048374,3,IF(P11=$P$1048375,2,0)))))</f>
        <v>1</v>
      </c>
      <c r="R11" s="424">
        <f>ROUND(AVERAGEIF(Q11:Q13,"&gt;0"),0)</f>
        <v>1</v>
      </c>
      <c r="S11" s="424">
        <f>R11*$S$10</f>
        <v>0.6</v>
      </c>
      <c r="T11" s="294" t="s">
        <v>490</v>
      </c>
      <c r="U11" s="426">
        <f>IF(P11="No_existen",5*$U$10,V11*$U$10)</f>
        <v>0.2</v>
      </c>
      <c r="V11" s="425">
        <f>ROUND(AVERAGEIF(W11:W13,"&gt;0"),0)</f>
        <v>4</v>
      </c>
      <c r="W11" s="292">
        <f>IF(X11=$X$1048374,1,IF(X11=$X$1048373,2,IF(X11=$X$1048372,4,IF(P11="No_existen",5,0))))</f>
        <v>4</v>
      </c>
      <c r="X11" s="294" t="s">
        <v>324</v>
      </c>
      <c r="Y11" s="294"/>
      <c r="Z11" s="425">
        <f>IF(P11="No_existen",5*$Z$10,AA11*$Z$10)</f>
        <v>0.15</v>
      </c>
      <c r="AA11" s="424">
        <f>ROUND(AVERAGEIF(AB11:AB13,"&gt;0"),0)</f>
        <v>1</v>
      </c>
      <c r="AB11" s="300">
        <f>IF(AC11=$AD$1048373,1,IF(AC11=$AD$1048372,4,IF(P11="No_existen",5,0)))</f>
        <v>1</v>
      </c>
      <c r="AC11" s="294" t="s">
        <v>301</v>
      </c>
      <c r="AD11" s="294" t="s">
        <v>491</v>
      </c>
      <c r="AE11" s="425">
        <f>IF(P11="No_existen",5*$AE$10,AF11*$AE$10)</f>
        <v>0.1</v>
      </c>
      <c r="AF11" s="424">
        <f>ROUND(AVERAGEIF(AG11:AG13,"&gt;0"),0)</f>
        <v>1</v>
      </c>
      <c r="AG11" s="300">
        <f>IF(AH11=$AH$1048372,1,IF(AH11=$AH$1048373,4,IF(P11="No_existen",5,0)))</f>
        <v>1</v>
      </c>
      <c r="AH11" s="294" t="s">
        <v>298</v>
      </c>
      <c r="AI11" s="294" t="s">
        <v>308</v>
      </c>
      <c r="AJ11" s="425">
        <f>IF(P11="No_existen",5*$AJ$10,AK11*$AJ$10)</f>
        <v>0.1</v>
      </c>
      <c r="AK11" s="424">
        <f>ROUND(AVERAGEIF(AL11:AL13,"&gt;0"),0)</f>
        <v>1</v>
      </c>
      <c r="AL11" s="300">
        <f>IF(AM11="Preventivo",1,IF(AM11="Detectivo",4, IF(P11="No_existen",5,0)))</f>
        <v>1</v>
      </c>
      <c r="AM11" s="294" t="s">
        <v>492</v>
      </c>
      <c r="AN11" s="424">
        <f>ROUND(AVERAGE(R11,V11,AA11,AF11,AK11),0)</f>
        <v>2</v>
      </c>
      <c r="AO11" s="432" t="str">
        <f>IF(AN11&lt;1.5,"FUERTE",IF(AND(AN11&gt;=1.5,AN11&lt;2.5),"ACEPTABLE",IF(AN11&gt;=5,"INEXISTENTE","DÉBIL")))</f>
        <v>ACEPTABLE</v>
      </c>
      <c r="AP11" s="415">
        <f>IF(O11=0,0,ROUND((O11*AN11),0))</f>
        <v>12</v>
      </c>
      <c r="AQ11" s="416" t="str">
        <f>IF(AP11&gt;=36,"GRAVE", IF(AP11&lt;=10, "LEVE", "MODERADO"))</f>
        <v>MODERADO</v>
      </c>
      <c r="AR11" s="358" t="s">
        <v>493</v>
      </c>
      <c r="AS11" s="360">
        <v>0.85</v>
      </c>
      <c r="AT11" s="268" t="s">
        <v>89</v>
      </c>
      <c r="AU11" s="268" t="s">
        <v>494</v>
      </c>
      <c r="AV11" s="269">
        <v>44545</v>
      </c>
      <c r="AW11" s="269"/>
      <c r="AX11" s="315"/>
      <c r="AY11" s="47"/>
      <c r="AZ11" s="47"/>
      <c r="BA11" s="47"/>
      <c r="BB11" s="99"/>
      <c r="BC11" s="99"/>
      <c r="BD11" s="76"/>
      <c r="BE11" s="76"/>
    </row>
    <row r="12" spans="1:57" s="74" customFormat="1" ht="74.25" customHeight="1" x14ac:dyDescent="0.2">
      <c r="A12" s="396"/>
      <c r="B12" s="404"/>
      <c r="C12" s="404"/>
      <c r="D12" s="77"/>
      <c r="E12" s="77"/>
      <c r="F12" s="79"/>
      <c r="G12" s="357"/>
      <c r="H12" s="387"/>
      <c r="I12" s="387"/>
      <c r="J12" s="357"/>
      <c r="K12" s="384"/>
      <c r="L12" s="382"/>
      <c r="M12" s="384"/>
      <c r="N12" s="382"/>
      <c r="O12" s="382"/>
      <c r="P12" s="152"/>
      <c r="Q12" s="153">
        <f t="shared" ref="Q12:Q75" si="1">IF(P12=$P$1048376,1,IF(P12=$P$1048372,5,IF(P12=$P$1048373,4,IF(P12=$P$1048374,3,IF(P12=$P$1048375,2,0)))))</f>
        <v>0</v>
      </c>
      <c r="R12" s="376"/>
      <c r="S12" s="376"/>
      <c r="T12" s="295"/>
      <c r="U12" s="380"/>
      <c r="V12" s="378"/>
      <c r="W12" s="293">
        <f t="shared" ref="W12:W76" si="2">IF(X12=$X$1048374,1,IF(X12=$X$1048373,2,IF(X12=$X$1048372,4,IF(P12="No_existen",5,0))))</f>
        <v>0</v>
      </c>
      <c r="X12" s="295"/>
      <c r="Y12" s="295"/>
      <c r="Z12" s="378"/>
      <c r="AA12" s="376"/>
      <c r="AB12" s="297">
        <f t="shared" ref="AB12:AB75" si="3">IF(AC12=$AD$1048373,1,IF(AC12=$AD$1048372,4,IF(P12="No_existen",5,0)))</f>
        <v>0</v>
      </c>
      <c r="AC12" s="295"/>
      <c r="AD12" s="295"/>
      <c r="AE12" s="378"/>
      <c r="AF12" s="376"/>
      <c r="AG12" s="297">
        <f t="shared" ref="AG12:AG75" si="4">IF(AH12=$AH$1048372,1,IF(AH12=$AH$1048373,4,IF(P12="No_existen",5,0)))</f>
        <v>0</v>
      </c>
      <c r="AH12" s="295"/>
      <c r="AI12" s="295"/>
      <c r="AJ12" s="378"/>
      <c r="AK12" s="376"/>
      <c r="AL12" s="297">
        <f t="shared" ref="AL12:AL75" si="5">IF(AM12="Preventivo",1,IF(AM12="Detectivo",4, IF(P12="No_existen",5,0)))</f>
        <v>0</v>
      </c>
      <c r="AM12" s="295"/>
      <c r="AN12" s="376"/>
      <c r="AO12" s="372"/>
      <c r="AP12" s="374"/>
      <c r="AQ12" s="368"/>
      <c r="AR12" s="359"/>
      <c r="AS12" s="359"/>
      <c r="AT12" s="49" t="s">
        <v>91</v>
      </c>
      <c r="AU12" s="49" t="s">
        <v>495</v>
      </c>
      <c r="AV12" s="101">
        <v>44545</v>
      </c>
      <c r="AW12" s="101"/>
      <c r="AX12" s="103" t="s">
        <v>496</v>
      </c>
      <c r="AY12" s="47"/>
      <c r="AZ12" s="47"/>
      <c r="BA12" s="47"/>
      <c r="BB12" s="99"/>
      <c r="BC12" s="99"/>
      <c r="BD12" s="76"/>
      <c r="BE12" s="76"/>
    </row>
    <row r="13" spans="1:57" s="74" customFormat="1" ht="65.099999999999994" customHeight="1" x14ac:dyDescent="0.2">
      <c r="A13" s="396"/>
      <c r="B13" s="404"/>
      <c r="C13" s="404"/>
      <c r="D13" s="77"/>
      <c r="E13" s="77"/>
      <c r="F13" s="79"/>
      <c r="G13" s="357"/>
      <c r="H13" s="387"/>
      <c r="I13" s="387"/>
      <c r="J13" s="357"/>
      <c r="K13" s="384"/>
      <c r="L13" s="382"/>
      <c r="M13" s="384"/>
      <c r="N13" s="382"/>
      <c r="O13" s="382"/>
      <c r="P13" s="152"/>
      <c r="Q13" s="153">
        <f t="shared" si="1"/>
        <v>0</v>
      </c>
      <c r="R13" s="376"/>
      <c r="S13" s="376"/>
      <c r="T13" s="295"/>
      <c r="U13" s="380"/>
      <c r="V13" s="378"/>
      <c r="W13" s="293">
        <f t="shared" si="2"/>
        <v>0</v>
      </c>
      <c r="X13" s="295"/>
      <c r="Y13" s="295"/>
      <c r="Z13" s="378"/>
      <c r="AA13" s="376"/>
      <c r="AB13" s="297">
        <f t="shared" si="3"/>
        <v>0</v>
      </c>
      <c r="AC13" s="295"/>
      <c r="AD13" s="295"/>
      <c r="AE13" s="378"/>
      <c r="AF13" s="376"/>
      <c r="AG13" s="297">
        <f t="shared" si="4"/>
        <v>0</v>
      </c>
      <c r="AH13" s="295"/>
      <c r="AI13" s="295"/>
      <c r="AJ13" s="378"/>
      <c r="AK13" s="376"/>
      <c r="AL13" s="297">
        <f t="shared" si="5"/>
        <v>0</v>
      </c>
      <c r="AM13" s="295"/>
      <c r="AN13" s="376"/>
      <c r="AO13" s="372"/>
      <c r="AP13" s="374"/>
      <c r="AQ13" s="368"/>
      <c r="AR13" s="359"/>
      <c r="AS13" s="359"/>
      <c r="AT13" s="49"/>
      <c r="AU13" s="49"/>
      <c r="AV13" s="101"/>
      <c r="AW13" s="101"/>
      <c r="AX13" s="103"/>
      <c r="AY13" s="47"/>
      <c r="AZ13" s="47"/>
      <c r="BA13" s="47"/>
      <c r="BB13" s="48"/>
      <c r="BC13" s="48"/>
    </row>
    <row r="14" spans="1:57" s="74" customFormat="1" ht="64.5" customHeight="1" x14ac:dyDescent="0.2">
      <c r="A14" s="396">
        <v>2</v>
      </c>
      <c r="B14" s="404" t="s">
        <v>162</v>
      </c>
      <c r="C14" s="404"/>
      <c r="D14" s="77" t="s">
        <v>262</v>
      </c>
      <c r="E14" s="77" t="s">
        <v>36</v>
      </c>
      <c r="F14" s="77" t="s">
        <v>497</v>
      </c>
      <c r="G14" s="357" t="s">
        <v>110</v>
      </c>
      <c r="H14" s="437" t="s">
        <v>501</v>
      </c>
      <c r="I14" s="357" t="s">
        <v>502</v>
      </c>
      <c r="J14" s="387" t="s">
        <v>503</v>
      </c>
      <c r="K14" s="384" t="s">
        <v>103</v>
      </c>
      <c r="L14" s="382">
        <f t="shared" si="0"/>
        <v>3</v>
      </c>
      <c r="M14" s="384" t="s">
        <v>139</v>
      </c>
      <c r="N14" s="382">
        <f t="shared" ref="N14:N74" si="6">IF(M14="ALTO",5,IF(M14="MEDIO ALTO",4,IF(M14="MEDIO",3,IF(M14="MEDIO BAJO",2,IF(M14="BAJO",1,0)))))</f>
        <v>3</v>
      </c>
      <c r="O14" s="382">
        <f t="shared" ref="O14" si="7">N14*L14</f>
        <v>9</v>
      </c>
      <c r="P14" s="152" t="s">
        <v>321</v>
      </c>
      <c r="Q14" s="153">
        <f t="shared" si="1"/>
        <v>1</v>
      </c>
      <c r="R14" s="376">
        <f>ROUND(AVERAGEIF(Q14:Q16,"&gt;0"),0)</f>
        <v>1</v>
      </c>
      <c r="S14" s="376">
        <f t="shared" ref="S14" si="8">R14*0.6</f>
        <v>0.6</v>
      </c>
      <c r="T14" s="295" t="s">
        <v>507</v>
      </c>
      <c r="U14" s="380">
        <f t="shared" ref="U14" si="9">IF(P14="No_existen",5*$U$10,V14*$U$10)</f>
        <v>0.2</v>
      </c>
      <c r="V14" s="378">
        <f t="shared" ref="V14" si="10">ROUND(AVERAGEIF(W14:W16,"&gt;0"),0)</f>
        <v>4</v>
      </c>
      <c r="W14" s="293">
        <f t="shared" si="2"/>
        <v>4</v>
      </c>
      <c r="X14" s="295" t="s">
        <v>324</v>
      </c>
      <c r="Y14" s="295"/>
      <c r="Z14" s="378">
        <f t="shared" ref="Z14" si="11">IF(P14="No_existen",5*$Z$10,AA14*$Z$10)</f>
        <v>0.15</v>
      </c>
      <c r="AA14" s="376">
        <f t="shared" ref="AA14" si="12">ROUND(AVERAGEIF(AB14:AB16,"&gt;0"),0)</f>
        <v>1</v>
      </c>
      <c r="AB14" s="297">
        <f t="shared" si="3"/>
        <v>1</v>
      </c>
      <c r="AC14" s="295" t="s">
        <v>301</v>
      </c>
      <c r="AD14" s="295" t="s">
        <v>511</v>
      </c>
      <c r="AE14" s="378">
        <f t="shared" ref="AE14" si="13">IF(P14="No_existen",5*$AE$10,AF14*$AE$10)</f>
        <v>0.1</v>
      </c>
      <c r="AF14" s="376">
        <f t="shared" ref="AF14" si="14">ROUND(AVERAGEIF(AG14:AG16,"&gt;0"),0)</f>
        <v>1</v>
      </c>
      <c r="AG14" s="297">
        <f t="shared" si="4"/>
        <v>1</v>
      </c>
      <c r="AH14" s="295" t="s">
        <v>298</v>
      </c>
      <c r="AI14" s="295" t="s">
        <v>313</v>
      </c>
      <c r="AJ14" s="378">
        <f t="shared" ref="AJ14" si="15">IF(P14="No_existen",5*$AJ$10,AK14*$AJ$10)</f>
        <v>0.1</v>
      </c>
      <c r="AK14" s="376">
        <f t="shared" ref="AK14" si="16">ROUND(AVERAGEIF(AL14:AL16,"&gt;0"),0)</f>
        <v>1</v>
      </c>
      <c r="AL14" s="297">
        <f t="shared" si="5"/>
        <v>1</v>
      </c>
      <c r="AM14" s="295" t="s">
        <v>492</v>
      </c>
      <c r="AN14" s="376">
        <f t="shared" ref="AN14" si="17">ROUND(AVERAGE(R14,V14,AA14,AF14,AK14),0)</f>
        <v>2</v>
      </c>
      <c r="AO14" s="372" t="str">
        <f t="shared" ref="AO14" si="18">IF(AN14&lt;1.5,"FUERTE",IF(AND(AN14&gt;=1.5,AN14&lt;2.5),"ACEPTABLE",IF(AN14&gt;=5,"INEXISTENTE","DÉBIL")))</f>
        <v>ACEPTABLE</v>
      </c>
      <c r="AP14" s="374">
        <f>IF(O14=0,0,ROUND((O14*AN14),0))</f>
        <v>18</v>
      </c>
      <c r="AQ14" s="368" t="str">
        <f t="shared" ref="AQ14" si="19">IF(AP14&gt;=36,"GRAVE", IF(AP14&lt;=10, "LEVE", "MODERADO"))</f>
        <v>MODERADO</v>
      </c>
      <c r="AR14" s="359" t="s">
        <v>513</v>
      </c>
      <c r="AS14" s="408">
        <v>1</v>
      </c>
      <c r="AT14" s="49" t="s">
        <v>89</v>
      </c>
      <c r="AU14" s="49" t="s">
        <v>515</v>
      </c>
      <c r="AV14" s="101">
        <v>44545</v>
      </c>
      <c r="AW14" s="101"/>
      <c r="AX14" s="103"/>
      <c r="AY14" s="47"/>
      <c r="AZ14" s="47"/>
      <c r="BA14" s="47"/>
      <c r="BB14" s="48"/>
      <c r="BC14" s="48"/>
    </row>
    <row r="15" spans="1:57" s="74" customFormat="1" ht="64.5" customHeight="1" x14ac:dyDescent="0.2">
      <c r="A15" s="396"/>
      <c r="B15" s="404"/>
      <c r="C15" s="404"/>
      <c r="D15" s="77" t="s">
        <v>262</v>
      </c>
      <c r="E15" s="77" t="s">
        <v>36</v>
      </c>
      <c r="F15" s="77" t="s">
        <v>498</v>
      </c>
      <c r="G15" s="357"/>
      <c r="H15" s="387"/>
      <c r="I15" s="357"/>
      <c r="J15" s="387"/>
      <c r="K15" s="384"/>
      <c r="L15" s="382"/>
      <c r="M15" s="384"/>
      <c r="N15" s="382"/>
      <c r="O15" s="382"/>
      <c r="P15" s="152" t="s">
        <v>321</v>
      </c>
      <c r="Q15" s="153">
        <f t="shared" si="1"/>
        <v>1</v>
      </c>
      <c r="R15" s="376"/>
      <c r="S15" s="376"/>
      <c r="T15" s="295" t="s">
        <v>508</v>
      </c>
      <c r="U15" s="380"/>
      <c r="V15" s="378"/>
      <c r="W15" s="293">
        <f t="shared" si="2"/>
        <v>4</v>
      </c>
      <c r="X15" s="295" t="s">
        <v>324</v>
      </c>
      <c r="Y15" s="295"/>
      <c r="Z15" s="378"/>
      <c r="AA15" s="376"/>
      <c r="AB15" s="297">
        <f t="shared" si="3"/>
        <v>1</v>
      </c>
      <c r="AC15" s="295" t="s">
        <v>301</v>
      </c>
      <c r="AD15" s="295" t="s">
        <v>511</v>
      </c>
      <c r="AE15" s="378"/>
      <c r="AF15" s="376"/>
      <c r="AG15" s="297">
        <f t="shared" si="4"/>
        <v>1</v>
      </c>
      <c r="AH15" s="295" t="s">
        <v>298</v>
      </c>
      <c r="AI15" s="295" t="s">
        <v>313</v>
      </c>
      <c r="AJ15" s="378"/>
      <c r="AK15" s="376"/>
      <c r="AL15" s="297">
        <f t="shared" si="5"/>
        <v>1</v>
      </c>
      <c r="AM15" s="295" t="s">
        <v>492</v>
      </c>
      <c r="AN15" s="376"/>
      <c r="AO15" s="372"/>
      <c r="AP15" s="374"/>
      <c r="AQ15" s="368"/>
      <c r="AR15" s="359"/>
      <c r="AS15" s="359"/>
      <c r="AT15" s="49" t="s">
        <v>89</v>
      </c>
      <c r="AU15" s="49" t="s">
        <v>516</v>
      </c>
      <c r="AV15" s="101">
        <v>44545</v>
      </c>
      <c r="AW15" s="101"/>
      <c r="AX15" s="103"/>
      <c r="AY15" s="47"/>
      <c r="AZ15" s="47"/>
      <c r="BA15" s="47"/>
      <c r="BB15" s="48"/>
      <c r="BC15" s="48"/>
    </row>
    <row r="16" spans="1:57" s="74" customFormat="1" ht="64.5" customHeight="1" x14ac:dyDescent="0.2">
      <c r="A16" s="396"/>
      <c r="B16" s="404"/>
      <c r="C16" s="404"/>
      <c r="D16" s="77" t="s">
        <v>263</v>
      </c>
      <c r="E16" s="77" t="s">
        <v>39</v>
      </c>
      <c r="F16" s="77" t="s">
        <v>499</v>
      </c>
      <c r="G16" s="357"/>
      <c r="H16" s="387"/>
      <c r="I16" s="357"/>
      <c r="J16" s="387"/>
      <c r="K16" s="384"/>
      <c r="L16" s="382"/>
      <c r="M16" s="384"/>
      <c r="N16" s="382"/>
      <c r="O16" s="382"/>
      <c r="P16" s="152" t="s">
        <v>320</v>
      </c>
      <c r="Q16" s="153">
        <f t="shared" si="1"/>
        <v>2</v>
      </c>
      <c r="R16" s="376"/>
      <c r="S16" s="376"/>
      <c r="T16" s="295" t="s">
        <v>509</v>
      </c>
      <c r="U16" s="380"/>
      <c r="V16" s="378"/>
      <c r="W16" s="293">
        <f t="shared" si="2"/>
        <v>4</v>
      </c>
      <c r="X16" s="295" t="s">
        <v>324</v>
      </c>
      <c r="Y16" s="295"/>
      <c r="Z16" s="378"/>
      <c r="AA16" s="376"/>
      <c r="AB16" s="297">
        <f t="shared" si="3"/>
        <v>1</v>
      </c>
      <c r="AC16" s="295" t="s">
        <v>301</v>
      </c>
      <c r="AD16" s="295" t="s">
        <v>511</v>
      </c>
      <c r="AE16" s="378"/>
      <c r="AF16" s="376"/>
      <c r="AG16" s="297">
        <f t="shared" si="4"/>
        <v>1</v>
      </c>
      <c r="AH16" s="295" t="s">
        <v>298</v>
      </c>
      <c r="AI16" s="295" t="s">
        <v>313</v>
      </c>
      <c r="AJ16" s="378"/>
      <c r="AK16" s="376"/>
      <c r="AL16" s="297">
        <f t="shared" si="5"/>
        <v>1</v>
      </c>
      <c r="AM16" s="295" t="s">
        <v>492</v>
      </c>
      <c r="AN16" s="376"/>
      <c r="AO16" s="372"/>
      <c r="AP16" s="374"/>
      <c r="AQ16" s="368"/>
      <c r="AR16" s="359"/>
      <c r="AS16" s="359"/>
      <c r="AT16" s="49" t="s">
        <v>91</v>
      </c>
      <c r="AU16" s="49" t="s">
        <v>517</v>
      </c>
      <c r="AV16" s="101">
        <v>44545</v>
      </c>
      <c r="AW16" s="101"/>
      <c r="AX16" s="103" t="s">
        <v>519</v>
      </c>
      <c r="AY16" s="47"/>
      <c r="AZ16" s="47"/>
      <c r="BA16" s="47"/>
      <c r="BB16" s="48"/>
      <c r="BC16" s="48"/>
    </row>
    <row r="17" spans="1:55" s="74" customFormat="1" ht="64.5" customHeight="1" x14ac:dyDescent="0.2">
      <c r="A17" s="396">
        <v>3</v>
      </c>
      <c r="B17" s="404" t="s">
        <v>162</v>
      </c>
      <c r="C17" s="404"/>
      <c r="D17" s="77" t="s">
        <v>262</v>
      </c>
      <c r="E17" s="77" t="s">
        <v>35</v>
      </c>
      <c r="F17" s="77" t="s">
        <v>500</v>
      </c>
      <c r="G17" s="357" t="s">
        <v>104</v>
      </c>
      <c r="H17" s="355" t="s">
        <v>504</v>
      </c>
      <c r="I17" s="357" t="s">
        <v>505</v>
      </c>
      <c r="J17" s="357" t="s">
        <v>506</v>
      </c>
      <c r="K17" s="384" t="s">
        <v>103</v>
      </c>
      <c r="L17" s="382">
        <f t="shared" ref="L17" si="20">IF(K17="ALTA",5,IF(K17="MEDIO ALTA",4,IF(K17="MEDIA",3,IF(K17="MEDIO BAJA",2,IF(K17="BAJA",1,0)))))</f>
        <v>3</v>
      </c>
      <c r="M17" s="384" t="s">
        <v>139</v>
      </c>
      <c r="N17" s="382">
        <f t="shared" si="6"/>
        <v>3</v>
      </c>
      <c r="O17" s="382">
        <f t="shared" ref="O17" si="21">N17*L17</f>
        <v>9</v>
      </c>
      <c r="P17" s="152" t="s">
        <v>390</v>
      </c>
      <c r="Q17" s="153">
        <f t="shared" si="1"/>
        <v>4</v>
      </c>
      <c r="R17" s="376">
        <f t="shared" ref="R17" si="22">ROUND(AVERAGEIF(Q17:Q19,"&gt;0"),0)</f>
        <v>4</v>
      </c>
      <c r="S17" s="376">
        <f t="shared" ref="S17" si="23">R17*0.6</f>
        <v>2.4</v>
      </c>
      <c r="T17" s="295" t="s">
        <v>510</v>
      </c>
      <c r="U17" s="380">
        <f t="shared" ref="U17" si="24">IF(P17="No_existen",5*$U$10,V17*$U$10)</f>
        <v>0.1</v>
      </c>
      <c r="V17" s="378">
        <f t="shared" ref="V17" si="25">ROUND(AVERAGEIF(W17:W19,"&gt;0"),0)</f>
        <v>2</v>
      </c>
      <c r="W17" s="293">
        <f t="shared" si="2"/>
        <v>2</v>
      </c>
      <c r="X17" s="295" t="s">
        <v>325</v>
      </c>
      <c r="Y17" s="295"/>
      <c r="Z17" s="378">
        <f t="shared" ref="Z17" si="26">IF(P17="No_existen",5*$Z$10,AA17*$Z$10)</f>
        <v>0.15</v>
      </c>
      <c r="AA17" s="376">
        <f t="shared" ref="AA17" si="27">ROUND(AVERAGEIF(AB17:AB19,"&gt;0"),0)</f>
        <v>1</v>
      </c>
      <c r="AB17" s="297">
        <f t="shared" si="3"/>
        <v>1</v>
      </c>
      <c r="AC17" s="295" t="s">
        <v>301</v>
      </c>
      <c r="AD17" s="295" t="s">
        <v>512</v>
      </c>
      <c r="AE17" s="378">
        <f t="shared" ref="AE17" si="28">IF(P17="No_existen",5*$AE$10,AF17*$AE$10)</f>
        <v>0.1</v>
      </c>
      <c r="AF17" s="376">
        <f t="shared" ref="AF17" si="29">ROUND(AVERAGEIF(AG17:AG19,"&gt;0"),0)</f>
        <v>1</v>
      </c>
      <c r="AG17" s="297">
        <f t="shared" si="4"/>
        <v>1</v>
      </c>
      <c r="AH17" s="295" t="s">
        <v>298</v>
      </c>
      <c r="AI17" s="295" t="s">
        <v>313</v>
      </c>
      <c r="AJ17" s="378">
        <f t="shared" ref="AJ17" si="30">IF(P17="No_existen",5*$AJ$10,AK17*$AJ$10)</f>
        <v>0.1</v>
      </c>
      <c r="AK17" s="376">
        <f t="shared" ref="AK17" si="31">ROUND(AVERAGEIF(AL17:AL19,"&gt;0"),0)</f>
        <v>1</v>
      </c>
      <c r="AL17" s="297">
        <f t="shared" si="5"/>
        <v>1</v>
      </c>
      <c r="AM17" s="295" t="s">
        <v>492</v>
      </c>
      <c r="AN17" s="376">
        <f t="shared" ref="AN17" si="32">ROUND(AVERAGE(R17,V17,AA17,AF17,AK17),0)</f>
        <v>2</v>
      </c>
      <c r="AO17" s="372" t="str">
        <f t="shared" ref="AO17" si="33">IF(AN17&lt;1.5,"FUERTE",IF(AND(AN17&gt;=1.5,AN17&lt;2.5),"ACEPTABLE",IF(AN17&gt;=5,"INEXISTENTE","DÉBIL")))</f>
        <v>ACEPTABLE</v>
      </c>
      <c r="AP17" s="374">
        <f>IF(O17=0,0,ROUND((O17*AN17),0))</f>
        <v>18</v>
      </c>
      <c r="AQ17" s="368" t="str">
        <f t="shared" ref="AQ17" si="34">IF(AP17&gt;=36,"GRAVE", IF(AP17&lt;=10, "LEVE", "MODERADO"))</f>
        <v>MODERADO</v>
      </c>
      <c r="AR17" s="359" t="s">
        <v>514</v>
      </c>
      <c r="AS17" s="408">
        <v>1</v>
      </c>
      <c r="AT17" s="49" t="s">
        <v>91</v>
      </c>
      <c r="AU17" s="49" t="s">
        <v>518</v>
      </c>
      <c r="AV17" s="101">
        <v>44545</v>
      </c>
      <c r="AW17" s="101"/>
      <c r="AX17" s="103" t="s">
        <v>520</v>
      </c>
      <c r="AY17" s="47"/>
      <c r="AZ17" s="47"/>
      <c r="BA17" s="47"/>
      <c r="BB17" s="48"/>
      <c r="BC17" s="48"/>
    </row>
    <row r="18" spans="1:55" s="74" customFormat="1" ht="64.5" customHeight="1" x14ac:dyDescent="0.2">
      <c r="A18" s="396"/>
      <c r="B18" s="404"/>
      <c r="C18" s="404"/>
      <c r="D18" s="77"/>
      <c r="E18" s="77"/>
      <c r="F18" s="77"/>
      <c r="G18" s="357"/>
      <c r="H18" s="356"/>
      <c r="I18" s="357"/>
      <c r="J18" s="357"/>
      <c r="K18" s="384"/>
      <c r="L18" s="382"/>
      <c r="M18" s="384"/>
      <c r="N18" s="382"/>
      <c r="O18" s="382"/>
      <c r="P18" s="152"/>
      <c r="Q18" s="153">
        <f t="shared" si="1"/>
        <v>0</v>
      </c>
      <c r="R18" s="376"/>
      <c r="S18" s="376"/>
      <c r="T18" s="295"/>
      <c r="U18" s="380"/>
      <c r="V18" s="378"/>
      <c r="W18" s="293">
        <f t="shared" si="2"/>
        <v>0</v>
      </c>
      <c r="X18" s="295"/>
      <c r="Y18" s="295"/>
      <c r="Z18" s="378"/>
      <c r="AA18" s="376"/>
      <c r="AB18" s="297">
        <f t="shared" si="3"/>
        <v>0</v>
      </c>
      <c r="AC18" s="295"/>
      <c r="AD18" s="295"/>
      <c r="AE18" s="378"/>
      <c r="AF18" s="376"/>
      <c r="AG18" s="297">
        <f t="shared" si="4"/>
        <v>0</v>
      </c>
      <c r="AH18" s="295"/>
      <c r="AI18" s="295"/>
      <c r="AJ18" s="378"/>
      <c r="AK18" s="376"/>
      <c r="AL18" s="297">
        <f t="shared" si="5"/>
        <v>0</v>
      </c>
      <c r="AM18" s="295"/>
      <c r="AN18" s="376"/>
      <c r="AO18" s="372"/>
      <c r="AP18" s="374"/>
      <c r="AQ18" s="368"/>
      <c r="AR18" s="359"/>
      <c r="AS18" s="359"/>
      <c r="AT18" s="49"/>
      <c r="AU18" s="49"/>
      <c r="AV18" s="101"/>
      <c r="AW18" s="101"/>
      <c r="AX18" s="103"/>
      <c r="AY18" s="47"/>
      <c r="AZ18" s="47"/>
      <c r="BA18" s="47"/>
      <c r="BB18" s="48"/>
      <c r="BC18" s="48"/>
    </row>
    <row r="19" spans="1:55" s="74" customFormat="1" ht="64.5" customHeight="1" x14ac:dyDescent="0.2">
      <c r="A19" s="396"/>
      <c r="B19" s="404"/>
      <c r="C19" s="404"/>
      <c r="D19" s="77"/>
      <c r="E19" s="77"/>
      <c r="F19" s="77"/>
      <c r="G19" s="357"/>
      <c r="H19" s="356"/>
      <c r="I19" s="357"/>
      <c r="J19" s="357"/>
      <c r="K19" s="384"/>
      <c r="L19" s="382"/>
      <c r="M19" s="384"/>
      <c r="N19" s="382"/>
      <c r="O19" s="382"/>
      <c r="P19" s="152"/>
      <c r="Q19" s="153">
        <f t="shared" si="1"/>
        <v>0</v>
      </c>
      <c r="R19" s="376"/>
      <c r="S19" s="376"/>
      <c r="T19" s="295"/>
      <c r="U19" s="380"/>
      <c r="V19" s="378"/>
      <c r="W19" s="293">
        <f t="shared" si="2"/>
        <v>0</v>
      </c>
      <c r="X19" s="295"/>
      <c r="Y19" s="295"/>
      <c r="Z19" s="378"/>
      <c r="AA19" s="376"/>
      <c r="AB19" s="297">
        <f t="shared" si="3"/>
        <v>0</v>
      </c>
      <c r="AC19" s="295"/>
      <c r="AD19" s="295"/>
      <c r="AE19" s="378"/>
      <c r="AF19" s="376"/>
      <c r="AG19" s="297">
        <f t="shared" si="4"/>
        <v>0</v>
      </c>
      <c r="AH19" s="295"/>
      <c r="AI19" s="295"/>
      <c r="AJ19" s="378"/>
      <c r="AK19" s="376"/>
      <c r="AL19" s="297">
        <f t="shared" si="5"/>
        <v>0</v>
      </c>
      <c r="AM19" s="295"/>
      <c r="AN19" s="376"/>
      <c r="AO19" s="372"/>
      <c r="AP19" s="374"/>
      <c r="AQ19" s="368"/>
      <c r="AR19" s="359"/>
      <c r="AS19" s="359"/>
      <c r="AT19" s="49"/>
      <c r="AU19" s="49"/>
      <c r="AV19" s="101"/>
      <c r="AW19" s="101"/>
      <c r="AX19" s="103"/>
      <c r="AY19" s="47"/>
      <c r="AZ19" s="47"/>
      <c r="BA19" s="47"/>
      <c r="BB19" s="48"/>
      <c r="BC19" s="48"/>
    </row>
    <row r="20" spans="1:55" s="74" customFormat="1" ht="64.5" customHeight="1" x14ac:dyDescent="0.2">
      <c r="A20" s="396">
        <v>4</v>
      </c>
      <c r="B20" s="404" t="s">
        <v>176</v>
      </c>
      <c r="C20" s="404"/>
      <c r="D20" s="77" t="s">
        <v>262</v>
      </c>
      <c r="E20" s="77" t="s">
        <v>32</v>
      </c>
      <c r="F20" s="306" t="s">
        <v>521</v>
      </c>
      <c r="G20" s="355" t="s">
        <v>106</v>
      </c>
      <c r="H20" s="355" t="s">
        <v>523</v>
      </c>
      <c r="I20" s="357" t="s">
        <v>524</v>
      </c>
      <c r="J20" s="357" t="s">
        <v>525</v>
      </c>
      <c r="K20" s="384" t="s">
        <v>148</v>
      </c>
      <c r="L20" s="382">
        <f t="shared" ref="L20" si="35">IF(K20="ALTA",5,IF(K20="MEDIO ALTA",4,IF(K20="MEDIA",3,IF(K20="MEDIO BAJA",2,IF(K20="BAJA",1,0)))))</f>
        <v>4</v>
      </c>
      <c r="M20" s="384" t="s">
        <v>142</v>
      </c>
      <c r="N20" s="382">
        <f t="shared" si="6"/>
        <v>4</v>
      </c>
      <c r="O20" s="382">
        <f t="shared" ref="O20" si="36">N20*L20</f>
        <v>16</v>
      </c>
      <c r="P20" s="152" t="s">
        <v>321</v>
      </c>
      <c r="Q20" s="153">
        <f t="shared" si="1"/>
        <v>1</v>
      </c>
      <c r="R20" s="376">
        <f t="shared" ref="R20" si="37">ROUND(AVERAGEIF(Q20:Q22,"&gt;0"),0)</f>
        <v>1</v>
      </c>
      <c r="S20" s="376">
        <f t="shared" ref="S20" si="38">R20*0.6</f>
        <v>0.6</v>
      </c>
      <c r="T20" s="295" t="s">
        <v>526</v>
      </c>
      <c r="U20" s="380">
        <f t="shared" ref="U20" si="39">IF(P20="No_existen",5*$U$10,V20*$U$10)</f>
        <v>0.15000000000000002</v>
      </c>
      <c r="V20" s="378">
        <f t="shared" ref="V20" si="40">ROUND(AVERAGEIF(W20:W22,"&gt;0"),0)</f>
        <v>3</v>
      </c>
      <c r="W20" s="293">
        <f t="shared" si="2"/>
        <v>2</v>
      </c>
      <c r="X20" s="295" t="s">
        <v>325</v>
      </c>
      <c r="Y20" s="295"/>
      <c r="Z20" s="378">
        <f t="shared" ref="Z20" si="41">IF(P20="No_existen",5*$Z$10,AA20*$Z$10)</f>
        <v>0.15</v>
      </c>
      <c r="AA20" s="376">
        <f t="shared" ref="AA20" si="42">ROUND(AVERAGEIF(AB20:AB22,"&gt;0"),0)</f>
        <v>1</v>
      </c>
      <c r="AB20" s="297">
        <f t="shared" si="3"/>
        <v>1</v>
      </c>
      <c r="AC20" s="295" t="s">
        <v>301</v>
      </c>
      <c r="AD20" s="295" t="s">
        <v>528</v>
      </c>
      <c r="AE20" s="378">
        <f t="shared" ref="AE20" si="43">IF(P20="No_existen",5*$AE$10,AF20*$AE$10)</f>
        <v>0.1</v>
      </c>
      <c r="AF20" s="376">
        <f t="shared" ref="AF20" si="44">ROUND(AVERAGEIF(AG20:AG22,"&gt;0"),0)</f>
        <v>1</v>
      </c>
      <c r="AG20" s="297">
        <f t="shared" si="4"/>
        <v>1</v>
      </c>
      <c r="AH20" s="295" t="s">
        <v>298</v>
      </c>
      <c r="AI20" s="295" t="s">
        <v>307</v>
      </c>
      <c r="AJ20" s="378">
        <f t="shared" ref="AJ20" si="45">IF(P20="No_existen",5*$AJ$10,AK20*$AJ$10)</f>
        <v>0.30000000000000004</v>
      </c>
      <c r="AK20" s="376">
        <f t="shared" ref="AK20" si="46">ROUND(AVERAGEIF(AL20:AL22,"&gt;0"),0)</f>
        <v>3</v>
      </c>
      <c r="AL20" s="297">
        <f t="shared" si="5"/>
        <v>4</v>
      </c>
      <c r="AM20" s="295" t="s">
        <v>529</v>
      </c>
      <c r="AN20" s="376">
        <f t="shared" ref="AN20" si="47">ROUND(AVERAGE(R20,V20,AA20,AF20,AK20),0)</f>
        <v>2</v>
      </c>
      <c r="AO20" s="372" t="str">
        <f t="shared" ref="AO20" si="48">IF(AN20&lt;1.5,"FUERTE",IF(AND(AN20&gt;=1.5,AN20&lt;2.5),"ACEPTABLE",IF(AN20&gt;=5,"INEXISTENTE","DÉBIL")))</f>
        <v>ACEPTABLE</v>
      </c>
      <c r="AP20" s="374">
        <f t="shared" ref="AP20" si="49">IF(O20=0,0,ROUND((O20*AN20),0))</f>
        <v>32</v>
      </c>
      <c r="AQ20" s="368" t="str">
        <f t="shared" ref="AQ20" si="50">IF(AP20&gt;=36,"GRAVE", IF(AP20&lt;=10, "LEVE", "MODERADO"))</f>
        <v>MODERADO</v>
      </c>
      <c r="AR20" s="359" t="s">
        <v>530</v>
      </c>
      <c r="AS20" s="359">
        <v>0</v>
      </c>
      <c r="AT20" s="49" t="s">
        <v>89</v>
      </c>
      <c r="AU20" s="49" t="s">
        <v>531</v>
      </c>
      <c r="AV20" s="101">
        <v>44561</v>
      </c>
      <c r="AW20" s="101"/>
      <c r="AX20" s="103"/>
      <c r="AY20" s="47"/>
      <c r="AZ20" s="47"/>
      <c r="BA20" s="47"/>
      <c r="BB20" s="48"/>
      <c r="BC20" s="48"/>
    </row>
    <row r="21" spans="1:55" s="74" customFormat="1" ht="90" customHeight="1" x14ac:dyDescent="0.2">
      <c r="A21" s="396"/>
      <c r="B21" s="404"/>
      <c r="C21" s="404"/>
      <c r="D21" s="77" t="s">
        <v>262</v>
      </c>
      <c r="E21" s="77" t="s">
        <v>227</v>
      </c>
      <c r="F21" s="306" t="s">
        <v>522</v>
      </c>
      <c r="G21" s="356"/>
      <c r="H21" s="356"/>
      <c r="I21" s="357"/>
      <c r="J21" s="357"/>
      <c r="K21" s="384"/>
      <c r="L21" s="382"/>
      <c r="M21" s="384"/>
      <c r="N21" s="382"/>
      <c r="O21" s="382"/>
      <c r="P21" s="152" t="s">
        <v>321</v>
      </c>
      <c r="Q21" s="153">
        <f t="shared" si="1"/>
        <v>1</v>
      </c>
      <c r="R21" s="376"/>
      <c r="S21" s="376"/>
      <c r="T21" s="295" t="s">
        <v>527</v>
      </c>
      <c r="U21" s="380"/>
      <c r="V21" s="378"/>
      <c r="W21" s="293">
        <f t="shared" si="2"/>
        <v>4</v>
      </c>
      <c r="X21" s="295" t="s">
        <v>324</v>
      </c>
      <c r="Y21" s="295"/>
      <c r="Z21" s="378"/>
      <c r="AA21" s="376"/>
      <c r="AB21" s="297">
        <f t="shared" si="3"/>
        <v>1</v>
      </c>
      <c r="AC21" s="295" t="s">
        <v>301</v>
      </c>
      <c r="AD21" s="295" t="s">
        <v>528</v>
      </c>
      <c r="AE21" s="378"/>
      <c r="AF21" s="376"/>
      <c r="AG21" s="297">
        <f t="shared" si="4"/>
        <v>1</v>
      </c>
      <c r="AH21" s="295" t="s">
        <v>298</v>
      </c>
      <c r="AI21" s="295" t="s">
        <v>305</v>
      </c>
      <c r="AJ21" s="378"/>
      <c r="AK21" s="376"/>
      <c r="AL21" s="297">
        <f t="shared" si="5"/>
        <v>1</v>
      </c>
      <c r="AM21" s="295" t="s">
        <v>492</v>
      </c>
      <c r="AN21" s="376"/>
      <c r="AO21" s="372"/>
      <c r="AP21" s="374"/>
      <c r="AQ21" s="368"/>
      <c r="AR21" s="359"/>
      <c r="AS21" s="359"/>
      <c r="AT21" s="49" t="s">
        <v>91</v>
      </c>
      <c r="AU21" s="49" t="s">
        <v>532</v>
      </c>
      <c r="AV21" s="101">
        <v>44561</v>
      </c>
      <c r="AW21" s="101"/>
      <c r="AX21" s="103" t="s">
        <v>534</v>
      </c>
      <c r="AY21" s="47"/>
      <c r="AZ21" s="47"/>
      <c r="BA21" s="47"/>
      <c r="BB21" s="48"/>
      <c r="BC21" s="48"/>
    </row>
    <row r="22" spans="1:55" s="74" customFormat="1" ht="64.5" customHeight="1" x14ac:dyDescent="0.2">
      <c r="A22" s="396"/>
      <c r="B22" s="404"/>
      <c r="C22" s="404"/>
      <c r="D22" s="77"/>
      <c r="E22" s="77"/>
      <c r="F22" s="77"/>
      <c r="G22" s="356"/>
      <c r="H22" s="356"/>
      <c r="I22" s="357"/>
      <c r="J22" s="357"/>
      <c r="K22" s="384"/>
      <c r="L22" s="382"/>
      <c r="M22" s="384"/>
      <c r="N22" s="382"/>
      <c r="O22" s="382"/>
      <c r="P22" s="152"/>
      <c r="Q22" s="153">
        <f t="shared" si="1"/>
        <v>0</v>
      </c>
      <c r="R22" s="376"/>
      <c r="S22" s="376"/>
      <c r="T22" s="295"/>
      <c r="U22" s="380"/>
      <c r="V22" s="378"/>
      <c r="W22" s="293">
        <f t="shared" si="2"/>
        <v>0</v>
      </c>
      <c r="X22" s="295"/>
      <c r="Y22" s="295"/>
      <c r="Z22" s="378"/>
      <c r="AA22" s="376"/>
      <c r="AB22" s="297">
        <f t="shared" si="3"/>
        <v>0</v>
      </c>
      <c r="AC22" s="295"/>
      <c r="AD22" s="295"/>
      <c r="AE22" s="378"/>
      <c r="AF22" s="376"/>
      <c r="AG22" s="297">
        <f t="shared" si="4"/>
        <v>0</v>
      </c>
      <c r="AH22" s="295"/>
      <c r="AI22" s="295"/>
      <c r="AJ22" s="378"/>
      <c r="AK22" s="376"/>
      <c r="AL22" s="297">
        <f t="shared" si="5"/>
        <v>0</v>
      </c>
      <c r="AM22" s="295"/>
      <c r="AN22" s="376"/>
      <c r="AO22" s="372"/>
      <c r="AP22" s="374"/>
      <c r="AQ22" s="368"/>
      <c r="AR22" s="359"/>
      <c r="AS22" s="359"/>
      <c r="AT22" s="49" t="s">
        <v>89</v>
      </c>
      <c r="AU22" s="49" t="s">
        <v>533</v>
      </c>
      <c r="AV22" s="101">
        <v>44561</v>
      </c>
      <c r="AW22" s="101"/>
      <c r="AX22" s="103"/>
      <c r="AY22" s="47"/>
      <c r="AZ22" s="47"/>
      <c r="BA22" s="47"/>
      <c r="BB22" s="48"/>
      <c r="BC22" s="48"/>
    </row>
    <row r="23" spans="1:55" s="74" customFormat="1" ht="64.5" customHeight="1" x14ac:dyDescent="0.2">
      <c r="A23" s="396">
        <v>5</v>
      </c>
      <c r="B23" s="404" t="s">
        <v>161</v>
      </c>
      <c r="C23" s="404"/>
      <c r="D23" s="77" t="s">
        <v>262</v>
      </c>
      <c r="E23" s="77" t="s">
        <v>32</v>
      </c>
      <c r="F23" s="77" t="s">
        <v>541</v>
      </c>
      <c r="G23" s="357" t="s">
        <v>110</v>
      </c>
      <c r="H23" s="406" t="s">
        <v>535</v>
      </c>
      <c r="I23" s="387" t="s">
        <v>536</v>
      </c>
      <c r="J23" s="357" t="s">
        <v>537</v>
      </c>
      <c r="K23" s="384" t="s">
        <v>126</v>
      </c>
      <c r="L23" s="382">
        <f t="shared" ref="L23" si="51">IF(K23="ALTA",5,IF(K23="MEDIO ALTA",4,IF(K23="MEDIA",3,IF(K23="MEDIO BAJA",2,IF(K23="BAJA",1,0)))))</f>
        <v>1</v>
      </c>
      <c r="M23" s="384" t="s">
        <v>142</v>
      </c>
      <c r="N23" s="382">
        <f t="shared" si="6"/>
        <v>4</v>
      </c>
      <c r="O23" s="382">
        <f t="shared" ref="O23" si="52">N23*L23</f>
        <v>4</v>
      </c>
      <c r="P23" s="152" t="s">
        <v>321</v>
      </c>
      <c r="Q23" s="153">
        <f t="shared" si="1"/>
        <v>1</v>
      </c>
      <c r="R23" s="376">
        <f t="shared" ref="R23" si="53">ROUND(AVERAGEIF(Q23:Q25,"&gt;0"),0)</f>
        <v>1</v>
      </c>
      <c r="S23" s="376">
        <f t="shared" ref="S23" si="54">R23*0.6</f>
        <v>0.6</v>
      </c>
      <c r="T23" s="295" t="s">
        <v>544</v>
      </c>
      <c r="U23" s="380">
        <f t="shared" ref="U23" si="55">IF(P23="No_existen",5*$U$10,V23*$U$10)</f>
        <v>0.1</v>
      </c>
      <c r="V23" s="378">
        <f t="shared" ref="V23" si="56">ROUND(AVERAGEIF(W23:W25,"&gt;0"),0)</f>
        <v>2</v>
      </c>
      <c r="W23" s="293">
        <f t="shared" si="2"/>
        <v>2</v>
      </c>
      <c r="X23" s="295" t="s">
        <v>325</v>
      </c>
      <c r="Y23" s="295"/>
      <c r="Z23" s="378">
        <f t="shared" ref="Z23" si="57">IF(P23="No_existen",5*$Z$10,AA23*$Z$10)</f>
        <v>0.15</v>
      </c>
      <c r="AA23" s="376">
        <f t="shared" ref="AA23" si="58">ROUND(AVERAGEIF(AB23:AB25,"&gt;0"),0)</f>
        <v>1</v>
      </c>
      <c r="AB23" s="297">
        <f t="shared" si="3"/>
        <v>1</v>
      </c>
      <c r="AC23" s="295" t="s">
        <v>301</v>
      </c>
      <c r="AD23" s="295" t="s">
        <v>550</v>
      </c>
      <c r="AE23" s="378">
        <f t="shared" ref="AE23" si="59">IF(P23="No_existen",5*$AE$10,AF23*$AE$10)</f>
        <v>0.1</v>
      </c>
      <c r="AF23" s="376">
        <f t="shared" ref="AF23" si="60">ROUND(AVERAGEIF(AG23:AG25,"&gt;0"),0)</f>
        <v>1</v>
      </c>
      <c r="AG23" s="297">
        <f t="shared" si="4"/>
        <v>1</v>
      </c>
      <c r="AH23" s="295" t="s">
        <v>298</v>
      </c>
      <c r="AI23" s="295" t="s">
        <v>313</v>
      </c>
      <c r="AJ23" s="378">
        <f t="shared" ref="AJ23" si="61">IF(P23="No_existen",5*$AJ$10,AK23*$AJ$10)</f>
        <v>0.2</v>
      </c>
      <c r="AK23" s="376">
        <f t="shared" ref="AK23" si="62">ROUND(AVERAGEIF(AL23:AL25,"&gt;0"),0)</f>
        <v>2</v>
      </c>
      <c r="AL23" s="297">
        <f t="shared" si="5"/>
        <v>1</v>
      </c>
      <c r="AM23" s="295" t="s">
        <v>492</v>
      </c>
      <c r="AN23" s="376">
        <f t="shared" ref="AN23" si="63">ROUND(AVERAGE(R23,V23,AA23,AF23,AK23),0)</f>
        <v>1</v>
      </c>
      <c r="AO23" s="372" t="str">
        <f t="shared" ref="AO23" si="64">IF(AN23&lt;1.5,"FUERTE",IF(AND(AN23&gt;=1.5,AN23&lt;2.5),"ACEPTABLE",IF(AN23&gt;=5,"INEXISTENTE","DÉBIL")))</f>
        <v>FUERTE</v>
      </c>
      <c r="AP23" s="374">
        <f t="shared" ref="AP23" si="65">IF(O23=0,0,ROUND((O23*AN23),0))</f>
        <v>4</v>
      </c>
      <c r="AQ23" s="368" t="str">
        <f t="shared" ref="AQ23" si="66">IF(AP23&gt;=36,"GRAVE", IF(AP23&lt;=10, "LEVE", "MODERADO"))</f>
        <v>LEVE</v>
      </c>
      <c r="AR23" s="359" t="s">
        <v>555</v>
      </c>
      <c r="AS23" s="359">
        <v>0</v>
      </c>
      <c r="AT23" s="49" t="s">
        <v>88</v>
      </c>
      <c r="AU23" s="49"/>
      <c r="AV23" s="101"/>
      <c r="AW23" s="101"/>
      <c r="AX23" s="103"/>
      <c r="AY23" s="47"/>
      <c r="AZ23" s="47"/>
      <c r="BA23" s="47"/>
      <c r="BB23" s="48"/>
      <c r="BC23" s="48"/>
    </row>
    <row r="24" spans="1:55" s="74" customFormat="1" ht="64.5" customHeight="1" x14ac:dyDescent="0.2">
      <c r="A24" s="396"/>
      <c r="B24" s="404"/>
      <c r="C24" s="404"/>
      <c r="D24" s="77"/>
      <c r="E24" s="77"/>
      <c r="F24" s="77"/>
      <c r="G24" s="357"/>
      <c r="H24" s="407"/>
      <c r="I24" s="387"/>
      <c r="J24" s="357"/>
      <c r="K24" s="384"/>
      <c r="L24" s="382"/>
      <c r="M24" s="384"/>
      <c r="N24" s="382"/>
      <c r="O24" s="382"/>
      <c r="P24" s="152" t="s">
        <v>321</v>
      </c>
      <c r="Q24" s="153">
        <f t="shared" si="1"/>
        <v>1</v>
      </c>
      <c r="R24" s="376"/>
      <c r="S24" s="376"/>
      <c r="T24" s="295" t="s">
        <v>545</v>
      </c>
      <c r="U24" s="380"/>
      <c r="V24" s="378"/>
      <c r="W24" s="293">
        <f t="shared" si="2"/>
        <v>1</v>
      </c>
      <c r="X24" s="295" t="s">
        <v>326</v>
      </c>
      <c r="Y24" s="295" t="s">
        <v>554</v>
      </c>
      <c r="Z24" s="378"/>
      <c r="AA24" s="376"/>
      <c r="AB24" s="297">
        <f t="shared" si="3"/>
        <v>1</v>
      </c>
      <c r="AC24" s="295" t="s">
        <v>301</v>
      </c>
      <c r="AD24" s="295" t="s">
        <v>550</v>
      </c>
      <c r="AE24" s="378"/>
      <c r="AF24" s="376"/>
      <c r="AG24" s="297">
        <f t="shared" si="4"/>
        <v>1</v>
      </c>
      <c r="AH24" s="295" t="s">
        <v>298</v>
      </c>
      <c r="AI24" s="295" t="s">
        <v>313</v>
      </c>
      <c r="AJ24" s="378"/>
      <c r="AK24" s="376"/>
      <c r="AL24" s="297">
        <f t="shared" si="5"/>
        <v>4</v>
      </c>
      <c r="AM24" s="295" t="s">
        <v>529</v>
      </c>
      <c r="AN24" s="376"/>
      <c r="AO24" s="372"/>
      <c r="AP24" s="374"/>
      <c r="AQ24" s="368"/>
      <c r="AR24" s="359"/>
      <c r="AS24" s="359"/>
      <c r="AT24" s="49" t="s">
        <v>88</v>
      </c>
      <c r="AU24" s="49"/>
      <c r="AV24" s="101"/>
      <c r="AW24" s="101"/>
      <c r="AX24" s="103"/>
      <c r="AY24" s="47"/>
      <c r="AZ24" s="47"/>
      <c r="BA24" s="47"/>
      <c r="BB24" s="48"/>
      <c r="BC24" s="48"/>
    </row>
    <row r="25" spans="1:55" s="74" customFormat="1" ht="64.5" customHeight="1" x14ac:dyDescent="0.2">
      <c r="A25" s="396"/>
      <c r="B25" s="404"/>
      <c r="C25" s="404"/>
      <c r="D25" s="77"/>
      <c r="E25" s="77"/>
      <c r="F25" s="77"/>
      <c r="G25" s="357"/>
      <c r="H25" s="407"/>
      <c r="I25" s="387"/>
      <c r="J25" s="357"/>
      <c r="K25" s="384"/>
      <c r="L25" s="382"/>
      <c r="M25" s="384"/>
      <c r="N25" s="382"/>
      <c r="O25" s="382"/>
      <c r="P25" s="152" t="s">
        <v>321</v>
      </c>
      <c r="Q25" s="153">
        <f t="shared" si="1"/>
        <v>1</v>
      </c>
      <c r="R25" s="376"/>
      <c r="S25" s="376"/>
      <c r="T25" s="295" t="s">
        <v>546</v>
      </c>
      <c r="U25" s="380"/>
      <c r="V25" s="378"/>
      <c r="W25" s="293">
        <f t="shared" si="2"/>
        <v>2</v>
      </c>
      <c r="X25" s="295" t="s">
        <v>325</v>
      </c>
      <c r="Y25" s="295"/>
      <c r="Z25" s="378"/>
      <c r="AA25" s="376"/>
      <c r="AB25" s="297">
        <f t="shared" si="3"/>
        <v>1</v>
      </c>
      <c r="AC25" s="295" t="s">
        <v>301</v>
      </c>
      <c r="AD25" s="295" t="s">
        <v>550</v>
      </c>
      <c r="AE25" s="378"/>
      <c r="AF25" s="376"/>
      <c r="AG25" s="297">
        <f t="shared" si="4"/>
        <v>1</v>
      </c>
      <c r="AH25" s="295" t="s">
        <v>298</v>
      </c>
      <c r="AI25" s="295" t="s">
        <v>307</v>
      </c>
      <c r="AJ25" s="378"/>
      <c r="AK25" s="376"/>
      <c r="AL25" s="297">
        <f t="shared" si="5"/>
        <v>1</v>
      </c>
      <c r="AM25" s="295" t="s">
        <v>492</v>
      </c>
      <c r="AN25" s="376"/>
      <c r="AO25" s="372"/>
      <c r="AP25" s="374"/>
      <c r="AQ25" s="368"/>
      <c r="AR25" s="359"/>
      <c r="AS25" s="359"/>
      <c r="AT25" s="49"/>
      <c r="AU25" s="49"/>
      <c r="AV25" s="101"/>
      <c r="AW25" s="101"/>
      <c r="AX25" s="103"/>
      <c r="AY25" s="47"/>
      <c r="AZ25" s="47"/>
      <c r="BA25" s="47"/>
      <c r="BB25" s="48"/>
      <c r="BC25" s="48"/>
    </row>
    <row r="26" spans="1:55" s="98" customFormat="1" ht="64.5" customHeight="1" x14ac:dyDescent="0.2">
      <c r="A26" s="396">
        <v>6</v>
      </c>
      <c r="B26" s="404" t="s">
        <v>161</v>
      </c>
      <c r="C26" s="404"/>
      <c r="D26" s="77" t="s">
        <v>262</v>
      </c>
      <c r="E26" s="77" t="s">
        <v>33</v>
      </c>
      <c r="F26" s="291" t="s">
        <v>542</v>
      </c>
      <c r="G26" s="357" t="s">
        <v>104</v>
      </c>
      <c r="H26" s="406" t="s">
        <v>538</v>
      </c>
      <c r="I26" s="387" t="s">
        <v>539</v>
      </c>
      <c r="J26" s="357" t="s">
        <v>540</v>
      </c>
      <c r="K26" s="384" t="s">
        <v>147</v>
      </c>
      <c r="L26" s="382">
        <f t="shared" ref="L26" si="67">IF(K26="ALTA",5,IF(K26="MEDIO ALTA",4,IF(K26="MEDIA",3,IF(K26="MEDIO BAJA",2,IF(K26="BAJA",1,0)))))</f>
        <v>5</v>
      </c>
      <c r="M26" s="384" t="s">
        <v>139</v>
      </c>
      <c r="N26" s="382">
        <f t="shared" ref="N26" si="68">IF(M26="ALTO",5,IF(M26="MEDIO ALTO",4,IF(M26="MEDIO",3,IF(M26="MEDIO BAJO",2,IF(M26="BAJO",1,0)))))</f>
        <v>3</v>
      </c>
      <c r="O26" s="382">
        <f t="shared" ref="O26:O71" si="69">N26*L26</f>
        <v>15</v>
      </c>
      <c r="P26" s="152" t="s">
        <v>321</v>
      </c>
      <c r="Q26" s="153">
        <f t="shared" si="1"/>
        <v>1</v>
      </c>
      <c r="R26" s="376">
        <f t="shared" ref="R26:R71" si="70">ROUND(AVERAGEIF(Q26:Q28,"&gt;0"),0)</f>
        <v>1</v>
      </c>
      <c r="S26" s="376">
        <f t="shared" ref="S26" si="71">R26*0.6</f>
        <v>0.6</v>
      </c>
      <c r="T26" s="295" t="s">
        <v>547</v>
      </c>
      <c r="U26" s="380">
        <f t="shared" ref="U26" si="72">IF(P26="No_existen",5*$U$10,V26*$U$10)</f>
        <v>0.2</v>
      </c>
      <c r="V26" s="378">
        <f t="shared" ref="V26" si="73">ROUND(AVERAGEIF(W26:W28,"&gt;0"),0)</f>
        <v>4</v>
      </c>
      <c r="W26" s="293">
        <f t="shared" si="2"/>
        <v>4</v>
      </c>
      <c r="X26" s="295" t="s">
        <v>324</v>
      </c>
      <c r="Y26" s="295"/>
      <c r="Z26" s="378">
        <f t="shared" ref="Z26" si="74">IF(P26="No_existen",5*$Z$10,AA26*$Z$10)</f>
        <v>0.15</v>
      </c>
      <c r="AA26" s="376">
        <f t="shared" ref="AA26" si="75">ROUND(AVERAGEIF(AB26:AB28,"&gt;0"),0)</f>
        <v>1</v>
      </c>
      <c r="AB26" s="297">
        <f t="shared" si="3"/>
        <v>1</v>
      </c>
      <c r="AC26" s="295" t="s">
        <v>301</v>
      </c>
      <c r="AD26" s="295" t="s">
        <v>551</v>
      </c>
      <c r="AE26" s="378">
        <f t="shared" ref="AE26" si="76">IF(P26="No_existen",5*$AE$10,AF26*$AE$10)</f>
        <v>0.1</v>
      </c>
      <c r="AF26" s="376">
        <f t="shared" ref="AF26" si="77">ROUND(AVERAGEIF(AG26:AG28,"&gt;0"),0)</f>
        <v>1</v>
      </c>
      <c r="AG26" s="297">
        <f t="shared" si="4"/>
        <v>1</v>
      </c>
      <c r="AH26" s="295" t="s">
        <v>298</v>
      </c>
      <c r="AI26" s="295" t="s">
        <v>312</v>
      </c>
      <c r="AJ26" s="378">
        <f t="shared" ref="AJ26" si="78">IF(P26="No_existen",5*$AJ$10,AK26*$AJ$10)</f>
        <v>0.1</v>
      </c>
      <c r="AK26" s="376">
        <f t="shared" ref="AK26" si="79">ROUND(AVERAGEIF(AL26:AL28,"&gt;0"),0)</f>
        <v>1</v>
      </c>
      <c r="AL26" s="297">
        <f t="shared" si="5"/>
        <v>1</v>
      </c>
      <c r="AM26" s="295" t="s">
        <v>492</v>
      </c>
      <c r="AN26" s="376">
        <f t="shared" ref="AN26" si="80">ROUND(AVERAGE(R26,V26,AA26,AF26,AK26),0)</f>
        <v>2</v>
      </c>
      <c r="AO26" s="372" t="str">
        <f t="shared" ref="AO26" si="81">IF(AN26&lt;1.5,"FUERTE",IF(AND(AN26&gt;=1.5,AN26&lt;2.5),"ACEPTABLE",IF(AN26&gt;=5,"INEXISTENTE","DÉBIL")))</f>
        <v>ACEPTABLE</v>
      </c>
      <c r="AP26" s="374">
        <f t="shared" ref="AP26" si="82">IF(O26=0,0,ROUND((O26*AN26),0))</f>
        <v>30</v>
      </c>
      <c r="AQ26" s="368" t="str">
        <f t="shared" ref="AQ26" si="83">IF(AP26&gt;=36,"GRAVE", IF(AP26&lt;=10, "LEVE", "MODERADO"))</f>
        <v>MODERADO</v>
      </c>
      <c r="AR26" s="359" t="s">
        <v>556</v>
      </c>
      <c r="AS26" s="359">
        <v>15</v>
      </c>
      <c r="AT26" s="49" t="s">
        <v>91</v>
      </c>
      <c r="AU26" s="49" t="s">
        <v>557</v>
      </c>
      <c r="AV26" s="101">
        <v>44561</v>
      </c>
      <c r="AW26" s="310" t="s">
        <v>558</v>
      </c>
      <c r="AX26" s="103" t="s">
        <v>558</v>
      </c>
      <c r="AY26" s="47"/>
      <c r="AZ26" s="47"/>
      <c r="BA26" s="47"/>
      <c r="BB26" s="48"/>
      <c r="BC26" s="48"/>
    </row>
    <row r="27" spans="1:55" s="98" customFormat="1" ht="64.5" customHeight="1" x14ac:dyDescent="0.2">
      <c r="A27" s="396"/>
      <c r="B27" s="404"/>
      <c r="C27" s="404"/>
      <c r="D27" s="77" t="s">
        <v>262</v>
      </c>
      <c r="E27" s="77" t="s">
        <v>35</v>
      </c>
      <c r="F27" s="77" t="s">
        <v>543</v>
      </c>
      <c r="G27" s="357"/>
      <c r="H27" s="407"/>
      <c r="I27" s="387"/>
      <c r="J27" s="357"/>
      <c r="K27" s="384"/>
      <c r="L27" s="382"/>
      <c r="M27" s="384"/>
      <c r="N27" s="382"/>
      <c r="O27" s="382"/>
      <c r="P27" s="152" t="s">
        <v>321</v>
      </c>
      <c r="Q27" s="153">
        <f t="shared" si="1"/>
        <v>1</v>
      </c>
      <c r="R27" s="376"/>
      <c r="S27" s="376"/>
      <c r="T27" s="295" t="s">
        <v>548</v>
      </c>
      <c r="U27" s="380"/>
      <c r="V27" s="378"/>
      <c r="W27" s="293">
        <f t="shared" si="2"/>
        <v>4</v>
      </c>
      <c r="X27" s="295" t="s">
        <v>324</v>
      </c>
      <c r="Y27" s="295"/>
      <c r="Z27" s="378"/>
      <c r="AA27" s="376"/>
      <c r="AB27" s="297">
        <f t="shared" si="3"/>
        <v>1</v>
      </c>
      <c r="AC27" s="295" t="s">
        <v>301</v>
      </c>
      <c r="AD27" s="295" t="s">
        <v>552</v>
      </c>
      <c r="AE27" s="378"/>
      <c r="AF27" s="376"/>
      <c r="AG27" s="297">
        <f t="shared" si="4"/>
        <v>1</v>
      </c>
      <c r="AH27" s="295" t="s">
        <v>298</v>
      </c>
      <c r="AI27" s="295" t="s">
        <v>312</v>
      </c>
      <c r="AJ27" s="378"/>
      <c r="AK27" s="376"/>
      <c r="AL27" s="297">
        <f t="shared" si="5"/>
        <v>1</v>
      </c>
      <c r="AM27" s="295" t="s">
        <v>492</v>
      </c>
      <c r="AN27" s="376"/>
      <c r="AO27" s="372"/>
      <c r="AP27" s="374"/>
      <c r="AQ27" s="368"/>
      <c r="AR27" s="359"/>
      <c r="AS27" s="359"/>
      <c r="AT27" s="49" t="s">
        <v>91</v>
      </c>
      <c r="AU27" s="49" t="s">
        <v>559</v>
      </c>
      <c r="AV27" s="101">
        <v>44561</v>
      </c>
      <c r="AW27" s="310" t="s">
        <v>560</v>
      </c>
      <c r="AX27" s="103" t="s">
        <v>560</v>
      </c>
      <c r="AY27" s="47"/>
      <c r="AZ27" s="47"/>
      <c r="BA27" s="47"/>
      <c r="BB27" s="48"/>
      <c r="BC27" s="48"/>
    </row>
    <row r="28" spans="1:55" s="98" customFormat="1" ht="64.5" customHeight="1" x14ac:dyDescent="0.2">
      <c r="A28" s="396"/>
      <c r="B28" s="404"/>
      <c r="C28" s="404"/>
      <c r="D28" s="77"/>
      <c r="E28" s="77"/>
      <c r="F28" s="77"/>
      <c r="G28" s="357"/>
      <c r="H28" s="407"/>
      <c r="I28" s="387"/>
      <c r="J28" s="357"/>
      <c r="K28" s="384"/>
      <c r="L28" s="382"/>
      <c r="M28" s="384"/>
      <c r="N28" s="382"/>
      <c r="O28" s="382"/>
      <c r="P28" s="152" t="s">
        <v>321</v>
      </c>
      <c r="Q28" s="153">
        <f t="shared" si="1"/>
        <v>1</v>
      </c>
      <c r="R28" s="376"/>
      <c r="S28" s="376"/>
      <c r="T28" s="295" t="s">
        <v>549</v>
      </c>
      <c r="U28" s="380"/>
      <c r="V28" s="378"/>
      <c r="W28" s="293">
        <f t="shared" si="2"/>
        <v>4</v>
      </c>
      <c r="X28" s="295" t="s">
        <v>324</v>
      </c>
      <c r="Y28" s="295"/>
      <c r="Z28" s="378"/>
      <c r="AA28" s="376"/>
      <c r="AB28" s="297">
        <f t="shared" si="3"/>
        <v>1</v>
      </c>
      <c r="AC28" s="295" t="s">
        <v>301</v>
      </c>
      <c r="AD28" s="295" t="s">
        <v>553</v>
      </c>
      <c r="AE28" s="378"/>
      <c r="AF28" s="376"/>
      <c r="AG28" s="297">
        <f t="shared" si="4"/>
        <v>1</v>
      </c>
      <c r="AH28" s="295" t="s">
        <v>298</v>
      </c>
      <c r="AI28" s="295" t="s">
        <v>312</v>
      </c>
      <c r="AJ28" s="378"/>
      <c r="AK28" s="376"/>
      <c r="AL28" s="297">
        <f t="shared" si="5"/>
        <v>1</v>
      </c>
      <c r="AM28" s="295" t="s">
        <v>492</v>
      </c>
      <c r="AN28" s="376"/>
      <c r="AO28" s="372"/>
      <c r="AP28" s="374"/>
      <c r="AQ28" s="368"/>
      <c r="AR28" s="359"/>
      <c r="AS28" s="359"/>
      <c r="AT28" s="49"/>
      <c r="AU28" s="49"/>
      <c r="AV28" s="101"/>
      <c r="AW28" s="101"/>
      <c r="AX28" s="103"/>
      <c r="AY28" s="47"/>
      <c r="AZ28" s="47"/>
      <c r="BA28" s="47"/>
      <c r="BB28" s="48"/>
      <c r="BC28" s="48"/>
    </row>
    <row r="29" spans="1:55" s="98" customFormat="1" ht="64.5" customHeight="1" x14ac:dyDescent="0.2">
      <c r="A29" s="396">
        <v>7</v>
      </c>
      <c r="B29" s="404" t="s">
        <v>174</v>
      </c>
      <c r="C29" s="404"/>
      <c r="D29" s="77" t="s">
        <v>262</v>
      </c>
      <c r="E29" s="77" t="s">
        <v>32</v>
      </c>
      <c r="F29" s="79" t="s">
        <v>570</v>
      </c>
      <c r="G29" s="357" t="s">
        <v>104</v>
      </c>
      <c r="H29" s="406" t="s">
        <v>561</v>
      </c>
      <c r="I29" s="387" t="s">
        <v>562</v>
      </c>
      <c r="J29" s="357" t="s">
        <v>563</v>
      </c>
      <c r="K29" s="384" t="s">
        <v>126</v>
      </c>
      <c r="L29" s="382">
        <f t="shared" ref="L29" si="84">IF(K29="ALTA",5,IF(K29="MEDIO ALTA",4,IF(K29="MEDIA",3,IF(K29="MEDIO BAJA",2,IF(K29="BAJA",1,0)))))</f>
        <v>1</v>
      </c>
      <c r="M29" s="384" t="s">
        <v>139</v>
      </c>
      <c r="N29" s="382">
        <f t="shared" ref="N29" si="85">IF(M29="ALTO",5,IF(M29="MEDIO ALTO",4,IF(M29="MEDIO",3,IF(M29="MEDIO BAJO",2,IF(M29="BAJO",1,0)))))</f>
        <v>3</v>
      </c>
      <c r="O29" s="382">
        <f t="shared" si="69"/>
        <v>3</v>
      </c>
      <c r="P29" s="152" t="s">
        <v>321</v>
      </c>
      <c r="Q29" s="153">
        <f t="shared" si="1"/>
        <v>1</v>
      </c>
      <c r="R29" s="376">
        <f t="shared" si="70"/>
        <v>1</v>
      </c>
      <c r="S29" s="376">
        <f t="shared" ref="S29" si="86">R29*0.6</f>
        <v>0.6</v>
      </c>
      <c r="T29" s="295" t="s">
        <v>578</v>
      </c>
      <c r="U29" s="380">
        <f t="shared" ref="U29" si="87">IF(P29="No_existen",5*$U$10,V29*$U$10)</f>
        <v>0.05</v>
      </c>
      <c r="V29" s="378">
        <f t="shared" ref="V29" si="88">ROUND(AVERAGEIF(W29:W31,"&gt;0"),0)</f>
        <v>1</v>
      </c>
      <c r="W29" s="293">
        <f t="shared" si="2"/>
        <v>1</v>
      </c>
      <c r="X29" s="295" t="s">
        <v>326</v>
      </c>
      <c r="Y29" s="295" t="s">
        <v>581</v>
      </c>
      <c r="Z29" s="378">
        <f t="shared" ref="Z29" si="89">IF(P29="No_existen",5*$Z$10,AA29*$Z$10)</f>
        <v>0.15</v>
      </c>
      <c r="AA29" s="376">
        <f t="shared" ref="AA29" si="90">ROUND(AVERAGEIF(AB29:AB31,"&gt;0"),0)</f>
        <v>1</v>
      </c>
      <c r="AB29" s="297">
        <f t="shared" si="3"/>
        <v>1</v>
      </c>
      <c r="AC29" s="295" t="s">
        <v>301</v>
      </c>
      <c r="AD29" s="295" t="s">
        <v>583</v>
      </c>
      <c r="AE29" s="378">
        <f t="shared" ref="AE29" si="91">IF(P29="No_existen",5*$AE$10,AF29*$AE$10)</f>
        <v>0.1</v>
      </c>
      <c r="AF29" s="376">
        <f t="shared" ref="AF29" si="92">ROUND(AVERAGEIF(AG29:AG31,"&gt;0"),0)</f>
        <v>1</v>
      </c>
      <c r="AG29" s="297">
        <f t="shared" si="4"/>
        <v>1</v>
      </c>
      <c r="AH29" s="295" t="s">
        <v>298</v>
      </c>
      <c r="AI29" s="295" t="s">
        <v>313</v>
      </c>
      <c r="AJ29" s="378">
        <f t="shared" ref="AJ29" si="93">IF(P29="No_existen",5*$AJ$10,AK29*$AJ$10)</f>
        <v>0.2</v>
      </c>
      <c r="AK29" s="376">
        <f t="shared" ref="AK29" si="94">ROUND(AVERAGEIF(AL29:AL31,"&gt;0"),0)</f>
        <v>2</v>
      </c>
      <c r="AL29" s="297">
        <f t="shared" si="5"/>
        <v>4</v>
      </c>
      <c r="AM29" s="295" t="s">
        <v>529</v>
      </c>
      <c r="AN29" s="376">
        <f t="shared" ref="AN29" si="95">ROUND(AVERAGE(R29,V29,AA29,AF29,AK29),0)</f>
        <v>1</v>
      </c>
      <c r="AO29" s="372" t="str">
        <f t="shared" ref="AO29" si="96">IF(AN29&lt;1.5,"FUERTE",IF(AND(AN29&gt;=1.5,AN29&lt;2.5),"ACEPTABLE",IF(AN29&gt;=5,"INEXISTENTE","DÉBIL")))</f>
        <v>FUERTE</v>
      </c>
      <c r="AP29" s="374">
        <f t="shared" ref="AP29" si="97">IF(O29=0,0,ROUND((O29*AN29),0))</f>
        <v>3</v>
      </c>
      <c r="AQ29" s="368" t="str">
        <f t="shared" ref="AQ29" si="98">IF(AP29&gt;=36,"GRAVE", IF(AP29&lt;=10, "LEVE", "MODERADO"))</f>
        <v>LEVE</v>
      </c>
      <c r="AR29" s="359" t="s">
        <v>597</v>
      </c>
      <c r="AS29" s="408">
        <v>0</v>
      </c>
      <c r="AT29" s="49" t="s">
        <v>88</v>
      </c>
      <c r="AU29" s="49"/>
      <c r="AV29" s="101"/>
      <c r="AW29" s="101"/>
      <c r="AX29" s="103"/>
      <c r="AY29" s="47"/>
      <c r="AZ29" s="47"/>
      <c r="BA29" s="47"/>
      <c r="BB29" s="48"/>
      <c r="BC29" s="48"/>
    </row>
    <row r="30" spans="1:55" s="98" customFormat="1" ht="64.5" customHeight="1" x14ac:dyDescent="0.2">
      <c r="A30" s="396"/>
      <c r="B30" s="404"/>
      <c r="C30" s="404"/>
      <c r="D30" s="77" t="s">
        <v>262</v>
      </c>
      <c r="E30" s="77" t="s">
        <v>32</v>
      </c>
      <c r="F30" s="79" t="s">
        <v>571</v>
      </c>
      <c r="G30" s="357"/>
      <c r="H30" s="407"/>
      <c r="I30" s="387"/>
      <c r="J30" s="357"/>
      <c r="K30" s="384"/>
      <c r="L30" s="382"/>
      <c r="M30" s="384"/>
      <c r="N30" s="382"/>
      <c r="O30" s="382"/>
      <c r="P30" s="152" t="s">
        <v>321</v>
      </c>
      <c r="Q30" s="153">
        <f t="shared" si="1"/>
        <v>1</v>
      </c>
      <c r="R30" s="376"/>
      <c r="S30" s="376"/>
      <c r="T30" s="295" t="s">
        <v>579</v>
      </c>
      <c r="U30" s="380"/>
      <c r="V30" s="378"/>
      <c r="W30" s="293">
        <f t="shared" si="2"/>
        <v>2</v>
      </c>
      <c r="X30" s="295" t="s">
        <v>325</v>
      </c>
      <c r="Y30" s="295"/>
      <c r="Z30" s="378"/>
      <c r="AA30" s="376"/>
      <c r="AB30" s="297">
        <f t="shared" si="3"/>
        <v>1</v>
      </c>
      <c r="AC30" s="295" t="s">
        <v>301</v>
      </c>
      <c r="AD30" s="295" t="s">
        <v>584</v>
      </c>
      <c r="AE30" s="378"/>
      <c r="AF30" s="376"/>
      <c r="AG30" s="297">
        <f t="shared" si="4"/>
        <v>1</v>
      </c>
      <c r="AH30" s="295" t="s">
        <v>298</v>
      </c>
      <c r="AI30" s="295" t="s">
        <v>313</v>
      </c>
      <c r="AJ30" s="378"/>
      <c r="AK30" s="376"/>
      <c r="AL30" s="297">
        <f t="shared" si="5"/>
        <v>1</v>
      </c>
      <c r="AM30" s="295" t="s">
        <v>492</v>
      </c>
      <c r="AN30" s="376"/>
      <c r="AO30" s="372"/>
      <c r="AP30" s="374"/>
      <c r="AQ30" s="368"/>
      <c r="AR30" s="359"/>
      <c r="AS30" s="359"/>
      <c r="AT30" s="49"/>
      <c r="AU30" s="49"/>
      <c r="AV30" s="101"/>
      <c r="AW30" s="101"/>
      <c r="AX30" s="103"/>
      <c r="AY30" s="47"/>
      <c r="AZ30" s="47"/>
      <c r="BA30" s="47"/>
      <c r="BB30" s="48"/>
      <c r="BC30" s="48"/>
    </row>
    <row r="31" spans="1:55" s="98" customFormat="1" ht="64.5" customHeight="1" x14ac:dyDescent="0.2">
      <c r="A31" s="396"/>
      <c r="B31" s="404"/>
      <c r="C31" s="404"/>
      <c r="D31" s="77" t="s">
        <v>262</v>
      </c>
      <c r="E31" s="77" t="s">
        <v>36</v>
      </c>
      <c r="F31" s="79" t="s">
        <v>572</v>
      </c>
      <c r="G31" s="357"/>
      <c r="H31" s="407"/>
      <c r="I31" s="387"/>
      <c r="J31" s="357"/>
      <c r="K31" s="384"/>
      <c r="L31" s="382"/>
      <c r="M31" s="384"/>
      <c r="N31" s="382"/>
      <c r="O31" s="382"/>
      <c r="P31" s="152" t="s">
        <v>321</v>
      </c>
      <c r="Q31" s="153">
        <f t="shared" si="1"/>
        <v>1</v>
      </c>
      <c r="R31" s="376"/>
      <c r="S31" s="376"/>
      <c r="T31" s="295" t="s">
        <v>580</v>
      </c>
      <c r="U31" s="380"/>
      <c r="V31" s="378"/>
      <c r="W31" s="293">
        <f t="shared" si="2"/>
        <v>1</v>
      </c>
      <c r="X31" s="295" t="s">
        <v>326</v>
      </c>
      <c r="Y31" s="295" t="s">
        <v>582</v>
      </c>
      <c r="Z31" s="378"/>
      <c r="AA31" s="376"/>
      <c r="AB31" s="297">
        <f t="shared" si="3"/>
        <v>1</v>
      </c>
      <c r="AC31" s="295" t="s">
        <v>301</v>
      </c>
      <c r="AD31" s="295" t="s">
        <v>585</v>
      </c>
      <c r="AE31" s="378"/>
      <c r="AF31" s="376"/>
      <c r="AG31" s="297">
        <f t="shared" si="4"/>
        <v>1</v>
      </c>
      <c r="AH31" s="295" t="s">
        <v>298</v>
      </c>
      <c r="AI31" s="295" t="s">
        <v>313</v>
      </c>
      <c r="AJ31" s="378"/>
      <c r="AK31" s="376"/>
      <c r="AL31" s="297">
        <f t="shared" si="5"/>
        <v>1</v>
      </c>
      <c r="AM31" s="295" t="s">
        <v>492</v>
      </c>
      <c r="AN31" s="376"/>
      <c r="AO31" s="372"/>
      <c r="AP31" s="374"/>
      <c r="AQ31" s="368"/>
      <c r="AR31" s="359"/>
      <c r="AS31" s="359"/>
      <c r="AT31" s="49"/>
      <c r="AU31" s="49"/>
      <c r="AV31" s="101"/>
      <c r="AW31" s="101"/>
      <c r="AX31" s="103"/>
      <c r="AY31" s="47"/>
      <c r="AZ31" s="47"/>
      <c r="BA31" s="47"/>
      <c r="BB31" s="48"/>
      <c r="BC31" s="48"/>
    </row>
    <row r="32" spans="1:55" s="98" customFormat="1" ht="64.5" customHeight="1" x14ac:dyDescent="0.2">
      <c r="A32" s="396">
        <v>8</v>
      </c>
      <c r="B32" s="404" t="s">
        <v>174</v>
      </c>
      <c r="C32" s="404"/>
      <c r="D32" s="77" t="s">
        <v>262</v>
      </c>
      <c r="E32" s="77" t="s">
        <v>32</v>
      </c>
      <c r="F32" s="79" t="s">
        <v>573</v>
      </c>
      <c r="G32" s="357" t="s">
        <v>110</v>
      </c>
      <c r="H32" s="406" t="s">
        <v>564</v>
      </c>
      <c r="I32" s="387" t="s">
        <v>565</v>
      </c>
      <c r="J32" s="357" t="s">
        <v>566</v>
      </c>
      <c r="K32" s="384" t="s">
        <v>126</v>
      </c>
      <c r="L32" s="382">
        <f t="shared" ref="L32" si="99">IF(K32="ALTA",5,IF(K32="MEDIO ALTA",4,IF(K32="MEDIA",3,IF(K32="MEDIO BAJA",2,IF(K32="BAJA",1,0)))))</f>
        <v>1</v>
      </c>
      <c r="M32" s="384" t="s">
        <v>142</v>
      </c>
      <c r="N32" s="382">
        <f t="shared" ref="N32" si="100">IF(M32="ALTO",5,IF(M32="MEDIO ALTO",4,IF(M32="MEDIO",3,IF(M32="MEDIO BAJO",2,IF(M32="BAJO",1,0)))))</f>
        <v>4</v>
      </c>
      <c r="O32" s="382">
        <f t="shared" si="69"/>
        <v>4</v>
      </c>
      <c r="P32" s="152" t="s">
        <v>321</v>
      </c>
      <c r="Q32" s="153">
        <f t="shared" si="1"/>
        <v>1</v>
      </c>
      <c r="R32" s="376">
        <f t="shared" si="70"/>
        <v>1</v>
      </c>
      <c r="S32" s="376">
        <f t="shared" ref="S32" si="101">R32*0.6</f>
        <v>0.6</v>
      </c>
      <c r="T32" s="295" t="s">
        <v>586</v>
      </c>
      <c r="U32" s="380">
        <f t="shared" ref="U32" si="102">IF(P32="No_existen",5*$U$10,V32*$U$10)</f>
        <v>0.1</v>
      </c>
      <c r="V32" s="378">
        <f t="shared" ref="V32" si="103">ROUND(AVERAGEIF(W32:W34,"&gt;0"),0)</f>
        <v>2</v>
      </c>
      <c r="W32" s="293">
        <f t="shared" si="2"/>
        <v>2</v>
      </c>
      <c r="X32" s="295" t="s">
        <v>325</v>
      </c>
      <c r="Y32" s="295"/>
      <c r="Z32" s="378">
        <f t="shared" ref="Z32" si="104">IF(P32="No_existen",5*$Z$10,AA32*$Z$10)</f>
        <v>0.15</v>
      </c>
      <c r="AA32" s="376">
        <f t="shared" ref="AA32" si="105">ROUND(AVERAGEIF(AB32:AB34,"&gt;0"),0)</f>
        <v>1</v>
      </c>
      <c r="AB32" s="297">
        <f t="shared" si="3"/>
        <v>1</v>
      </c>
      <c r="AC32" s="295" t="s">
        <v>301</v>
      </c>
      <c r="AD32" s="295" t="s">
        <v>594</v>
      </c>
      <c r="AE32" s="378">
        <f t="shared" ref="AE32" si="106">IF(P32="No_existen",5*$AE$10,AF32*$AE$10)</f>
        <v>0.1</v>
      </c>
      <c r="AF32" s="376">
        <f t="shared" ref="AF32" si="107">ROUND(AVERAGEIF(AG32:AG34,"&gt;0"),0)</f>
        <v>1</v>
      </c>
      <c r="AG32" s="297">
        <f t="shared" si="4"/>
        <v>1</v>
      </c>
      <c r="AH32" s="295" t="s">
        <v>298</v>
      </c>
      <c r="AI32" s="295" t="s">
        <v>313</v>
      </c>
      <c r="AJ32" s="378">
        <f t="shared" ref="AJ32" si="108">IF(P32="No_existen",5*$AJ$10,AK32*$AJ$10)</f>
        <v>0.1</v>
      </c>
      <c r="AK32" s="376">
        <f t="shared" ref="AK32" si="109">ROUND(AVERAGEIF(AL32:AL34,"&gt;0"),0)</f>
        <v>1</v>
      </c>
      <c r="AL32" s="297">
        <f t="shared" si="5"/>
        <v>1</v>
      </c>
      <c r="AM32" s="295" t="s">
        <v>492</v>
      </c>
      <c r="AN32" s="376">
        <f t="shared" ref="AN32" si="110">ROUND(AVERAGE(R32,V32,AA32,AF32,AK32),0)</f>
        <v>1</v>
      </c>
      <c r="AO32" s="372" t="str">
        <f t="shared" ref="AO32" si="111">IF(AN32&lt;1.5,"FUERTE",IF(AND(AN32&gt;=1.5,AN32&lt;2.5),"ACEPTABLE",IF(AN32&gt;=5,"INEXISTENTE","DÉBIL")))</f>
        <v>FUERTE</v>
      </c>
      <c r="AP32" s="374">
        <f t="shared" ref="AP32" si="112">IF(O32=0,0,ROUND((O32*AN32),0))</f>
        <v>4</v>
      </c>
      <c r="AQ32" s="368" t="str">
        <f t="shared" ref="AQ32" si="113">IF(AP32&gt;=36,"GRAVE", IF(AP32&lt;=10, "LEVE", "MODERADO"))</f>
        <v>LEVE</v>
      </c>
      <c r="AR32" s="359" t="s">
        <v>598</v>
      </c>
      <c r="AS32" s="408">
        <v>0</v>
      </c>
      <c r="AT32" s="49" t="s">
        <v>88</v>
      </c>
      <c r="AU32" s="49"/>
      <c r="AV32" s="101"/>
      <c r="AW32" s="101"/>
      <c r="AX32" s="103"/>
      <c r="AY32" s="47"/>
      <c r="AZ32" s="47"/>
      <c r="BA32" s="47"/>
      <c r="BB32" s="48"/>
      <c r="BC32" s="48"/>
    </row>
    <row r="33" spans="1:55" s="98" customFormat="1" ht="64.5" customHeight="1" x14ac:dyDescent="0.2">
      <c r="A33" s="396"/>
      <c r="B33" s="404"/>
      <c r="C33" s="404"/>
      <c r="D33" s="77" t="s">
        <v>263</v>
      </c>
      <c r="E33" s="77" t="s">
        <v>39</v>
      </c>
      <c r="F33" s="79" t="s">
        <v>574</v>
      </c>
      <c r="G33" s="357"/>
      <c r="H33" s="407"/>
      <c r="I33" s="387"/>
      <c r="J33" s="357"/>
      <c r="K33" s="384"/>
      <c r="L33" s="382"/>
      <c r="M33" s="384"/>
      <c r="N33" s="382"/>
      <c r="O33" s="382"/>
      <c r="P33" s="152" t="s">
        <v>321</v>
      </c>
      <c r="Q33" s="153">
        <f t="shared" si="1"/>
        <v>1</v>
      </c>
      <c r="R33" s="376"/>
      <c r="S33" s="376"/>
      <c r="T33" s="295" t="s">
        <v>587</v>
      </c>
      <c r="U33" s="380"/>
      <c r="V33" s="378"/>
      <c r="W33" s="293">
        <f t="shared" si="2"/>
        <v>4</v>
      </c>
      <c r="X33" s="295" t="s">
        <v>324</v>
      </c>
      <c r="Y33" s="295"/>
      <c r="Z33" s="378"/>
      <c r="AA33" s="376"/>
      <c r="AB33" s="297">
        <f t="shared" si="3"/>
        <v>1</v>
      </c>
      <c r="AC33" s="295" t="s">
        <v>301</v>
      </c>
      <c r="AD33" s="295" t="s">
        <v>595</v>
      </c>
      <c r="AE33" s="378"/>
      <c r="AF33" s="376"/>
      <c r="AG33" s="297">
        <f t="shared" si="4"/>
        <v>1</v>
      </c>
      <c r="AH33" s="295" t="s">
        <v>298</v>
      </c>
      <c r="AI33" s="295" t="s">
        <v>313</v>
      </c>
      <c r="AJ33" s="378"/>
      <c r="AK33" s="376"/>
      <c r="AL33" s="297">
        <f t="shared" si="5"/>
        <v>1</v>
      </c>
      <c r="AM33" s="295" t="s">
        <v>492</v>
      </c>
      <c r="AN33" s="376"/>
      <c r="AO33" s="372"/>
      <c r="AP33" s="374"/>
      <c r="AQ33" s="368"/>
      <c r="AR33" s="359"/>
      <c r="AS33" s="359"/>
      <c r="AT33" s="49"/>
      <c r="AU33" s="49"/>
      <c r="AV33" s="101"/>
      <c r="AW33" s="101"/>
      <c r="AX33" s="103"/>
      <c r="AY33" s="47"/>
      <c r="AZ33" s="47"/>
      <c r="BA33" s="47"/>
      <c r="BB33" s="48"/>
      <c r="BC33" s="48"/>
    </row>
    <row r="34" spans="1:55" s="98" customFormat="1" ht="64.5" customHeight="1" x14ac:dyDescent="0.2">
      <c r="A34" s="396"/>
      <c r="B34" s="404"/>
      <c r="C34" s="404"/>
      <c r="D34" s="77"/>
      <c r="E34" s="77"/>
      <c r="F34" s="77"/>
      <c r="G34" s="357"/>
      <c r="H34" s="407"/>
      <c r="I34" s="387"/>
      <c r="J34" s="357"/>
      <c r="K34" s="384"/>
      <c r="L34" s="382"/>
      <c r="M34" s="384"/>
      <c r="N34" s="382"/>
      <c r="O34" s="382"/>
      <c r="P34" s="152" t="s">
        <v>321</v>
      </c>
      <c r="Q34" s="153">
        <f t="shared" si="1"/>
        <v>1</v>
      </c>
      <c r="R34" s="376"/>
      <c r="S34" s="376"/>
      <c r="T34" s="295" t="s">
        <v>588</v>
      </c>
      <c r="U34" s="380"/>
      <c r="V34" s="378"/>
      <c r="W34" s="293">
        <f t="shared" si="2"/>
        <v>1</v>
      </c>
      <c r="X34" s="295" t="s">
        <v>326</v>
      </c>
      <c r="Y34" s="295" t="s">
        <v>592</v>
      </c>
      <c r="Z34" s="378"/>
      <c r="AA34" s="376"/>
      <c r="AB34" s="297">
        <f t="shared" si="3"/>
        <v>1</v>
      </c>
      <c r="AC34" s="295" t="s">
        <v>301</v>
      </c>
      <c r="AD34" s="295" t="s">
        <v>596</v>
      </c>
      <c r="AE34" s="378"/>
      <c r="AF34" s="376"/>
      <c r="AG34" s="297">
        <f t="shared" si="4"/>
        <v>1</v>
      </c>
      <c r="AH34" s="295" t="s">
        <v>298</v>
      </c>
      <c r="AI34" s="295" t="s">
        <v>313</v>
      </c>
      <c r="AJ34" s="378"/>
      <c r="AK34" s="376"/>
      <c r="AL34" s="297">
        <f t="shared" si="5"/>
        <v>1</v>
      </c>
      <c r="AM34" s="295" t="s">
        <v>492</v>
      </c>
      <c r="AN34" s="376"/>
      <c r="AO34" s="372"/>
      <c r="AP34" s="374"/>
      <c r="AQ34" s="368"/>
      <c r="AR34" s="359"/>
      <c r="AS34" s="359"/>
      <c r="AT34" s="49"/>
      <c r="AU34" s="49"/>
      <c r="AV34" s="101"/>
      <c r="AW34" s="101"/>
      <c r="AX34" s="103"/>
      <c r="AY34" s="47"/>
      <c r="AZ34" s="47"/>
      <c r="BA34" s="47"/>
      <c r="BB34" s="48"/>
      <c r="BC34" s="48"/>
    </row>
    <row r="35" spans="1:55" s="98" customFormat="1" ht="86.45" customHeight="1" x14ac:dyDescent="0.2">
      <c r="A35" s="396">
        <v>9</v>
      </c>
      <c r="B35" s="404" t="s">
        <v>174</v>
      </c>
      <c r="C35" s="404"/>
      <c r="D35" s="77" t="s">
        <v>262</v>
      </c>
      <c r="E35" s="77" t="s">
        <v>35</v>
      </c>
      <c r="F35" s="77" t="s">
        <v>575</v>
      </c>
      <c r="G35" s="357" t="s">
        <v>110</v>
      </c>
      <c r="H35" s="406" t="s">
        <v>567</v>
      </c>
      <c r="I35" s="387" t="s">
        <v>568</v>
      </c>
      <c r="J35" s="357" t="s">
        <v>569</v>
      </c>
      <c r="K35" s="384" t="s">
        <v>126</v>
      </c>
      <c r="L35" s="382">
        <f t="shared" ref="L35" si="114">IF(K35="ALTA",5,IF(K35="MEDIO ALTA",4,IF(K35="MEDIA",3,IF(K35="MEDIO BAJA",2,IF(K35="BAJA",1,0)))))</f>
        <v>1</v>
      </c>
      <c r="M35" s="384" t="s">
        <v>142</v>
      </c>
      <c r="N35" s="382">
        <f t="shared" ref="N35" si="115">IF(M35="ALTO",5,IF(M35="MEDIO ALTO",4,IF(M35="MEDIO",3,IF(M35="MEDIO BAJO",2,IF(M35="BAJO",1,0)))))</f>
        <v>4</v>
      </c>
      <c r="O35" s="382">
        <f t="shared" si="69"/>
        <v>4</v>
      </c>
      <c r="P35" s="152" t="s">
        <v>321</v>
      </c>
      <c r="Q35" s="153">
        <f t="shared" si="1"/>
        <v>1</v>
      </c>
      <c r="R35" s="376">
        <f t="shared" si="70"/>
        <v>1</v>
      </c>
      <c r="S35" s="376">
        <f t="shared" ref="S35" si="116">R35*0.6</f>
        <v>0.6</v>
      </c>
      <c r="T35" s="295" t="s">
        <v>589</v>
      </c>
      <c r="U35" s="380">
        <f t="shared" ref="U35" si="117">IF(P35="No_existen",5*$U$10,V35*$U$10)</f>
        <v>0.15000000000000002</v>
      </c>
      <c r="V35" s="378">
        <f t="shared" ref="V35" si="118">ROUND(AVERAGEIF(W35:W37,"&gt;0"),0)</f>
        <v>3</v>
      </c>
      <c r="W35" s="293">
        <f t="shared" si="2"/>
        <v>1</v>
      </c>
      <c r="X35" s="295" t="s">
        <v>326</v>
      </c>
      <c r="Y35" s="295" t="s">
        <v>593</v>
      </c>
      <c r="Z35" s="378">
        <f t="shared" ref="Z35" si="119">IF(P35="No_existen",5*$Z$10,AA35*$Z$10)</f>
        <v>0.15</v>
      </c>
      <c r="AA35" s="376">
        <f t="shared" ref="AA35" si="120">ROUND(AVERAGEIF(AB35:AB37,"&gt;0"),0)</f>
        <v>1</v>
      </c>
      <c r="AB35" s="297">
        <f t="shared" si="3"/>
        <v>1</v>
      </c>
      <c r="AC35" s="295" t="s">
        <v>301</v>
      </c>
      <c r="AD35" s="295" t="s">
        <v>595</v>
      </c>
      <c r="AE35" s="378">
        <f t="shared" ref="AE35" si="121">IF(P35="No_existen",5*$AE$10,AF35*$AE$10)</f>
        <v>0.2</v>
      </c>
      <c r="AF35" s="376">
        <f t="shared" ref="AF35" si="122">ROUND(AVERAGEIF(AG35:AG37,"&gt;0"),0)</f>
        <v>2</v>
      </c>
      <c r="AG35" s="297">
        <f t="shared" si="4"/>
        <v>1</v>
      </c>
      <c r="AH35" s="295" t="s">
        <v>298</v>
      </c>
      <c r="AI35" s="295" t="s">
        <v>309</v>
      </c>
      <c r="AJ35" s="378">
        <f t="shared" ref="AJ35" si="123">IF(P35="No_existen",5*$AJ$10,AK35*$AJ$10)</f>
        <v>0.1</v>
      </c>
      <c r="AK35" s="376">
        <f t="shared" ref="AK35" si="124">ROUND(AVERAGEIF(AL35:AL37,"&gt;0"),0)</f>
        <v>1</v>
      </c>
      <c r="AL35" s="297">
        <f t="shared" si="5"/>
        <v>1</v>
      </c>
      <c r="AM35" s="295" t="s">
        <v>492</v>
      </c>
      <c r="AN35" s="376">
        <f t="shared" ref="AN35" si="125">ROUND(AVERAGE(R35,V35,AA35,AF35,AK35),0)</f>
        <v>2</v>
      </c>
      <c r="AO35" s="372" t="str">
        <f t="shared" ref="AO35" si="126">IF(AN35&lt;1.5,"FUERTE",IF(AND(AN35&gt;=1.5,AN35&lt;2.5),"ACEPTABLE",IF(AN35&gt;=5,"INEXISTENTE","DÉBIL")))</f>
        <v>ACEPTABLE</v>
      </c>
      <c r="AP35" s="374">
        <f t="shared" ref="AP35" si="127">IF(O35=0,0,ROUND((O35*AN35),0))</f>
        <v>8</v>
      </c>
      <c r="AQ35" s="368" t="str">
        <f t="shared" ref="AQ35" si="128">IF(AP35&gt;=36,"GRAVE", IF(AP35&lt;=10, "LEVE", "MODERADO"))</f>
        <v>LEVE</v>
      </c>
      <c r="AR35" s="359" t="s">
        <v>599</v>
      </c>
      <c r="AS35" s="408">
        <v>0</v>
      </c>
      <c r="AT35" s="49" t="s">
        <v>88</v>
      </c>
      <c r="AU35" s="49"/>
      <c r="AV35" s="101"/>
      <c r="AW35" s="101"/>
      <c r="AX35" s="103"/>
      <c r="AY35" s="47"/>
      <c r="AZ35" s="47"/>
      <c r="BA35" s="47"/>
      <c r="BB35" s="48"/>
      <c r="BC35" s="48"/>
    </row>
    <row r="36" spans="1:55" s="98" customFormat="1" ht="64.5" customHeight="1" x14ac:dyDescent="0.2">
      <c r="A36" s="396"/>
      <c r="B36" s="404"/>
      <c r="C36" s="404"/>
      <c r="D36" s="77" t="s">
        <v>263</v>
      </c>
      <c r="E36" s="77" t="s">
        <v>39</v>
      </c>
      <c r="F36" s="77" t="s">
        <v>576</v>
      </c>
      <c r="G36" s="357"/>
      <c r="H36" s="407"/>
      <c r="I36" s="387"/>
      <c r="J36" s="357"/>
      <c r="K36" s="384"/>
      <c r="L36" s="382"/>
      <c r="M36" s="384"/>
      <c r="N36" s="382"/>
      <c r="O36" s="382"/>
      <c r="P36" s="152" t="s">
        <v>321</v>
      </c>
      <c r="Q36" s="153">
        <f t="shared" si="1"/>
        <v>1</v>
      </c>
      <c r="R36" s="376"/>
      <c r="S36" s="376"/>
      <c r="T36" s="295" t="s">
        <v>590</v>
      </c>
      <c r="U36" s="380"/>
      <c r="V36" s="378"/>
      <c r="W36" s="293">
        <f t="shared" si="2"/>
        <v>4</v>
      </c>
      <c r="X36" s="295" t="s">
        <v>324</v>
      </c>
      <c r="Y36" s="295"/>
      <c r="Z36" s="378"/>
      <c r="AA36" s="376"/>
      <c r="AB36" s="297">
        <f t="shared" si="3"/>
        <v>1</v>
      </c>
      <c r="AC36" s="295" t="s">
        <v>301</v>
      </c>
      <c r="AD36" s="295" t="s">
        <v>595</v>
      </c>
      <c r="AE36" s="378"/>
      <c r="AF36" s="376"/>
      <c r="AG36" s="297">
        <f t="shared" si="4"/>
        <v>4</v>
      </c>
      <c r="AH36" s="295" t="s">
        <v>302</v>
      </c>
      <c r="AI36" s="295" t="s">
        <v>306</v>
      </c>
      <c r="AJ36" s="378"/>
      <c r="AK36" s="376"/>
      <c r="AL36" s="297">
        <f t="shared" si="5"/>
        <v>1</v>
      </c>
      <c r="AM36" s="295" t="s">
        <v>492</v>
      </c>
      <c r="AN36" s="376"/>
      <c r="AO36" s="372"/>
      <c r="AP36" s="374"/>
      <c r="AQ36" s="368"/>
      <c r="AR36" s="359"/>
      <c r="AS36" s="359"/>
      <c r="AT36" s="49"/>
      <c r="AU36" s="49"/>
      <c r="AV36" s="101"/>
      <c r="AW36" s="101"/>
      <c r="AX36" s="103"/>
      <c r="AY36" s="47"/>
      <c r="AZ36" s="47"/>
      <c r="BA36" s="47"/>
      <c r="BB36" s="48"/>
      <c r="BC36" s="48"/>
    </row>
    <row r="37" spans="1:55" s="98" customFormat="1" ht="64.5" customHeight="1" x14ac:dyDescent="0.2">
      <c r="A37" s="396"/>
      <c r="B37" s="404"/>
      <c r="C37" s="404"/>
      <c r="D37" s="77" t="s">
        <v>262</v>
      </c>
      <c r="E37" s="77" t="s">
        <v>32</v>
      </c>
      <c r="F37" s="77" t="s">
        <v>577</v>
      </c>
      <c r="G37" s="357"/>
      <c r="H37" s="407"/>
      <c r="I37" s="387"/>
      <c r="J37" s="357"/>
      <c r="K37" s="384"/>
      <c r="L37" s="382"/>
      <c r="M37" s="384"/>
      <c r="N37" s="382"/>
      <c r="O37" s="382"/>
      <c r="P37" s="152" t="s">
        <v>321</v>
      </c>
      <c r="Q37" s="153">
        <f t="shared" si="1"/>
        <v>1</v>
      </c>
      <c r="R37" s="376"/>
      <c r="S37" s="376"/>
      <c r="T37" s="295" t="s">
        <v>591</v>
      </c>
      <c r="U37" s="380"/>
      <c r="V37" s="378"/>
      <c r="W37" s="293">
        <f t="shared" si="2"/>
        <v>4</v>
      </c>
      <c r="X37" s="295" t="s">
        <v>324</v>
      </c>
      <c r="Y37" s="295"/>
      <c r="Z37" s="378"/>
      <c r="AA37" s="376"/>
      <c r="AB37" s="297">
        <f t="shared" si="3"/>
        <v>1</v>
      </c>
      <c r="AC37" s="295" t="s">
        <v>301</v>
      </c>
      <c r="AD37" s="295" t="s">
        <v>595</v>
      </c>
      <c r="AE37" s="378"/>
      <c r="AF37" s="376"/>
      <c r="AG37" s="297">
        <f t="shared" si="4"/>
        <v>1</v>
      </c>
      <c r="AH37" s="295" t="s">
        <v>298</v>
      </c>
      <c r="AI37" s="295" t="s">
        <v>309</v>
      </c>
      <c r="AJ37" s="378"/>
      <c r="AK37" s="376"/>
      <c r="AL37" s="297">
        <f t="shared" si="5"/>
        <v>1</v>
      </c>
      <c r="AM37" s="295" t="s">
        <v>492</v>
      </c>
      <c r="AN37" s="376"/>
      <c r="AO37" s="372"/>
      <c r="AP37" s="374"/>
      <c r="AQ37" s="368"/>
      <c r="AR37" s="359"/>
      <c r="AS37" s="359"/>
      <c r="AT37" s="49"/>
      <c r="AU37" s="49"/>
      <c r="AV37" s="101"/>
      <c r="AW37" s="101"/>
      <c r="AX37" s="103"/>
      <c r="AY37" s="47"/>
      <c r="AZ37" s="47"/>
      <c r="BA37" s="47"/>
      <c r="BB37" s="48"/>
      <c r="BC37" s="48"/>
    </row>
    <row r="38" spans="1:55" s="98" customFormat="1" ht="64.5" customHeight="1" x14ac:dyDescent="0.2">
      <c r="A38" s="396">
        <v>10</v>
      </c>
      <c r="B38" s="404" t="s">
        <v>174</v>
      </c>
      <c r="C38" s="404"/>
      <c r="D38" s="77" t="s">
        <v>262</v>
      </c>
      <c r="E38" s="77" t="s">
        <v>32</v>
      </c>
      <c r="F38" s="77" t="s">
        <v>606</v>
      </c>
      <c r="G38" s="357" t="s">
        <v>106</v>
      </c>
      <c r="H38" s="355" t="s">
        <v>600</v>
      </c>
      <c r="I38" s="356" t="s">
        <v>601</v>
      </c>
      <c r="J38" s="357" t="s">
        <v>602</v>
      </c>
      <c r="K38" s="384" t="s">
        <v>126</v>
      </c>
      <c r="L38" s="382">
        <f t="shared" ref="L38" si="129">IF(K38="ALTA",5,IF(K38="MEDIO ALTA",4,IF(K38="MEDIA",3,IF(K38="MEDIO BAJA",2,IF(K38="BAJA",1,0)))))</f>
        <v>1</v>
      </c>
      <c r="M38" s="384" t="s">
        <v>138</v>
      </c>
      <c r="N38" s="382">
        <f t="shared" ref="N38" si="130">IF(M38="ALTO",5,IF(M38="MEDIO ALTO",4,IF(M38="MEDIO",3,IF(M38="MEDIO BAJO",2,IF(M38="BAJO",1,0)))))</f>
        <v>5</v>
      </c>
      <c r="O38" s="382">
        <f t="shared" si="69"/>
        <v>5</v>
      </c>
      <c r="P38" s="152" t="s">
        <v>321</v>
      </c>
      <c r="Q38" s="153">
        <f t="shared" si="1"/>
        <v>1</v>
      </c>
      <c r="R38" s="376">
        <f t="shared" si="70"/>
        <v>1</v>
      </c>
      <c r="S38" s="376">
        <f t="shared" ref="S38" si="131">R38*0.6</f>
        <v>0.6</v>
      </c>
      <c r="T38" s="295" t="s">
        <v>611</v>
      </c>
      <c r="U38" s="380">
        <f t="shared" ref="U38" si="132">IF(P38="No_existen",5*$U$10,V38*$U$10)</f>
        <v>0.2</v>
      </c>
      <c r="V38" s="378">
        <f t="shared" ref="V38" si="133">ROUND(AVERAGEIF(W38:W40,"&gt;0"),0)</f>
        <v>4</v>
      </c>
      <c r="W38" s="293">
        <f t="shared" si="2"/>
        <v>4</v>
      </c>
      <c r="X38" s="295" t="s">
        <v>324</v>
      </c>
      <c r="Y38" s="295"/>
      <c r="Z38" s="378">
        <f t="shared" ref="Z38" si="134">IF(P38="No_existen",5*$Z$10,AA38*$Z$10)</f>
        <v>0.15</v>
      </c>
      <c r="AA38" s="376">
        <f t="shared" ref="AA38" si="135">ROUND(AVERAGEIF(AB38:AB40,"&gt;0"),0)</f>
        <v>1</v>
      </c>
      <c r="AB38" s="297">
        <f t="shared" si="3"/>
        <v>1</v>
      </c>
      <c r="AC38" s="295" t="s">
        <v>301</v>
      </c>
      <c r="AD38" s="295" t="s">
        <v>617</v>
      </c>
      <c r="AE38" s="378">
        <f t="shared" ref="AE38" si="136">IF(P38="No_existen",5*$AE$10,AF38*$AE$10)</f>
        <v>0.1</v>
      </c>
      <c r="AF38" s="376">
        <f t="shared" ref="AF38" si="137">ROUND(AVERAGEIF(AG38:AG40,"&gt;0"),0)</f>
        <v>1</v>
      </c>
      <c r="AG38" s="297">
        <f t="shared" si="4"/>
        <v>1</v>
      </c>
      <c r="AH38" s="295" t="s">
        <v>298</v>
      </c>
      <c r="AI38" s="295" t="s">
        <v>305</v>
      </c>
      <c r="AJ38" s="378">
        <f t="shared" ref="AJ38" si="138">IF(P38="No_existen",5*$AJ$10,AK38*$AJ$10)</f>
        <v>0.1</v>
      </c>
      <c r="AK38" s="376">
        <f t="shared" ref="AK38" si="139">ROUND(AVERAGEIF(AL38:AL40,"&gt;0"),0)</f>
        <v>1</v>
      </c>
      <c r="AL38" s="297">
        <f t="shared" si="5"/>
        <v>1</v>
      </c>
      <c r="AM38" s="295" t="s">
        <v>492</v>
      </c>
      <c r="AN38" s="376">
        <f t="shared" ref="AN38" si="140">ROUND(AVERAGE(R38,V38,AA38,AF38,AK38),0)</f>
        <v>2</v>
      </c>
      <c r="AO38" s="372" t="str">
        <f t="shared" ref="AO38" si="141">IF(AN38&lt;1.5,"FUERTE",IF(AND(AN38&gt;=1.5,AN38&lt;2.5),"ACEPTABLE",IF(AN38&gt;=5,"INEXISTENTE","DÉBIL")))</f>
        <v>ACEPTABLE</v>
      </c>
      <c r="AP38" s="374">
        <f t="shared" ref="AP38" si="142">IF(O38=0,0,ROUND((O38*AN38),0))</f>
        <v>10</v>
      </c>
      <c r="AQ38" s="368" t="str">
        <f t="shared" ref="AQ38" si="143">IF(AP38&gt;=36,"GRAVE", IF(AP38&lt;=10, "LEVE", "MODERADO"))</f>
        <v>LEVE</v>
      </c>
      <c r="AR38" s="359" t="s">
        <v>620</v>
      </c>
      <c r="AS38" s="359" t="s">
        <v>621</v>
      </c>
      <c r="AT38" s="49" t="s">
        <v>88</v>
      </c>
      <c r="AU38" s="49"/>
      <c r="AV38" s="101"/>
      <c r="AW38" s="101"/>
      <c r="AX38" s="103"/>
      <c r="AY38" s="47"/>
      <c r="AZ38" s="47"/>
      <c r="BA38" s="47"/>
      <c r="BB38" s="48"/>
      <c r="BC38" s="48"/>
    </row>
    <row r="39" spans="1:55" s="98" customFormat="1" ht="64.5" customHeight="1" x14ac:dyDescent="0.2">
      <c r="A39" s="396"/>
      <c r="B39" s="404"/>
      <c r="C39" s="404"/>
      <c r="D39" s="77"/>
      <c r="E39" s="77"/>
      <c r="F39" s="77" t="s">
        <v>607</v>
      </c>
      <c r="G39" s="357"/>
      <c r="H39" s="356"/>
      <c r="I39" s="356"/>
      <c r="J39" s="357"/>
      <c r="K39" s="384"/>
      <c r="L39" s="382"/>
      <c r="M39" s="384"/>
      <c r="N39" s="382"/>
      <c r="O39" s="382"/>
      <c r="P39" s="152" t="s">
        <v>321</v>
      </c>
      <c r="Q39" s="153">
        <f t="shared" si="1"/>
        <v>1</v>
      </c>
      <c r="R39" s="376"/>
      <c r="S39" s="376"/>
      <c r="T39" s="295" t="s">
        <v>612</v>
      </c>
      <c r="U39" s="380"/>
      <c r="V39" s="378"/>
      <c r="W39" s="293">
        <f t="shared" si="2"/>
        <v>4</v>
      </c>
      <c r="X39" s="295" t="s">
        <v>324</v>
      </c>
      <c r="Y39" s="295"/>
      <c r="Z39" s="378"/>
      <c r="AA39" s="376"/>
      <c r="AB39" s="297">
        <f t="shared" si="3"/>
        <v>1</v>
      </c>
      <c r="AC39" s="295" t="s">
        <v>301</v>
      </c>
      <c r="AD39" s="295" t="s">
        <v>618</v>
      </c>
      <c r="AE39" s="378"/>
      <c r="AF39" s="376"/>
      <c r="AG39" s="297">
        <f t="shared" si="4"/>
        <v>1</v>
      </c>
      <c r="AH39" s="295" t="s">
        <v>298</v>
      </c>
      <c r="AI39" s="295" t="s">
        <v>307</v>
      </c>
      <c r="AJ39" s="378"/>
      <c r="AK39" s="376"/>
      <c r="AL39" s="297">
        <f t="shared" si="5"/>
        <v>1</v>
      </c>
      <c r="AM39" s="295" t="s">
        <v>492</v>
      </c>
      <c r="AN39" s="376"/>
      <c r="AO39" s="372"/>
      <c r="AP39" s="374"/>
      <c r="AQ39" s="368"/>
      <c r="AR39" s="359"/>
      <c r="AS39" s="359"/>
      <c r="AT39" s="49" t="s">
        <v>88</v>
      </c>
      <c r="AU39" s="49"/>
      <c r="AV39" s="101"/>
      <c r="AW39" s="101"/>
      <c r="AX39" s="103"/>
      <c r="AY39" s="47"/>
      <c r="AZ39" s="47"/>
      <c r="BA39" s="47"/>
      <c r="BB39" s="48"/>
      <c r="BC39" s="48"/>
    </row>
    <row r="40" spans="1:55" s="98" customFormat="1" ht="64.5" customHeight="1" x14ac:dyDescent="0.2">
      <c r="A40" s="396"/>
      <c r="B40" s="404"/>
      <c r="C40" s="404"/>
      <c r="D40" s="77"/>
      <c r="E40" s="77"/>
      <c r="F40" s="77"/>
      <c r="G40" s="357"/>
      <c r="H40" s="356"/>
      <c r="I40" s="356"/>
      <c r="J40" s="357"/>
      <c r="K40" s="384"/>
      <c r="L40" s="382"/>
      <c r="M40" s="384"/>
      <c r="N40" s="382"/>
      <c r="O40" s="382"/>
      <c r="P40" s="152" t="s">
        <v>321</v>
      </c>
      <c r="Q40" s="153">
        <f t="shared" si="1"/>
        <v>1</v>
      </c>
      <c r="R40" s="376"/>
      <c r="S40" s="376"/>
      <c r="T40" s="295" t="s">
        <v>613</v>
      </c>
      <c r="U40" s="380"/>
      <c r="V40" s="378"/>
      <c r="W40" s="293">
        <f t="shared" si="2"/>
        <v>4</v>
      </c>
      <c r="X40" s="295" t="s">
        <v>324</v>
      </c>
      <c r="Y40" s="295"/>
      <c r="Z40" s="378"/>
      <c r="AA40" s="376"/>
      <c r="AB40" s="297">
        <f t="shared" si="3"/>
        <v>1</v>
      </c>
      <c r="AC40" s="295" t="s">
        <v>301</v>
      </c>
      <c r="AD40" s="295" t="s">
        <v>618</v>
      </c>
      <c r="AE40" s="378"/>
      <c r="AF40" s="376"/>
      <c r="AG40" s="297">
        <f t="shared" si="4"/>
        <v>1</v>
      </c>
      <c r="AH40" s="295" t="s">
        <v>298</v>
      </c>
      <c r="AI40" s="295" t="s">
        <v>313</v>
      </c>
      <c r="AJ40" s="378"/>
      <c r="AK40" s="376"/>
      <c r="AL40" s="297">
        <f t="shared" si="5"/>
        <v>1</v>
      </c>
      <c r="AM40" s="295" t="s">
        <v>492</v>
      </c>
      <c r="AN40" s="376"/>
      <c r="AO40" s="372"/>
      <c r="AP40" s="374"/>
      <c r="AQ40" s="368"/>
      <c r="AR40" s="359"/>
      <c r="AS40" s="359"/>
      <c r="AT40" s="49" t="s">
        <v>88</v>
      </c>
      <c r="AU40" s="49"/>
      <c r="AV40" s="101"/>
      <c r="AW40" s="101"/>
      <c r="AX40" s="103"/>
      <c r="AY40" s="47"/>
      <c r="AZ40" s="47"/>
      <c r="BA40" s="47"/>
      <c r="BB40" s="48"/>
      <c r="BC40" s="48"/>
    </row>
    <row r="41" spans="1:55" s="102" customFormat="1" ht="64.5" customHeight="1" x14ac:dyDescent="0.2">
      <c r="A41" s="396">
        <v>11</v>
      </c>
      <c r="B41" s="404" t="s">
        <v>174</v>
      </c>
      <c r="C41" s="404"/>
      <c r="D41" s="77" t="s">
        <v>262</v>
      </c>
      <c r="E41" s="77" t="s">
        <v>35</v>
      </c>
      <c r="F41" s="79" t="s">
        <v>608</v>
      </c>
      <c r="G41" s="357" t="s">
        <v>106</v>
      </c>
      <c r="H41" s="355" t="s">
        <v>603</v>
      </c>
      <c r="I41" s="356" t="s">
        <v>604</v>
      </c>
      <c r="J41" s="357" t="s">
        <v>605</v>
      </c>
      <c r="K41" s="384" t="s">
        <v>147</v>
      </c>
      <c r="L41" s="382">
        <f t="shared" ref="L41" si="144">IF(K41="ALTA",5,IF(K41="MEDIO ALTA",4,IF(K41="MEDIA",3,IF(K41="MEDIO BAJA",2,IF(K41="BAJA",1,0)))))</f>
        <v>5</v>
      </c>
      <c r="M41" s="384" t="s">
        <v>138</v>
      </c>
      <c r="N41" s="382">
        <f t="shared" ref="N41" si="145">IF(M41="ALTO",5,IF(M41="MEDIO ALTO",4,IF(M41="MEDIO",3,IF(M41="MEDIO BAJO",2,IF(M41="BAJO",1,0)))))</f>
        <v>5</v>
      </c>
      <c r="O41" s="382">
        <f t="shared" si="69"/>
        <v>25</v>
      </c>
      <c r="P41" s="152" t="s">
        <v>321</v>
      </c>
      <c r="Q41" s="153">
        <f t="shared" si="1"/>
        <v>1</v>
      </c>
      <c r="R41" s="376">
        <f t="shared" si="70"/>
        <v>1</v>
      </c>
      <c r="S41" s="376">
        <f t="shared" ref="S41" si="146">R41*0.6</f>
        <v>0.6</v>
      </c>
      <c r="T41" s="295" t="s">
        <v>614</v>
      </c>
      <c r="U41" s="380">
        <f t="shared" ref="U41" si="147">IF(P41="No_existen",5*$U$10,V41*$U$10)</f>
        <v>0.2</v>
      </c>
      <c r="V41" s="378">
        <f t="shared" ref="V41" si="148">ROUND(AVERAGEIF(W41:W43,"&gt;0"),0)</f>
        <v>4</v>
      </c>
      <c r="W41" s="293">
        <f t="shared" si="2"/>
        <v>4</v>
      </c>
      <c r="X41" s="295" t="s">
        <v>324</v>
      </c>
      <c r="Y41" s="295"/>
      <c r="Z41" s="378">
        <f t="shared" ref="Z41" si="149">IF(P41="No_existen",5*$Z$10,AA41*$Z$10)</f>
        <v>0.15</v>
      </c>
      <c r="AA41" s="376">
        <f t="shared" ref="AA41" si="150">ROUND(AVERAGEIF(AB41:AB43,"&gt;0"),0)</f>
        <v>1</v>
      </c>
      <c r="AB41" s="297">
        <f t="shared" si="3"/>
        <v>1</v>
      </c>
      <c r="AC41" s="295" t="s">
        <v>301</v>
      </c>
      <c r="AD41" s="295" t="s">
        <v>618</v>
      </c>
      <c r="AE41" s="378">
        <f t="shared" ref="AE41" si="151">IF(P41="No_existen",5*$AE$10,AF41*$AE$10)</f>
        <v>0.1</v>
      </c>
      <c r="AF41" s="376">
        <f t="shared" ref="AF41" si="152">ROUND(AVERAGEIF(AG41:AG43,"&gt;0"),0)</f>
        <v>1</v>
      </c>
      <c r="AG41" s="297">
        <f t="shared" si="4"/>
        <v>1</v>
      </c>
      <c r="AH41" s="295" t="s">
        <v>298</v>
      </c>
      <c r="AI41" s="295" t="s">
        <v>305</v>
      </c>
      <c r="AJ41" s="378">
        <f t="shared" ref="AJ41" si="153">IF(P41="No_existen",5*$AJ$10,AK41*$AJ$10)</f>
        <v>0.1</v>
      </c>
      <c r="AK41" s="376">
        <f t="shared" ref="AK41" si="154">ROUND(AVERAGEIF(AL41:AL43,"&gt;0"),0)</f>
        <v>1</v>
      </c>
      <c r="AL41" s="297">
        <f t="shared" si="5"/>
        <v>1</v>
      </c>
      <c r="AM41" s="295" t="s">
        <v>492</v>
      </c>
      <c r="AN41" s="376">
        <f t="shared" ref="AN41" si="155">ROUND(AVERAGE(R41,V41,AA41,AF41,AK41),0)</f>
        <v>2</v>
      </c>
      <c r="AO41" s="372" t="str">
        <f t="shared" ref="AO41" si="156">IF(AN41&lt;1.5,"FUERTE",IF(AND(AN41&gt;=1.5,AN41&lt;2.5),"ACEPTABLE",IF(AN41&gt;=5,"INEXISTENTE","DÉBIL")))</f>
        <v>ACEPTABLE</v>
      </c>
      <c r="AP41" s="374">
        <f t="shared" ref="AP41" si="157">IF(O41=0,0,ROUND((O41*AN41),0))</f>
        <v>50</v>
      </c>
      <c r="AQ41" s="368" t="str">
        <f t="shared" ref="AQ41" si="158">IF(AP41&gt;=36,"GRAVE", IF(AP41&lt;=10, "LEVE", "MODERADO"))</f>
        <v>GRAVE</v>
      </c>
      <c r="AR41" s="359" t="s">
        <v>622</v>
      </c>
      <c r="AS41" s="359">
        <v>5</v>
      </c>
      <c r="AT41" s="49" t="s">
        <v>89</v>
      </c>
      <c r="AU41" s="49" t="s">
        <v>623</v>
      </c>
      <c r="AV41" s="101">
        <v>44530</v>
      </c>
      <c r="AW41" s="101"/>
      <c r="AX41" s="103"/>
      <c r="AY41" s="47"/>
      <c r="AZ41" s="47"/>
      <c r="BA41" s="47"/>
      <c r="BB41" s="48"/>
      <c r="BC41" s="48"/>
    </row>
    <row r="42" spans="1:55" s="102" customFormat="1" ht="64.5" customHeight="1" x14ac:dyDescent="0.2">
      <c r="A42" s="396"/>
      <c r="B42" s="404"/>
      <c r="C42" s="404"/>
      <c r="D42" s="77" t="s">
        <v>262</v>
      </c>
      <c r="E42" s="77" t="s">
        <v>35</v>
      </c>
      <c r="F42" s="79" t="s">
        <v>609</v>
      </c>
      <c r="G42" s="357"/>
      <c r="H42" s="356"/>
      <c r="I42" s="356"/>
      <c r="J42" s="357"/>
      <c r="K42" s="384"/>
      <c r="L42" s="382"/>
      <c r="M42" s="384"/>
      <c r="N42" s="382"/>
      <c r="O42" s="382"/>
      <c r="P42" s="152" t="s">
        <v>321</v>
      </c>
      <c r="Q42" s="153">
        <f t="shared" si="1"/>
        <v>1</v>
      </c>
      <c r="R42" s="376"/>
      <c r="S42" s="376"/>
      <c r="T42" s="295" t="s">
        <v>615</v>
      </c>
      <c r="U42" s="380"/>
      <c r="V42" s="378"/>
      <c r="W42" s="293">
        <f t="shared" si="2"/>
        <v>4</v>
      </c>
      <c r="X42" s="295" t="s">
        <v>324</v>
      </c>
      <c r="Y42" s="295"/>
      <c r="Z42" s="378"/>
      <c r="AA42" s="376"/>
      <c r="AB42" s="297">
        <f t="shared" si="3"/>
        <v>1</v>
      </c>
      <c r="AC42" s="295" t="s">
        <v>301</v>
      </c>
      <c r="AD42" s="295" t="s">
        <v>619</v>
      </c>
      <c r="AE42" s="378"/>
      <c r="AF42" s="376"/>
      <c r="AG42" s="297">
        <f t="shared" si="4"/>
        <v>1</v>
      </c>
      <c r="AH42" s="295" t="s">
        <v>298</v>
      </c>
      <c r="AI42" s="295" t="s">
        <v>313</v>
      </c>
      <c r="AJ42" s="378"/>
      <c r="AK42" s="376"/>
      <c r="AL42" s="297">
        <f t="shared" si="5"/>
        <v>1</v>
      </c>
      <c r="AM42" s="295" t="s">
        <v>492</v>
      </c>
      <c r="AN42" s="376"/>
      <c r="AO42" s="372"/>
      <c r="AP42" s="374"/>
      <c r="AQ42" s="368"/>
      <c r="AR42" s="359"/>
      <c r="AS42" s="359"/>
      <c r="AT42" s="49" t="s">
        <v>90</v>
      </c>
      <c r="AU42" s="49" t="s">
        <v>624</v>
      </c>
      <c r="AV42" s="101">
        <v>44530</v>
      </c>
      <c r="AW42" s="101"/>
      <c r="AX42" s="103"/>
      <c r="AY42" s="47"/>
      <c r="AZ42" s="47"/>
      <c r="BA42" s="47"/>
      <c r="BB42" s="48"/>
      <c r="BC42" s="48"/>
    </row>
    <row r="43" spans="1:55" s="102" customFormat="1" ht="64.5" customHeight="1" x14ac:dyDescent="0.2">
      <c r="A43" s="396"/>
      <c r="B43" s="404"/>
      <c r="C43" s="404"/>
      <c r="D43" s="77" t="s">
        <v>262</v>
      </c>
      <c r="E43" s="77" t="s">
        <v>32</v>
      </c>
      <c r="F43" s="79" t="s">
        <v>610</v>
      </c>
      <c r="G43" s="357"/>
      <c r="H43" s="356"/>
      <c r="I43" s="356"/>
      <c r="J43" s="357"/>
      <c r="K43" s="384"/>
      <c r="L43" s="382"/>
      <c r="M43" s="384"/>
      <c r="N43" s="382"/>
      <c r="O43" s="382"/>
      <c r="P43" s="152" t="s">
        <v>321</v>
      </c>
      <c r="Q43" s="153">
        <f t="shared" si="1"/>
        <v>1</v>
      </c>
      <c r="R43" s="376"/>
      <c r="S43" s="376"/>
      <c r="T43" s="295" t="s">
        <v>616</v>
      </c>
      <c r="U43" s="380"/>
      <c r="V43" s="378"/>
      <c r="W43" s="293">
        <f t="shared" si="2"/>
        <v>4</v>
      </c>
      <c r="X43" s="295" t="s">
        <v>324</v>
      </c>
      <c r="Y43" s="295"/>
      <c r="Z43" s="378"/>
      <c r="AA43" s="376"/>
      <c r="AB43" s="297">
        <f t="shared" si="3"/>
        <v>1</v>
      </c>
      <c r="AC43" s="295" t="s">
        <v>301</v>
      </c>
      <c r="AD43" s="295" t="s">
        <v>619</v>
      </c>
      <c r="AE43" s="378"/>
      <c r="AF43" s="376"/>
      <c r="AG43" s="297">
        <f t="shared" si="4"/>
        <v>1</v>
      </c>
      <c r="AH43" s="295" t="s">
        <v>298</v>
      </c>
      <c r="AI43" s="295" t="s">
        <v>313</v>
      </c>
      <c r="AJ43" s="378"/>
      <c r="AK43" s="376"/>
      <c r="AL43" s="297">
        <f t="shared" si="5"/>
        <v>1</v>
      </c>
      <c r="AM43" s="295" t="s">
        <v>492</v>
      </c>
      <c r="AN43" s="376"/>
      <c r="AO43" s="372"/>
      <c r="AP43" s="374"/>
      <c r="AQ43" s="368"/>
      <c r="AR43" s="359"/>
      <c r="AS43" s="359"/>
      <c r="AT43" s="49" t="s">
        <v>89</v>
      </c>
      <c r="AU43" s="49" t="s">
        <v>625</v>
      </c>
      <c r="AV43" s="101">
        <v>44530</v>
      </c>
      <c r="AW43" s="101"/>
      <c r="AX43" s="103"/>
      <c r="AY43" s="47"/>
      <c r="AZ43" s="47"/>
      <c r="BA43" s="47"/>
      <c r="BB43" s="48"/>
      <c r="BC43" s="48"/>
    </row>
    <row r="44" spans="1:55" s="102" customFormat="1" ht="64.5" customHeight="1" x14ac:dyDescent="0.2">
      <c r="A44" s="396">
        <v>12</v>
      </c>
      <c r="B44" s="404" t="s">
        <v>476</v>
      </c>
      <c r="C44" s="404"/>
      <c r="D44" s="77" t="s">
        <v>263</v>
      </c>
      <c r="E44" s="77" t="s">
        <v>225</v>
      </c>
      <c r="F44" s="79" t="s">
        <v>639</v>
      </c>
      <c r="G44" s="357" t="s">
        <v>146</v>
      </c>
      <c r="H44" s="406" t="s">
        <v>630</v>
      </c>
      <c r="I44" s="406" t="s">
        <v>631</v>
      </c>
      <c r="J44" s="406" t="s">
        <v>632</v>
      </c>
      <c r="K44" s="384" t="s">
        <v>126</v>
      </c>
      <c r="L44" s="382">
        <f t="shared" ref="L44" si="159">IF(K44="ALTA",5,IF(K44="MEDIO ALTA",4,IF(K44="MEDIA",3,IF(K44="MEDIO BAJA",2,IF(K44="BAJA",1,0)))))</f>
        <v>1</v>
      </c>
      <c r="M44" s="384" t="s">
        <v>140</v>
      </c>
      <c r="N44" s="382">
        <f t="shared" ref="N44" si="160">IF(M44="ALTO",5,IF(M44="MEDIO ALTO",4,IF(M44="MEDIO",3,IF(M44="MEDIO BAJO",2,IF(M44="BAJO",1,0)))))</f>
        <v>1</v>
      </c>
      <c r="O44" s="382">
        <f t="shared" si="69"/>
        <v>1</v>
      </c>
      <c r="P44" s="152" t="s">
        <v>321</v>
      </c>
      <c r="Q44" s="153">
        <f t="shared" si="1"/>
        <v>1</v>
      </c>
      <c r="R44" s="376">
        <f t="shared" si="70"/>
        <v>1</v>
      </c>
      <c r="S44" s="376">
        <f t="shared" ref="S44" si="161">R44*0.6</f>
        <v>0.6</v>
      </c>
      <c r="T44" s="295" t="s">
        <v>645</v>
      </c>
      <c r="U44" s="380">
        <f t="shared" ref="U44" si="162">IF(P44="No_existen",5*$U$10,V44*$U$10)</f>
        <v>0.05</v>
      </c>
      <c r="V44" s="378">
        <f t="shared" ref="V44" si="163">ROUND(AVERAGEIF(W44:W46,"&gt;0"),0)</f>
        <v>1</v>
      </c>
      <c r="W44" s="293">
        <f t="shared" si="2"/>
        <v>1</v>
      </c>
      <c r="X44" s="295" t="s">
        <v>326</v>
      </c>
      <c r="Y44" s="295" t="s">
        <v>648</v>
      </c>
      <c r="Z44" s="378">
        <f t="shared" ref="Z44" si="164">IF(P44="No_existen",5*$Z$10,AA44*$Z$10)</f>
        <v>0.15</v>
      </c>
      <c r="AA44" s="376">
        <f t="shared" ref="AA44" si="165">ROUND(AVERAGEIF(AB44:AB46,"&gt;0"),0)</f>
        <v>1</v>
      </c>
      <c r="AB44" s="297">
        <f t="shared" si="3"/>
        <v>1</v>
      </c>
      <c r="AC44" s="295" t="s">
        <v>301</v>
      </c>
      <c r="AD44" s="295" t="s">
        <v>651</v>
      </c>
      <c r="AE44" s="378">
        <f t="shared" ref="AE44" si="166">IF(P44="No_existen",5*$AE$10,AF44*$AE$10)</f>
        <v>0.1</v>
      </c>
      <c r="AF44" s="376">
        <f t="shared" ref="AF44" si="167">ROUND(AVERAGEIF(AG44:AG46,"&gt;0"),0)</f>
        <v>1</v>
      </c>
      <c r="AG44" s="297">
        <f t="shared" si="4"/>
        <v>1</v>
      </c>
      <c r="AH44" s="295" t="s">
        <v>298</v>
      </c>
      <c r="AI44" s="295" t="s">
        <v>312</v>
      </c>
      <c r="AJ44" s="378">
        <f t="shared" ref="AJ44" si="168">IF(P44="No_existen",5*$AJ$10,AK44*$AJ$10)</f>
        <v>0.2</v>
      </c>
      <c r="AK44" s="376">
        <f t="shared" ref="AK44" si="169">ROUND(AVERAGEIF(AL44:AL46,"&gt;0"),0)</f>
        <v>2</v>
      </c>
      <c r="AL44" s="297">
        <f t="shared" si="5"/>
        <v>1</v>
      </c>
      <c r="AM44" s="295" t="s">
        <v>492</v>
      </c>
      <c r="AN44" s="376">
        <f t="shared" ref="AN44" si="170">ROUND(AVERAGE(R44,V44,AA44,AF44,AK44),0)</f>
        <v>1</v>
      </c>
      <c r="AO44" s="372" t="str">
        <f t="shared" ref="AO44" si="171">IF(AN44&lt;1.5,"FUERTE",IF(AND(AN44&gt;=1.5,AN44&lt;2.5),"ACEPTABLE",IF(AN44&gt;=5,"INEXISTENTE","DÉBIL")))</f>
        <v>FUERTE</v>
      </c>
      <c r="AP44" s="374">
        <f t="shared" ref="AP44" si="172">IF(O44=0,0,ROUND((O44*AN44),0))</f>
        <v>1</v>
      </c>
      <c r="AQ44" s="368" t="str">
        <f t="shared" ref="AQ44" si="173">IF(AP44&gt;=36,"GRAVE", IF(AP44&lt;=10, "LEVE", "MODERADO"))</f>
        <v>LEVE</v>
      </c>
      <c r="AR44" s="359" t="s">
        <v>656</v>
      </c>
      <c r="AS44" s="408">
        <v>0</v>
      </c>
      <c r="AT44" s="49" t="s">
        <v>88</v>
      </c>
      <c r="AU44" s="49"/>
      <c r="AV44" s="101"/>
      <c r="AW44" s="101"/>
      <c r="AX44" s="103"/>
      <c r="AY44" s="47"/>
      <c r="AZ44" s="47"/>
      <c r="BA44" s="47"/>
      <c r="BB44" s="48"/>
      <c r="BC44" s="48"/>
    </row>
    <row r="45" spans="1:55" s="102" customFormat="1" ht="64.5" customHeight="1" x14ac:dyDescent="0.2">
      <c r="A45" s="396"/>
      <c r="B45" s="404"/>
      <c r="C45" s="404"/>
      <c r="D45" s="77" t="s">
        <v>262</v>
      </c>
      <c r="E45" s="77" t="s">
        <v>36</v>
      </c>
      <c r="F45" s="79" t="s">
        <v>640</v>
      </c>
      <c r="G45" s="357"/>
      <c r="H45" s="406"/>
      <c r="I45" s="406"/>
      <c r="J45" s="406"/>
      <c r="K45" s="384"/>
      <c r="L45" s="382"/>
      <c r="M45" s="384"/>
      <c r="N45" s="382"/>
      <c r="O45" s="382"/>
      <c r="P45" s="152" t="s">
        <v>321</v>
      </c>
      <c r="Q45" s="153">
        <f t="shared" si="1"/>
        <v>1</v>
      </c>
      <c r="R45" s="376"/>
      <c r="S45" s="376"/>
      <c r="T45" s="295" t="s">
        <v>646</v>
      </c>
      <c r="U45" s="380"/>
      <c r="V45" s="378"/>
      <c r="W45" s="293">
        <f t="shared" si="2"/>
        <v>1</v>
      </c>
      <c r="X45" s="295" t="s">
        <v>326</v>
      </c>
      <c r="Y45" s="295" t="s">
        <v>649</v>
      </c>
      <c r="Z45" s="378"/>
      <c r="AA45" s="376"/>
      <c r="AB45" s="297">
        <f t="shared" si="3"/>
        <v>1</v>
      </c>
      <c r="AC45" s="295" t="s">
        <v>301</v>
      </c>
      <c r="AD45" s="295" t="s">
        <v>652</v>
      </c>
      <c r="AE45" s="378"/>
      <c r="AF45" s="376"/>
      <c r="AG45" s="297">
        <f t="shared" si="4"/>
        <v>1</v>
      </c>
      <c r="AH45" s="295" t="s">
        <v>298</v>
      </c>
      <c r="AI45" s="295" t="s">
        <v>312</v>
      </c>
      <c r="AJ45" s="378"/>
      <c r="AK45" s="376"/>
      <c r="AL45" s="297">
        <f t="shared" si="5"/>
        <v>4</v>
      </c>
      <c r="AM45" s="295" t="s">
        <v>529</v>
      </c>
      <c r="AN45" s="376"/>
      <c r="AO45" s="372"/>
      <c r="AP45" s="374"/>
      <c r="AQ45" s="368"/>
      <c r="AR45" s="359"/>
      <c r="AS45" s="359"/>
      <c r="AT45" s="49" t="s">
        <v>88</v>
      </c>
      <c r="AU45" s="49"/>
      <c r="AV45" s="101"/>
      <c r="AW45" s="101"/>
      <c r="AX45" s="103"/>
      <c r="AY45" s="47"/>
      <c r="AZ45" s="47"/>
      <c r="BA45" s="47"/>
      <c r="BB45" s="48"/>
      <c r="BC45" s="48"/>
    </row>
    <row r="46" spans="1:55" s="102" customFormat="1" ht="64.5" customHeight="1" x14ac:dyDescent="0.2">
      <c r="A46" s="396"/>
      <c r="B46" s="404"/>
      <c r="C46" s="404"/>
      <c r="D46" s="77"/>
      <c r="E46" s="77"/>
      <c r="F46" s="77"/>
      <c r="G46" s="357"/>
      <c r="H46" s="406"/>
      <c r="I46" s="406"/>
      <c r="J46" s="406"/>
      <c r="K46" s="384"/>
      <c r="L46" s="382"/>
      <c r="M46" s="384"/>
      <c r="N46" s="382"/>
      <c r="O46" s="382"/>
      <c r="P46" s="152" t="s">
        <v>321</v>
      </c>
      <c r="Q46" s="153">
        <f t="shared" si="1"/>
        <v>1</v>
      </c>
      <c r="R46" s="376"/>
      <c r="S46" s="376"/>
      <c r="T46" s="295" t="s">
        <v>647</v>
      </c>
      <c r="U46" s="380"/>
      <c r="V46" s="378"/>
      <c r="W46" s="293">
        <f t="shared" si="2"/>
        <v>1</v>
      </c>
      <c r="X46" s="295" t="s">
        <v>326</v>
      </c>
      <c r="Y46" s="295" t="s">
        <v>650</v>
      </c>
      <c r="Z46" s="378"/>
      <c r="AA46" s="376"/>
      <c r="AB46" s="297">
        <f t="shared" si="3"/>
        <v>1</v>
      </c>
      <c r="AC46" s="295" t="s">
        <v>301</v>
      </c>
      <c r="AD46" s="295" t="s">
        <v>652</v>
      </c>
      <c r="AE46" s="378"/>
      <c r="AF46" s="376"/>
      <c r="AG46" s="297">
        <f t="shared" si="4"/>
        <v>1</v>
      </c>
      <c r="AH46" s="295" t="s">
        <v>298</v>
      </c>
      <c r="AI46" s="295" t="s">
        <v>312</v>
      </c>
      <c r="AJ46" s="378"/>
      <c r="AK46" s="376"/>
      <c r="AL46" s="297">
        <f t="shared" si="5"/>
        <v>1</v>
      </c>
      <c r="AM46" s="295" t="s">
        <v>492</v>
      </c>
      <c r="AN46" s="376"/>
      <c r="AO46" s="372"/>
      <c r="AP46" s="374"/>
      <c r="AQ46" s="368"/>
      <c r="AR46" s="359"/>
      <c r="AS46" s="359"/>
      <c r="AT46" s="49" t="s">
        <v>88</v>
      </c>
      <c r="AU46" s="49"/>
      <c r="AV46" s="101"/>
      <c r="AW46" s="101"/>
      <c r="AX46" s="103"/>
      <c r="AY46" s="47"/>
      <c r="AZ46" s="47"/>
      <c r="BA46" s="47"/>
      <c r="BB46" s="48"/>
      <c r="BC46" s="48"/>
    </row>
    <row r="47" spans="1:55" s="102" customFormat="1" ht="64.5" customHeight="1" x14ac:dyDescent="0.2">
      <c r="A47" s="396">
        <v>13</v>
      </c>
      <c r="B47" s="404" t="s">
        <v>476</v>
      </c>
      <c r="C47" s="404"/>
      <c r="D47" s="77" t="s">
        <v>262</v>
      </c>
      <c r="E47" s="77" t="s">
        <v>36</v>
      </c>
      <c r="F47" s="79" t="s">
        <v>639</v>
      </c>
      <c r="G47" s="357" t="s">
        <v>146</v>
      </c>
      <c r="H47" s="406" t="s">
        <v>633</v>
      </c>
      <c r="I47" s="406" t="s">
        <v>634</v>
      </c>
      <c r="J47" s="406" t="s">
        <v>635</v>
      </c>
      <c r="K47" s="384" t="s">
        <v>148</v>
      </c>
      <c r="L47" s="382">
        <f t="shared" ref="L47" si="174">IF(K47="ALTA",5,IF(K47="MEDIO ALTA",4,IF(K47="MEDIA",3,IF(K47="MEDIO BAJA",2,IF(K47="BAJA",1,0)))))</f>
        <v>4</v>
      </c>
      <c r="M47" s="384" t="s">
        <v>142</v>
      </c>
      <c r="N47" s="382">
        <f t="shared" ref="N47" si="175">IF(M47="ALTO",5,IF(M47="MEDIO ALTO",4,IF(M47="MEDIO",3,IF(M47="MEDIO BAJO",2,IF(M47="BAJO",1,0)))))</f>
        <v>4</v>
      </c>
      <c r="O47" s="382">
        <f t="shared" si="69"/>
        <v>16</v>
      </c>
      <c r="P47" s="152" t="s">
        <v>321</v>
      </c>
      <c r="Q47" s="153">
        <f t="shared" si="1"/>
        <v>1</v>
      </c>
      <c r="R47" s="376">
        <f t="shared" si="70"/>
        <v>1</v>
      </c>
      <c r="S47" s="376">
        <f t="shared" ref="S47" si="176">R47*0.6</f>
        <v>0.6</v>
      </c>
      <c r="T47" s="295" t="s">
        <v>645</v>
      </c>
      <c r="U47" s="380">
        <f t="shared" ref="U47" si="177">IF(P47="No_existen",5*$U$10,V47*$U$10)</f>
        <v>0.05</v>
      </c>
      <c r="V47" s="378">
        <f t="shared" ref="V47" si="178">ROUND(AVERAGEIF(W47:W49,"&gt;0"),0)</f>
        <v>1</v>
      </c>
      <c r="W47" s="293">
        <f t="shared" si="2"/>
        <v>1</v>
      </c>
      <c r="X47" s="295" t="s">
        <v>326</v>
      </c>
      <c r="Y47" s="295" t="s">
        <v>648</v>
      </c>
      <c r="Z47" s="378">
        <f t="shared" ref="Z47" si="179">IF(P47="No_existen",5*$Z$10,AA47*$Z$10)</f>
        <v>0.3</v>
      </c>
      <c r="AA47" s="376">
        <f t="shared" ref="AA47" si="180">ROUND(AVERAGEIF(AB47:AB49,"&gt;0"),0)</f>
        <v>2</v>
      </c>
      <c r="AB47" s="297">
        <f t="shared" si="3"/>
        <v>1</v>
      </c>
      <c r="AC47" s="295" t="s">
        <v>301</v>
      </c>
      <c r="AD47" s="295" t="s">
        <v>651</v>
      </c>
      <c r="AE47" s="378">
        <f t="shared" ref="AE47" si="181">IF(P47="No_existen",5*$AE$10,AF47*$AE$10)</f>
        <v>0.2</v>
      </c>
      <c r="AF47" s="376">
        <f t="shared" ref="AF47" si="182">ROUND(AVERAGEIF(AG47:AG49,"&gt;0"),0)</f>
        <v>2</v>
      </c>
      <c r="AG47" s="297">
        <f t="shared" si="4"/>
        <v>1</v>
      </c>
      <c r="AH47" s="295" t="s">
        <v>298</v>
      </c>
      <c r="AI47" s="295" t="s">
        <v>312</v>
      </c>
      <c r="AJ47" s="378">
        <f t="shared" ref="AJ47" si="183">IF(P47="No_existen",5*$AJ$10,AK47*$AJ$10)</f>
        <v>0.1</v>
      </c>
      <c r="AK47" s="376">
        <f t="shared" ref="AK47" si="184">ROUND(AVERAGEIF(AL47:AL49,"&gt;0"),0)</f>
        <v>1</v>
      </c>
      <c r="AL47" s="297">
        <f t="shared" si="5"/>
        <v>1</v>
      </c>
      <c r="AM47" s="295" t="s">
        <v>492</v>
      </c>
      <c r="AN47" s="376">
        <f t="shared" ref="AN47" si="185">ROUND(AVERAGE(R47,V47,AA47,AF47,AK47),0)</f>
        <v>1</v>
      </c>
      <c r="AO47" s="372" t="str">
        <f t="shared" ref="AO47" si="186">IF(AN47&lt;1.5,"FUERTE",IF(AND(AN47&gt;=1.5,AN47&lt;2.5),"ACEPTABLE",IF(AN47&gt;=5,"INEXISTENTE","DÉBIL")))</f>
        <v>FUERTE</v>
      </c>
      <c r="AP47" s="374">
        <f t="shared" ref="AP47" si="187">IF(O47=0,0,ROUND((O47*AN47),0))</f>
        <v>16</v>
      </c>
      <c r="AQ47" s="368" t="str">
        <f t="shared" ref="AQ47" si="188">IF(AP47&gt;=36,"GRAVE", IF(AP47&lt;=10, "LEVE", "MODERADO"))</f>
        <v>MODERADO</v>
      </c>
      <c r="AR47" s="359" t="s">
        <v>657</v>
      </c>
      <c r="AS47" s="408">
        <v>0</v>
      </c>
      <c r="AT47" s="49" t="s">
        <v>91</v>
      </c>
      <c r="AU47" s="49" t="s">
        <v>91</v>
      </c>
      <c r="AV47" s="49" t="s">
        <v>659</v>
      </c>
      <c r="AW47" s="101">
        <v>44074</v>
      </c>
      <c r="AX47" s="103" t="s">
        <v>661</v>
      </c>
      <c r="AY47" s="47"/>
      <c r="AZ47" s="47"/>
      <c r="BA47" s="47"/>
      <c r="BB47" s="48"/>
      <c r="BC47" s="48"/>
    </row>
    <row r="48" spans="1:55" s="102" customFormat="1" ht="64.5" customHeight="1" x14ac:dyDescent="0.2">
      <c r="A48" s="396"/>
      <c r="B48" s="404"/>
      <c r="C48" s="404"/>
      <c r="D48" s="77" t="s">
        <v>262</v>
      </c>
      <c r="E48" s="77" t="s">
        <v>36</v>
      </c>
      <c r="F48" s="79" t="s">
        <v>641</v>
      </c>
      <c r="G48" s="357"/>
      <c r="H48" s="406"/>
      <c r="I48" s="406"/>
      <c r="J48" s="406"/>
      <c r="K48" s="384"/>
      <c r="L48" s="382"/>
      <c r="M48" s="384"/>
      <c r="N48" s="382"/>
      <c r="O48" s="382"/>
      <c r="P48" s="152" t="s">
        <v>321</v>
      </c>
      <c r="Q48" s="153">
        <f t="shared" si="1"/>
        <v>1</v>
      </c>
      <c r="R48" s="376"/>
      <c r="S48" s="376"/>
      <c r="T48" s="295" t="s">
        <v>646</v>
      </c>
      <c r="U48" s="380"/>
      <c r="V48" s="378"/>
      <c r="W48" s="293">
        <f t="shared" si="2"/>
        <v>1</v>
      </c>
      <c r="X48" s="295" t="s">
        <v>326</v>
      </c>
      <c r="Y48" s="295" t="s">
        <v>649</v>
      </c>
      <c r="Z48" s="378"/>
      <c r="AA48" s="376"/>
      <c r="AB48" s="297">
        <f t="shared" si="3"/>
        <v>1</v>
      </c>
      <c r="AC48" s="295" t="s">
        <v>301</v>
      </c>
      <c r="AD48" s="295" t="s">
        <v>652</v>
      </c>
      <c r="AE48" s="378"/>
      <c r="AF48" s="376"/>
      <c r="AG48" s="297">
        <f t="shared" si="4"/>
        <v>1</v>
      </c>
      <c r="AH48" s="295" t="s">
        <v>298</v>
      </c>
      <c r="AI48" s="295" t="s">
        <v>312</v>
      </c>
      <c r="AJ48" s="378"/>
      <c r="AK48" s="376"/>
      <c r="AL48" s="297">
        <f t="shared" si="5"/>
        <v>1</v>
      </c>
      <c r="AM48" s="295" t="s">
        <v>492</v>
      </c>
      <c r="AN48" s="376"/>
      <c r="AO48" s="372"/>
      <c r="AP48" s="374"/>
      <c r="AQ48" s="368"/>
      <c r="AR48" s="359"/>
      <c r="AS48" s="359"/>
      <c r="AT48" s="49" t="s">
        <v>89</v>
      </c>
      <c r="AU48" s="49" t="s">
        <v>89</v>
      </c>
      <c r="AV48" s="49" t="s">
        <v>660</v>
      </c>
      <c r="AW48" s="101">
        <v>44012</v>
      </c>
      <c r="AX48" s="103"/>
      <c r="AY48" s="47"/>
      <c r="AZ48" s="47"/>
      <c r="BA48" s="47"/>
      <c r="BB48" s="48"/>
      <c r="BC48" s="48"/>
    </row>
    <row r="49" spans="1:55" s="102" customFormat="1" ht="64.5" customHeight="1" x14ac:dyDescent="0.2">
      <c r="A49" s="396"/>
      <c r="B49" s="404"/>
      <c r="C49" s="404"/>
      <c r="D49" s="77"/>
      <c r="E49" s="77"/>
      <c r="F49" s="77"/>
      <c r="G49" s="357"/>
      <c r="H49" s="406"/>
      <c r="I49" s="406"/>
      <c r="J49" s="406"/>
      <c r="K49" s="384"/>
      <c r="L49" s="382"/>
      <c r="M49" s="384"/>
      <c r="N49" s="382"/>
      <c r="O49" s="382"/>
      <c r="P49" s="152" t="s">
        <v>321</v>
      </c>
      <c r="Q49" s="153">
        <f t="shared" si="1"/>
        <v>1</v>
      </c>
      <c r="R49" s="376"/>
      <c r="S49" s="376"/>
      <c r="T49" s="295" t="s">
        <v>647</v>
      </c>
      <c r="U49" s="380"/>
      <c r="V49" s="378"/>
      <c r="W49" s="293">
        <f t="shared" si="2"/>
        <v>2</v>
      </c>
      <c r="X49" s="295" t="s">
        <v>325</v>
      </c>
      <c r="Y49" s="295"/>
      <c r="Z49" s="378"/>
      <c r="AA49" s="376"/>
      <c r="AB49" s="297">
        <f t="shared" si="3"/>
        <v>4</v>
      </c>
      <c r="AC49" s="295" t="s">
        <v>300</v>
      </c>
      <c r="AD49" s="295"/>
      <c r="AE49" s="378"/>
      <c r="AF49" s="376"/>
      <c r="AG49" s="297">
        <f t="shared" si="4"/>
        <v>4</v>
      </c>
      <c r="AH49" s="295" t="s">
        <v>302</v>
      </c>
      <c r="AI49" s="295" t="s">
        <v>312</v>
      </c>
      <c r="AJ49" s="378"/>
      <c r="AK49" s="376"/>
      <c r="AL49" s="297">
        <f t="shared" si="5"/>
        <v>1</v>
      </c>
      <c r="AM49" s="295" t="s">
        <v>492</v>
      </c>
      <c r="AN49" s="376"/>
      <c r="AO49" s="372"/>
      <c r="AP49" s="374"/>
      <c r="AQ49" s="368"/>
      <c r="AR49" s="359"/>
      <c r="AS49" s="359"/>
      <c r="AT49" s="49"/>
      <c r="AU49" s="49"/>
      <c r="AV49" s="101"/>
      <c r="AW49" s="101"/>
      <c r="AX49" s="103"/>
      <c r="AY49" s="47"/>
      <c r="AZ49" s="47"/>
      <c r="BA49" s="47"/>
      <c r="BB49" s="48"/>
      <c r="BC49" s="48"/>
    </row>
    <row r="50" spans="1:55" s="102" customFormat="1" ht="64.5" customHeight="1" x14ac:dyDescent="0.2">
      <c r="A50" s="396">
        <v>14</v>
      </c>
      <c r="B50" s="404" t="s">
        <v>476</v>
      </c>
      <c r="C50" s="404"/>
      <c r="D50" s="77" t="s">
        <v>263</v>
      </c>
      <c r="E50" s="77" t="s">
        <v>225</v>
      </c>
      <c r="F50" s="77" t="s">
        <v>642</v>
      </c>
      <c r="G50" s="357" t="s">
        <v>146</v>
      </c>
      <c r="H50" s="406" t="s">
        <v>636</v>
      </c>
      <c r="I50" s="406" t="s">
        <v>637</v>
      </c>
      <c r="J50" s="406" t="s">
        <v>638</v>
      </c>
      <c r="K50" s="384" t="s">
        <v>126</v>
      </c>
      <c r="L50" s="382">
        <f t="shared" ref="L50" si="189">IF(K50="ALTA",5,IF(K50="MEDIO ALTA",4,IF(K50="MEDIA",3,IF(K50="MEDIO BAJA",2,IF(K50="BAJA",1,0)))))</f>
        <v>1</v>
      </c>
      <c r="M50" s="384" t="s">
        <v>138</v>
      </c>
      <c r="N50" s="382">
        <f t="shared" ref="N50" si="190">IF(M50="ALTO",5,IF(M50="MEDIO ALTO",4,IF(M50="MEDIO",3,IF(M50="MEDIO BAJO",2,IF(M50="BAJO",1,0)))))</f>
        <v>5</v>
      </c>
      <c r="O50" s="382">
        <f t="shared" si="69"/>
        <v>5</v>
      </c>
      <c r="P50" s="152" t="s">
        <v>321</v>
      </c>
      <c r="Q50" s="153">
        <f t="shared" si="1"/>
        <v>1</v>
      </c>
      <c r="R50" s="376">
        <f t="shared" si="70"/>
        <v>1</v>
      </c>
      <c r="S50" s="376">
        <f t="shared" ref="S50" si="191">R50*0.6</f>
        <v>0.6</v>
      </c>
      <c r="T50" s="295" t="s">
        <v>653</v>
      </c>
      <c r="U50" s="380">
        <f t="shared" ref="U50" si="192">IF(P50="No_existen",5*$U$10,V50*$U$10)</f>
        <v>0.1</v>
      </c>
      <c r="V50" s="378">
        <f t="shared" ref="V50" si="193">ROUND(AVERAGEIF(W50:W52,"&gt;0"),0)</f>
        <v>2</v>
      </c>
      <c r="W50" s="293">
        <f t="shared" si="2"/>
        <v>4</v>
      </c>
      <c r="X50" s="295" t="s">
        <v>324</v>
      </c>
      <c r="Y50" s="295"/>
      <c r="Z50" s="378">
        <f t="shared" ref="Z50" si="194">IF(P50="No_existen",5*$Z$10,AA50*$Z$10)</f>
        <v>0.3</v>
      </c>
      <c r="AA50" s="376">
        <f t="shared" ref="AA50" si="195">ROUND(AVERAGEIF(AB50:AB52,"&gt;0"),0)</f>
        <v>2</v>
      </c>
      <c r="AB50" s="297">
        <f t="shared" si="3"/>
        <v>4</v>
      </c>
      <c r="AC50" s="295" t="s">
        <v>300</v>
      </c>
      <c r="AD50" s="295"/>
      <c r="AE50" s="378">
        <f t="shared" ref="AE50" si="196">IF(P50="No_existen",5*$AE$10,AF50*$AE$10)</f>
        <v>0.2</v>
      </c>
      <c r="AF50" s="376">
        <f t="shared" ref="AF50" si="197">ROUND(AVERAGEIF(AG50:AG52,"&gt;0"),0)</f>
        <v>2</v>
      </c>
      <c r="AG50" s="297">
        <f t="shared" si="4"/>
        <v>4</v>
      </c>
      <c r="AH50" s="295" t="s">
        <v>302</v>
      </c>
      <c r="AI50" s="295" t="s">
        <v>305</v>
      </c>
      <c r="AJ50" s="378">
        <f t="shared" ref="AJ50" si="198">IF(P50="No_existen",5*$AJ$10,AK50*$AJ$10)</f>
        <v>0.1</v>
      </c>
      <c r="AK50" s="376">
        <f t="shared" ref="AK50" si="199">ROUND(AVERAGEIF(AL50:AL52,"&gt;0"),0)</f>
        <v>1</v>
      </c>
      <c r="AL50" s="297">
        <f t="shared" si="5"/>
        <v>1</v>
      </c>
      <c r="AM50" s="295" t="s">
        <v>492</v>
      </c>
      <c r="AN50" s="376">
        <f t="shared" ref="AN50" si="200">ROUND(AVERAGE(R50,V50,AA50,AF50,AK50),0)</f>
        <v>2</v>
      </c>
      <c r="AO50" s="372" t="str">
        <f t="shared" ref="AO50" si="201">IF(AN50&lt;1.5,"FUERTE",IF(AND(AN50&gt;=1.5,AN50&lt;2.5),"ACEPTABLE",IF(AN50&gt;=5,"INEXISTENTE","DÉBIL")))</f>
        <v>ACEPTABLE</v>
      </c>
      <c r="AP50" s="374">
        <f t="shared" ref="AP50" si="202">IF(O50=0,0,ROUND((O50*AN50),0))</f>
        <v>10</v>
      </c>
      <c r="AQ50" s="368" t="str">
        <f t="shared" ref="AQ50" si="203">IF(AP50&gt;=36,"GRAVE", IF(AP50&lt;=10, "LEVE", "MODERADO"))</f>
        <v>LEVE</v>
      </c>
      <c r="AR50" s="359" t="s">
        <v>658</v>
      </c>
      <c r="AS50" s="408">
        <v>0</v>
      </c>
      <c r="AT50" s="49" t="s">
        <v>88</v>
      </c>
      <c r="AU50" s="49"/>
      <c r="AV50" s="101"/>
      <c r="AW50" s="101"/>
      <c r="AX50" s="103"/>
      <c r="AY50" s="47"/>
      <c r="AZ50" s="47"/>
      <c r="BA50" s="47"/>
      <c r="BB50" s="48"/>
      <c r="BC50" s="48"/>
    </row>
    <row r="51" spans="1:55" s="102" customFormat="1" ht="82.9" customHeight="1" x14ac:dyDescent="0.2">
      <c r="A51" s="396"/>
      <c r="B51" s="404"/>
      <c r="C51" s="404"/>
      <c r="D51" s="77" t="s">
        <v>262</v>
      </c>
      <c r="E51" s="77" t="s">
        <v>36</v>
      </c>
      <c r="F51" s="77" t="s">
        <v>643</v>
      </c>
      <c r="G51" s="357"/>
      <c r="H51" s="407"/>
      <c r="I51" s="407"/>
      <c r="J51" s="407"/>
      <c r="K51" s="384"/>
      <c r="L51" s="382"/>
      <c r="M51" s="384"/>
      <c r="N51" s="382"/>
      <c r="O51" s="382"/>
      <c r="P51" s="152" t="s">
        <v>321</v>
      </c>
      <c r="Q51" s="153">
        <f t="shared" si="1"/>
        <v>1</v>
      </c>
      <c r="R51" s="376"/>
      <c r="S51" s="376"/>
      <c r="T51" s="295" t="s">
        <v>654</v>
      </c>
      <c r="U51" s="380"/>
      <c r="V51" s="378"/>
      <c r="W51" s="293">
        <f t="shared" si="2"/>
        <v>2</v>
      </c>
      <c r="X51" s="295" t="s">
        <v>325</v>
      </c>
      <c r="Y51" s="295"/>
      <c r="Z51" s="378"/>
      <c r="AA51" s="376"/>
      <c r="AB51" s="297">
        <f t="shared" si="3"/>
        <v>1</v>
      </c>
      <c r="AC51" s="295" t="s">
        <v>301</v>
      </c>
      <c r="AD51" s="295" t="s">
        <v>652</v>
      </c>
      <c r="AE51" s="378"/>
      <c r="AF51" s="376"/>
      <c r="AG51" s="297">
        <f t="shared" si="4"/>
        <v>1</v>
      </c>
      <c r="AH51" s="295" t="s">
        <v>298</v>
      </c>
      <c r="AI51" s="295" t="s">
        <v>312</v>
      </c>
      <c r="AJ51" s="378"/>
      <c r="AK51" s="376"/>
      <c r="AL51" s="297">
        <f t="shared" si="5"/>
        <v>1</v>
      </c>
      <c r="AM51" s="295" t="s">
        <v>492</v>
      </c>
      <c r="AN51" s="376"/>
      <c r="AO51" s="372"/>
      <c r="AP51" s="374"/>
      <c r="AQ51" s="368"/>
      <c r="AR51" s="359"/>
      <c r="AS51" s="359"/>
      <c r="AT51" s="49" t="s">
        <v>88</v>
      </c>
      <c r="AU51" s="49"/>
      <c r="AV51" s="101"/>
      <c r="AW51" s="101"/>
      <c r="AX51" s="103"/>
      <c r="AY51" s="47"/>
      <c r="AZ51" s="47"/>
      <c r="BA51" s="47"/>
      <c r="BB51" s="48"/>
      <c r="BC51" s="48"/>
    </row>
    <row r="52" spans="1:55" s="102" customFormat="1" ht="82.9" customHeight="1" x14ac:dyDescent="0.2">
      <c r="A52" s="396"/>
      <c r="B52" s="404"/>
      <c r="C52" s="404"/>
      <c r="D52" s="77" t="s">
        <v>262</v>
      </c>
      <c r="E52" s="77" t="s">
        <v>35</v>
      </c>
      <c r="F52" s="77" t="s">
        <v>644</v>
      </c>
      <c r="G52" s="357"/>
      <c r="H52" s="407"/>
      <c r="I52" s="407"/>
      <c r="J52" s="407"/>
      <c r="K52" s="384"/>
      <c r="L52" s="382"/>
      <c r="M52" s="384"/>
      <c r="N52" s="382"/>
      <c r="O52" s="382"/>
      <c r="P52" s="152" t="s">
        <v>321</v>
      </c>
      <c r="Q52" s="153">
        <f t="shared" si="1"/>
        <v>1</v>
      </c>
      <c r="R52" s="376"/>
      <c r="S52" s="376"/>
      <c r="T52" s="295" t="s">
        <v>655</v>
      </c>
      <c r="U52" s="380"/>
      <c r="V52" s="378"/>
      <c r="W52" s="293">
        <f t="shared" si="2"/>
        <v>1</v>
      </c>
      <c r="X52" s="295" t="s">
        <v>326</v>
      </c>
      <c r="Y52" s="295" t="s">
        <v>654</v>
      </c>
      <c r="Z52" s="378"/>
      <c r="AA52" s="376"/>
      <c r="AB52" s="297">
        <f t="shared" si="3"/>
        <v>1</v>
      </c>
      <c r="AC52" s="295" t="s">
        <v>301</v>
      </c>
      <c r="AD52" s="295" t="s">
        <v>652</v>
      </c>
      <c r="AE52" s="378"/>
      <c r="AF52" s="376"/>
      <c r="AG52" s="297">
        <f t="shared" si="4"/>
        <v>1</v>
      </c>
      <c r="AH52" s="295" t="s">
        <v>298</v>
      </c>
      <c r="AI52" s="295" t="s">
        <v>312</v>
      </c>
      <c r="AJ52" s="378"/>
      <c r="AK52" s="376"/>
      <c r="AL52" s="297">
        <f t="shared" si="5"/>
        <v>1</v>
      </c>
      <c r="AM52" s="295" t="s">
        <v>492</v>
      </c>
      <c r="AN52" s="376"/>
      <c r="AO52" s="372"/>
      <c r="AP52" s="374"/>
      <c r="AQ52" s="368"/>
      <c r="AR52" s="359"/>
      <c r="AS52" s="359"/>
      <c r="AT52" s="49"/>
      <c r="AU52" s="49"/>
      <c r="AV52" s="101"/>
      <c r="AW52" s="101"/>
      <c r="AX52" s="103"/>
      <c r="AY52" s="47"/>
      <c r="AZ52" s="47"/>
      <c r="BA52" s="47"/>
      <c r="BB52" s="48"/>
      <c r="BC52" s="48"/>
    </row>
    <row r="53" spans="1:55" s="102" customFormat="1" ht="64.5" customHeight="1" x14ac:dyDescent="0.2">
      <c r="A53" s="396">
        <v>15</v>
      </c>
      <c r="B53" s="404" t="s">
        <v>178</v>
      </c>
      <c r="C53" s="404"/>
      <c r="D53" s="77" t="s">
        <v>262</v>
      </c>
      <c r="E53" s="77" t="s">
        <v>36</v>
      </c>
      <c r="F53" s="79" t="s">
        <v>662</v>
      </c>
      <c r="G53" s="357" t="s">
        <v>104</v>
      </c>
      <c r="H53" s="355" t="s">
        <v>673</v>
      </c>
      <c r="I53" s="356" t="s">
        <v>674</v>
      </c>
      <c r="J53" s="357" t="s">
        <v>675</v>
      </c>
      <c r="K53" s="384" t="s">
        <v>149</v>
      </c>
      <c r="L53" s="382">
        <f t="shared" ref="L53" si="204">IF(K53="ALTA",5,IF(K53="MEDIO ALTA",4,IF(K53="MEDIA",3,IF(K53="MEDIO BAJA",2,IF(K53="BAJA",1,0)))))</f>
        <v>2</v>
      </c>
      <c r="M53" s="384" t="s">
        <v>142</v>
      </c>
      <c r="N53" s="382">
        <f t="shared" ref="N53" si="205">IF(M53="ALTO",5,IF(M53="MEDIO ALTO",4,IF(M53="MEDIO",3,IF(M53="MEDIO BAJO",2,IF(M53="BAJO",1,0)))))</f>
        <v>4</v>
      </c>
      <c r="O53" s="382">
        <f t="shared" si="69"/>
        <v>8</v>
      </c>
      <c r="P53" s="152" t="s">
        <v>321</v>
      </c>
      <c r="Q53" s="153">
        <f t="shared" si="1"/>
        <v>1</v>
      </c>
      <c r="R53" s="376">
        <f t="shared" si="70"/>
        <v>1</v>
      </c>
      <c r="S53" s="376">
        <f t="shared" ref="S53" si="206">R53*0.6</f>
        <v>0.6</v>
      </c>
      <c r="T53" s="295" t="s">
        <v>684</v>
      </c>
      <c r="U53" s="380">
        <f t="shared" ref="U53" si="207">IF(P53="No_existen",5*$U$10,V53*$U$10)</f>
        <v>0.2</v>
      </c>
      <c r="V53" s="378">
        <f t="shared" ref="V53" si="208">ROUND(AVERAGEIF(W53:W55,"&gt;0"),0)</f>
        <v>4</v>
      </c>
      <c r="W53" s="293">
        <f t="shared" si="2"/>
        <v>4</v>
      </c>
      <c r="X53" s="295" t="s">
        <v>324</v>
      </c>
      <c r="Y53" s="295"/>
      <c r="Z53" s="378">
        <f t="shared" ref="Z53" si="209">IF(P53="No_existen",5*$Z$10,AA53*$Z$10)</f>
        <v>0.15</v>
      </c>
      <c r="AA53" s="376">
        <f t="shared" ref="AA53" si="210">ROUND(AVERAGEIF(AB53:AB55,"&gt;0"),0)</f>
        <v>1</v>
      </c>
      <c r="AB53" s="297">
        <f t="shared" si="3"/>
        <v>1</v>
      </c>
      <c r="AC53" s="295" t="s">
        <v>301</v>
      </c>
      <c r="AD53" s="295" t="s">
        <v>690</v>
      </c>
      <c r="AE53" s="378">
        <f t="shared" ref="AE53" si="211">IF(P53="No_existen",5*$AE$10,AF53*$AE$10)</f>
        <v>0.1</v>
      </c>
      <c r="AF53" s="376">
        <f t="shared" ref="AF53" si="212">ROUND(AVERAGEIF(AG53:AG55,"&gt;0"),0)</f>
        <v>1</v>
      </c>
      <c r="AG53" s="297">
        <f t="shared" si="4"/>
        <v>1</v>
      </c>
      <c r="AH53" s="295" t="s">
        <v>298</v>
      </c>
      <c r="AI53" s="295" t="s">
        <v>305</v>
      </c>
      <c r="AJ53" s="378">
        <f t="shared" ref="AJ53" si="213">IF(P53="No_existen",5*$AJ$10,AK53*$AJ$10)</f>
        <v>0.2</v>
      </c>
      <c r="AK53" s="376">
        <f t="shared" ref="AK53" si="214">ROUND(AVERAGEIF(AL53:AL55,"&gt;0"),0)</f>
        <v>2</v>
      </c>
      <c r="AL53" s="297">
        <f t="shared" si="5"/>
        <v>1</v>
      </c>
      <c r="AM53" s="295" t="s">
        <v>492</v>
      </c>
      <c r="AN53" s="376">
        <f t="shared" ref="AN53" si="215">ROUND(AVERAGE(R53,V53,AA53,AF53,AK53),0)</f>
        <v>2</v>
      </c>
      <c r="AO53" s="372" t="str">
        <f t="shared" ref="AO53" si="216">IF(AN53&lt;1.5,"FUERTE",IF(AND(AN53&gt;=1.5,AN53&lt;2.5),"ACEPTABLE",IF(AN53&gt;=5,"INEXISTENTE","DÉBIL")))</f>
        <v>ACEPTABLE</v>
      </c>
      <c r="AP53" s="374">
        <f t="shared" ref="AP53" si="217">IF(O53=0,0,ROUND((O53*AN53),0))</f>
        <v>16</v>
      </c>
      <c r="AQ53" s="368" t="str">
        <f t="shared" ref="AQ53" si="218">IF(AP53&gt;=36,"GRAVE", IF(AP53&lt;=10, "LEVE", "MODERADO"))</f>
        <v>MODERADO</v>
      </c>
      <c r="AR53" s="359" t="s">
        <v>692</v>
      </c>
      <c r="AS53" s="359" t="s">
        <v>693</v>
      </c>
      <c r="AT53" s="49" t="s">
        <v>89</v>
      </c>
      <c r="AU53" s="49" t="s">
        <v>696</v>
      </c>
      <c r="AV53" s="101">
        <v>44561</v>
      </c>
      <c r="AW53" s="101"/>
      <c r="AX53" s="103"/>
      <c r="AY53" s="47"/>
      <c r="AZ53" s="47"/>
      <c r="BA53" s="47"/>
      <c r="BB53" s="48"/>
      <c r="BC53" s="48"/>
    </row>
    <row r="54" spans="1:55" s="102" customFormat="1" ht="64.5" customHeight="1" x14ac:dyDescent="0.2">
      <c r="A54" s="396"/>
      <c r="B54" s="404"/>
      <c r="C54" s="404"/>
      <c r="D54" s="77" t="s">
        <v>262</v>
      </c>
      <c r="E54" s="77" t="s">
        <v>32</v>
      </c>
      <c r="F54" s="79" t="s">
        <v>663</v>
      </c>
      <c r="G54" s="357"/>
      <c r="H54" s="356"/>
      <c r="I54" s="356"/>
      <c r="J54" s="357"/>
      <c r="K54" s="384"/>
      <c r="L54" s="382"/>
      <c r="M54" s="384"/>
      <c r="N54" s="382"/>
      <c r="O54" s="382"/>
      <c r="P54" s="152" t="s">
        <v>321</v>
      </c>
      <c r="Q54" s="153">
        <f t="shared" si="1"/>
        <v>1</v>
      </c>
      <c r="R54" s="376"/>
      <c r="S54" s="376"/>
      <c r="T54" s="295" t="s">
        <v>685</v>
      </c>
      <c r="U54" s="380"/>
      <c r="V54" s="378"/>
      <c r="W54" s="293">
        <f t="shared" si="2"/>
        <v>4</v>
      </c>
      <c r="X54" s="295" t="s">
        <v>324</v>
      </c>
      <c r="Y54" s="295"/>
      <c r="Z54" s="378"/>
      <c r="AA54" s="376"/>
      <c r="AB54" s="297">
        <f t="shared" si="3"/>
        <v>1</v>
      </c>
      <c r="AC54" s="295" t="s">
        <v>301</v>
      </c>
      <c r="AD54" s="295" t="s">
        <v>690</v>
      </c>
      <c r="AE54" s="378"/>
      <c r="AF54" s="376"/>
      <c r="AG54" s="297">
        <f t="shared" si="4"/>
        <v>1</v>
      </c>
      <c r="AH54" s="295" t="s">
        <v>298</v>
      </c>
      <c r="AI54" s="295" t="s">
        <v>313</v>
      </c>
      <c r="AJ54" s="378"/>
      <c r="AK54" s="376"/>
      <c r="AL54" s="297">
        <f t="shared" si="5"/>
        <v>4</v>
      </c>
      <c r="AM54" s="295" t="s">
        <v>529</v>
      </c>
      <c r="AN54" s="376"/>
      <c r="AO54" s="372"/>
      <c r="AP54" s="374"/>
      <c r="AQ54" s="368"/>
      <c r="AR54" s="359"/>
      <c r="AS54" s="359"/>
      <c r="AT54" s="49" t="s">
        <v>91</v>
      </c>
      <c r="AU54" s="49" t="s">
        <v>697</v>
      </c>
      <c r="AV54" s="101">
        <v>44561</v>
      </c>
      <c r="AW54" s="101"/>
      <c r="AX54" s="103" t="s">
        <v>702</v>
      </c>
      <c r="AY54" s="47"/>
      <c r="AZ54" s="47"/>
      <c r="BA54" s="47"/>
      <c r="BB54" s="48"/>
      <c r="BC54" s="48"/>
    </row>
    <row r="55" spans="1:55" s="102" customFormat="1" ht="64.5" customHeight="1" x14ac:dyDescent="0.2">
      <c r="A55" s="396"/>
      <c r="B55" s="404"/>
      <c r="C55" s="404"/>
      <c r="D55" s="77" t="s">
        <v>263</v>
      </c>
      <c r="E55" s="77" t="s">
        <v>225</v>
      </c>
      <c r="F55" s="79" t="s">
        <v>664</v>
      </c>
      <c r="G55" s="357"/>
      <c r="H55" s="356"/>
      <c r="I55" s="356"/>
      <c r="J55" s="357"/>
      <c r="K55" s="384"/>
      <c r="L55" s="382"/>
      <c r="M55" s="384"/>
      <c r="N55" s="382"/>
      <c r="O55" s="382"/>
      <c r="P55" s="152" t="s">
        <v>321</v>
      </c>
      <c r="Q55" s="153">
        <f t="shared" si="1"/>
        <v>1</v>
      </c>
      <c r="R55" s="376"/>
      <c r="S55" s="376"/>
      <c r="T55" s="295" t="s">
        <v>686</v>
      </c>
      <c r="U55" s="380"/>
      <c r="V55" s="378"/>
      <c r="W55" s="293">
        <f t="shared" si="2"/>
        <v>4</v>
      </c>
      <c r="X55" s="295" t="s">
        <v>324</v>
      </c>
      <c r="Y55" s="295"/>
      <c r="Z55" s="378"/>
      <c r="AA55" s="376"/>
      <c r="AB55" s="297">
        <f t="shared" si="3"/>
        <v>1</v>
      </c>
      <c r="AC55" s="295" t="s">
        <v>301</v>
      </c>
      <c r="AD55" s="295" t="s">
        <v>690</v>
      </c>
      <c r="AE55" s="378"/>
      <c r="AF55" s="376"/>
      <c r="AG55" s="297">
        <f t="shared" si="4"/>
        <v>1</v>
      </c>
      <c r="AH55" s="295" t="s">
        <v>298</v>
      </c>
      <c r="AI55" s="295" t="s">
        <v>305</v>
      </c>
      <c r="AJ55" s="378"/>
      <c r="AK55" s="376"/>
      <c r="AL55" s="297">
        <f t="shared" si="5"/>
        <v>1</v>
      </c>
      <c r="AM55" s="295" t="s">
        <v>492</v>
      </c>
      <c r="AN55" s="376"/>
      <c r="AO55" s="372"/>
      <c r="AP55" s="374"/>
      <c r="AQ55" s="368"/>
      <c r="AR55" s="359"/>
      <c r="AS55" s="359"/>
      <c r="AT55" s="49" t="s">
        <v>91</v>
      </c>
      <c r="AU55" s="49" t="s">
        <v>698</v>
      </c>
      <c r="AV55" s="101">
        <v>44561</v>
      </c>
      <c r="AW55" s="101"/>
      <c r="AX55" s="103" t="s">
        <v>703</v>
      </c>
      <c r="AY55" s="47"/>
      <c r="AZ55" s="47"/>
      <c r="BA55" s="47"/>
      <c r="BB55" s="48"/>
      <c r="BC55" s="48"/>
    </row>
    <row r="56" spans="1:55" s="102" customFormat="1" ht="64.5" customHeight="1" x14ac:dyDescent="0.2">
      <c r="A56" s="396">
        <v>16</v>
      </c>
      <c r="B56" s="404" t="s">
        <v>178</v>
      </c>
      <c r="C56" s="404"/>
      <c r="D56" s="77" t="s">
        <v>262</v>
      </c>
      <c r="E56" s="77" t="s">
        <v>36</v>
      </c>
      <c r="F56" s="79" t="s">
        <v>665</v>
      </c>
      <c r="G56" s="357" t="s">
        <v>104</v>
      </c>
      <c r="H56" s="355" t="s">
        <v>676</v>
      </c>
      <c r="I56" s="356" t="s">
        <v>677</v>
      </c>
      <c r="J56" s="357" t="s">
        <v>675</v>
      </c>
      <c r="K56" s="384" t="s">
        <v>149</v>
      </c>
      <c r="L56" s="382">
        <f t="shared" ref="L56" si="219">IF(K56="ALTA",5,IF(K56="MEDIO ALTA",4,IF(K56="MEDIA",3,IF(K56="MEDIO BAJA",2,IF(K56="BAJA",1,0)))))</f>
        <v>2</v>
      </c>
      <c r="M56" s="384" t="s">
        <v>142</v>
      </c>
      <c r="N56" s="382">
        <f t="shared" ref="N56" si="220">IF(M56="ALTO",5,IF(M56="MEDIO ALTO",4,IF(M56="MEDIO",3,IF(M56="MEDIO BAJO",2,IF(M56="BAJO",1,0)))))</f>
        <v>4</v>
      </c>
      <c r="O56" s="382">
        <f t="shared" si="69"/>
        <v>8</v>
      </c>
      <c r="P56" s="152" t="s">
        <v>320</v>
      </c>
      <c r="Q56" s="153">
        <f t="shared" si="1"/>
        <v>2</v>
      </c>
      <c r="R56" s="376">
        <f t="shared" si="70"/>
        <v>1</v>
      </c>
      <c r="S56" s="376">
        <f t="shared" ref="S56" si="221">R56*0.6</f>
        <v>0.6</v>
      </c>
      <c r="T56" s="295" t="s">
        <v>687</v>
      </c>
      <c r="U56" s="380">
        <f t="shared" ref="U56" si="222">IF(P56="No_existen",5*$U$10,V56*$U$10)</f>
        <v>0.2</v>
      </c>
      <c r="V56" s="378">
        <f t="shared" ref="V56" si="223">ROUND(AVERAGEIF(W56:W58,"&gt;0"),0)</f>
        <v>4</v>
      </c>
      <c r="W56" s="293">
        <f t="shared" si="2"/>
        <v>4</v>
      </c>
      <c r="X56" s="295" t="s">
        <v>324</v>
      </c>
      <c r="Y56" s="295"/>
      <c r="Z56" s="378">
        <f t="shared" ref="Z56" si="224">IF(P56="No_existen",5*$Z$10,AA56*$Z$10)</f>
        <v>0.15</v>
      </c>
      <c r="AA56" s="376">
        <f t="shared" ref="AA56" si="225">ROUND(AVERAGEIF(AB56:AB58,"&gt;0"),0)</f>
        <v>1</v>
      </c>
      <c r="AB56" s="297">
        <f t="shared" si="3"/>
        <v>1</v>
      </c>
      <c r="AC56" s="295" t="s">
        <v>301</v>
      </c>
      <c r="AD56" s="295" t="s">
        <v>691</v>
      </c>
      <c r="AE56" s="378">
        <f t="shared" ref="AE56" si="226">IF(P56="No_existen",5*$AE$10,AF56*$AE$10)</f>
        <v>0.1</v>
      </c>
      <c r="AF56" s="376">
        <f t="shared" ref="AF56" si="227">ROUND(AVERAGEIF(AG56:AG58,"&gt;0"),0)</f>
        <v>1</v>
      </c>
      <c r="AG56" s="297">
        <f t="shared" si="4"/>
        <v>1</v>
      </c>
      <c r="AH56" s="295" t="s">
        <v>298</v>
      </c>
      <c r="AI56" s="295" t="s">
        <v>311</v>
      </c>
      <c r="AJ56" s="378">
        <f t="shared" ref="AJ56" si="228">IF(P56="No_existen",5*$AJ$10,AK56*$AJ$10)</f>
        <v>0.30000000000000004</v>
      </c>
      <c r="AK56" s="376">
        <f t="shared" ref="AK56" si="229">ROUND(AVERAGEIF(AL56:AL58,"&gt;0"),0)</f>
        <v>3</v>
      </c>
      <c r="AL56" s="297">
        <f t="shared" si="5"/>
        <v>4</v>
      </c>
      <c r="AM56" s="295" t="s">
        <v>529</v>
      </c>
      <c r="AN56" s="376">
        <f t="shared" ref="AN56" si="230">ROUND(AVERAGE(R56,V56,AA56,AF56,AK56),0)</f>
        <v>2</v>
      </c>
      <c r="AO56" s="372" t="str">
        <f t="shared" ref="AO56" si="231">IF(AN56&lt;1.5,"FUERTE",IF(AND(AN56&gt;=1.5,AN56&lt;2.5),"ACEPTABLE",IF(AN56&gt;=5,"INEXISTENTE","DÉBIL")))</f>
        <v>ACEPTABLE</v>
      </c>
      <c r="AP56" s="374">
        <f t="shared" ref="AP56" si="232">IF(O56=0,0,ROUND((O56*AN56),0))</f>
        <v>16</v>
      </c>
      <c r="AQ56" s="368" t="str">
        <f t="shared" ref="AQ56" si="233">IF(AP56&gt;=36,"GRAVE", IF(AP56&lt;=10, "LEVE", "MODERADO"))</f>
        <v>MODERADO</v>
      </c>
      <c r="AR56" s="359" t="s">
        <v>694</v>
      </c>
      <c r="AS56" s="359" t="s">
        <v>695</v>
      </c>
      <c r="AT56" s="49" t="s">
        <v>91</v>
      </c>
      <c r="AU56" s="49" t="s">
        <v>699</v>
      </c>
      <c r="AV56" s="101">
        <v>44561</v>
      </c>
      <c r="AW56" s="101"/>
      <c r="AX56" s="103" t="s">
        <v>702</v>
      </c>
      <c r="AY56" s="47"/>
      <c r="AZ56" s="47"/>
      <c r="BA56" s="47"/>
      <c r="BB56" s="48"/>
      <c r="BC56" s="48"/>
    </row>
    <row r="57" spans="1:55" s="102" customFormat="1" ht="64.5" customHeight="1" x14ac:dyDescent="0.2">
      <c r="A57" s="396"/>
      <c r="B57" s="404"/>
      <c r="C57" s="404"/>
      <c r="D57" s="77" t="s">
        <v>262</v>
      </c>
      <c r="E57" s="77" t="s">
        <v>36</v>
      </c>
      <c r="F57" s="79" t="s">
        <v>666</v>
      </c>
      <c r="G57" s="357"/>
      <c r="H57" s="356"/>
      <c r="I57" s="356"/>
      <c r="J57" s="357"/>
      <c r="K57" s="384"/>
      <c r="L57" s="382"/>
      <c r="M57" s="384"/>
      <c r="N57" s="382"/>
      <c r="O57" s="382"/>
      <c r="P57" s="152" t="s">
        <v>321</v>
      </c>
      <c r="Q57" s="153">
        <f t="shared" si="1"/>
        <v>1</v>
      </c>
      <c r="R57" s="376"/>
      <c r="S57" s="376"/>
      <c r="T57" s="295" t="s">
        <v>688</v>
      </c>
      <c r="U57" s="380"/>
      <c r="V57" s="378"/>
      <c r="W57" s="293">
        <f t="shared" si="2"/>
        <v>4</v>
      </c>
      <c r="X57" s="295" t="s">
        <v>324</v>
      </c>
      <c r="Y57" s="295"/>
      <c r="Z57" s="378"/>
      <c r="AA57" s="376"/>
      <c r="AB57" s="297">
        <f t="shared" si="3"/>
        <v>1</v>
      </c>
      <c r="AC57" s="295" t="s">
        <v>301</v>
      </c>
      <c r="AD57" s="295" t="s">
        <v>691</v>
      </c>
      <c r="AE57" s="378"/>
      <c r="AF57" s="376"/>
      <c r="AG57" s="297">
        <f t="shared" si="4"/>
        <v>1</v>
      </c>
      <c r="AH57" s="295" t="s">
        <v>298</v>
      </c>
      <c r="AI57" s="295" t="s">
        <v>307</v>
      </c>
      <c r="AJ57" s="378"/>
      <c r="AK57" s="376"/>
      <c r="AL57" s="297">
        <f t="shared" si="5"/>
        <v>1</v>
      </c>
      <c r="AM57" s="295" t="s">
        <v>492</v>
      </c>
      <c r="AN57" s="376"/>
      <c r="AO57" s="372"/>
      <c r="AP57" s="374"/>
      <c r="AQ57" s="368"/>
      <c r="AR57" s="359"/>
      <c r="AS57" s="359"/>
      <c r="AT57" s="49" t="s">
        <v>91</v>
      </c>
      <c r="AU57" s="49" t="s">
        <v>700</v>
      </c>
      <c r="AV57" s="101">
        <v>44561</v>
      </c>
      <c r="AW57" s="101"/>
      <c r="AX57" s="103" t="s">
        <v>704</v>
      </c>
      <c r="AY57" s="47"/>
      <c r="AZ57" s="47"/>
      <c r="BA57" s="47"/>
      <c r="BB57" s="48"/>
      <c r="BC57" s="48"/>
    </row>
    <row r="58" spans="1:55" s="102" customFormat="1" ht="64.5" customHeight="1" x14ac:dyDescent="0.2">
      <c r="A58" s="396"/>
      <c r="B58" s="404"/>
      <c r="C58" s="404"/>
      <c r="D58" s="77" t="s">
        <v>263</v>
      </c>
      <c r="E58" s="77" t="s">
        <v>225</v>
      </c>
      <c r="F58" s="79" t="s">
        <v>667</v>
      </c>
      <c r="G58" s="357"/>
      <c r="H58" s="356"/>
      <c r="I58" s="356"/>
      <c r="J58" s="357"/>
      <c r="K58" s="384"/>
      <c r="L58" s="382"/>
      <c r="M58" s="384"/>
      <c r="N58" s="382"/>
      <c r="O58" s="382"/>
      <c r="P58" s="152" t="s">
        <v>321</v>
      </c>
      <c r="Q58" s="153">
        <f t="shared" si="1"/>
        <v>1</v>
      </c>
      <c r="R58" s="376"/>
      <c r="S58" s="376"/>
      <c r="T58" s="295" t="s">
        <v>689</v>
      </c>
      <c r="U58" s="380"/>
      <c r="V58" s="378"/>
      <c r="W58" s="293">
        <f t="shared" si="2"/>
        <v>4</v>
      </c>
      <c r="X58" s="295" t="s">
        <v>324</v>
      </c>
      <c r="Y58" s="295"/>
      <c r="Z58" s="378"/>
      <c r="AA58" s="376"/>
      <c r="AB58" s="297">
        <f t="shared" si="3"/>
        <v>1</v>
      </c>
      <c r="AC58" s="295" t="s">
        <v>301</v>
      </c>
      <c r="AD58" s="295" t="s">
        <v>690</v>
      </c>
      <c r="AE58" s="378"/>
      <c r="AF58" s="376"/>
      <c r="AG58" s="297">
        <f t="shared" si="4"/>
        <v>1</v>
      </c>
      <c r="AH58" s="295" t="s">
        <v>298</v>
      </c>
      <c r="AI58" s="295" t="s">
        <v>309</v>
      </c>
      <c r="AJ58" s="378"/>
      <c r="AK58" s="376"/>
      <c r="AL58" s="297">
        <f t="shared" si="5"/>
        <v>4</v>
      </c>
      <c r="AM58" s="295" t="s">
        <v>529</v>
      </c>
      <c r="AN58" s="376"/>
      <c r="AO58" s="372"/>
      <c r="AP58" s="374"/>
      <c r="AQ58" s="368"/>
      <c r="AR58" s="359"/>
      <c r="AS58" s="359"/>
      <c r="AT58" s="49" t="s">
        <v>89</v>
      </c>
      <c r="AU58" s="49" t="s">
        <v>701</v>
      </c>
      <c r="AV58" s="101">
        <v>44561</v>
      </c>
      <c r="AW58" s="101"/>
      <c r="AX58" s="103"/>
      <c r="AY58" s="47"/>
      <c r="AZ58" s="47"/>
      <c r="BA58" s="47"/>
      <c r="BB58" s="48"/>
      <c r="BC58" s="48"/>
    </row>
    <row r="59" spans="1:55" s="102" customFormat="1" ht="64.5" customHeight="1" x14ac:dyDescent="0.2">
      <c r="A59" s="396">
        <v>17</v>
      </c>
      <c r="B59" s="404" t="s">
        <v>178</v>
      </c>
      <c r="C59" s="404"/>
      <c r="D59" s="77" t="s">
        <v>262</v>
      </c>
      <c r="E59" s="77" t="s">
        <v>35</v>
      </c>
      <c r="F59" s="77" t="s">
        <v>668</v>
      </c>
      <c r="G59" s="357" t="s">
        <v>104</v>
      </c>
      <c r="H59" s="355" t="s">
        <v>678</v>
      </c>
      <c r="I59" s="356" t="s">
        <v>679</v>
      </c>
      <c r="J59" s="357" t="s">
        <v>680</v>
      </c>
      <c r="K59" s="384" t="s">
        <v>149</v>
      </c>
      <c r="L59" s="382">
        <f t="shared" ref="L59" si="234">IF(K59="ALTA",5,IF(K59="MEDIO ALTA",4,IF(K59="MEDIA",3,IF(K59="MEDIO BAJA",2,IF(K59="BAJA",1,0)))))</f>
        <v>2</v>
      </c>
      <c r="M59" s="384" t="s">
        <v>142</v>
      </c>
      <c r="N59" s="382">
        <f t="shared" ref="N59" si="235">IF(M59="ALTO",5,IF(M59="MEDIO ALTO",4,IF(M59="MEDIO",3,IF(M59="MEDIO BAJO",2,IF(M59="BAJO",1,0)))))</f>
        <v>4</v>
      </c>
      <c r="O59" s="382">
        <f t="shared" si="69"/>
        <v>8</v>
      </c>
      <c r="P59" s="152" t="s">
        <v>320</v>
      </c>
      <c r="Q59" s="153">
        <f t="shared" si="1"/>
        <v>2</v>
      </c>
      <c r="R59" s="376">
        <f t="shared" si="70"/>
        <v>2</v>
      </c>
      <c r="S59" s="376">
        <f t="shared" ref="S59" si="236">R59*0.6</f>
        <v>1.2</v>
      </c>
      <c r="T59" s="295" t="s">
        <v>705</v>
      </c>
      <c r="U59" s="380">
        <f t="shared" ref="U59" si="237">IF(P59="No_existen",5*$U$10,V59*$U$10)</f>
        <v>0.15000000000000002</v>
      </c>
      <c r="V59" s="378">
        <f t="shared" ref="V59" si="238">ROUND(AVERAGEIF(W59:W61,"&gt;0"),0)</f>
        <v>3</v>
      </c>
      <c r="W59" s="293">
        <f t="shared" si="2"/>
        <v>4</v>
      </c>
      <c r="X59" s="295" t="s">
        <v>324</v>
      </c>
      <c r="Y59" s="295"/>
      <c r="Z59" s="378">
        <f t="shared" ref="Z59" si="239">IF(P59="No_existen",5*$Z$10,AA59*$Z$10)</f>
        <v>0.15</v>
      </c>
      <c r="AA59" s="376">
        <f t="shared" ref="AA59" si="240">ROUND(AVERAGEIF(AB59:AB61,"&gt;0"),0)</f>
        <v>1</v>
      </c>
      <c r="AB59" s="297">
        <f t="shared" si="3"/>
        <v>1</v>
      </c>
      <c r="AC59" s="295" t="s">
        <v>301</v>
      </c>
      <c r="AD59" s="295" t="s">
        <v>690</v>
      </c>
      <c r="AE59" s="378">
        <f t="shared" ref="AE59" si="241">IF(P59="No_existen",5*$AE$10,AF59*$AE$10)</f>
        <v>0.1</v>
      </c>
      <c r="AF59" s="376">
        <f t="shared" ref="AF59" si="242">ROUND(AVERAGEIF(AG59:AG61,"&gt;0"),0)</f>
        <v>1</v>
      </c>
      <c r="AG59" s="297">
        <f t="shared" si="4"/>
        <v>1</v>
      </c>
      <c r="AH59" s="295" t="s">
        <v>298</v>
      </c>
      <c r="AI59" s="295" t="s">
        <v>311</v>
      </c>
      <c r="AJ59" s="378">
        <f t="shared" ref="AJ59" si="243">IF(P59="No_existen",5*$AJ$10,AK59*$AJ$10)</f>
        <v>0.2</v>
      </c>
      <c r="AK59" s="376">
        <f t="shared" ref="AK59" si="244">ROUND(AVERAGEIF(AL59:AL61,"&gt;0"),0)</f>
        <v>2</v>
      </c>
      <c r="AL59" s="297">
        <f t="shared" si="5"/>
        <v>4</v>
      </c>
      <c r="AM59" s="295" t="s">
        <v>529</v>
      </c>
      <c r="AN59" s="376">
        <f t="shared" ref="AN59" si="245">ROUND(AVERAGE(R59,V59,AA59,AF59,AK59),0)</f>
        <v>2</v>
      </c>
      <c r="AO59" s="372" t="str">
        <f t="shared" ref="AO59" si="246">IF(AN59&lt;1.5,"FUERTE",IF(AND(AN59&gt;=1.5,AN59&lt;2.5),"ACEPTABLE",IF(AN59&gt;=5,"INEXISTENTE","DÉBIL")))</f>
        <v>ACEPTABLE</v>
      </c>
      <c r="AP59" s="374">
        <f t="shared" ref="AP59" si="247">IF(O59=0,0,ROUND((O59*AN59),0))</f>
        <v>16</v>
      </c>
      <c r="AQ59" s="368" t="str">
        <f t="shared" ref="AQ59" si="248">IF(AP59&gt;=36,"GRAVE", IF(AP59&lt;=10, "LEVE", "MODERADO"))</f>
        <v>MODERADO</v>
      </c>
      <c r="AR59" s="359" t="s">
        <v>711</v>
      </c>
      <c r="AS59" s="359" t="s">
        <v>712</v>
      </c>
      <c r="AT59" s="49" t="s">
        <v>89</v>
      </c>
      <c r="AU59" s="295" t="s">
        <v>715</v>
      </c>
      <c r="AV59" s="101">
        <v>44347</v>
      </c>
      <c r="AW59" s="101"/>
      <c r="AX59" s="103"/>
      <c r="AY59" s="47"/>
      <c r="AZ59" s="47"/>
      <c r="BA59" s="47"/>
      <c r="BB59" s="48"/>
      <c r="BC59" s="48"/>
    </row>
    <row r="60" spans="1:55" s="102" customFormat="1" ht="64.5" customHeight="1" x14ac:dyDescent="0.2">
      <c r="A60" s="396"/>
      <c r="B60" s="404"/>
      <c r="C60" s="404"/>
      <c r="D60" s="77" t="s">
        <v>262</v>
      </c>
      <c r="E60" s="77" t="s">
        <v>227</v>
      </c>
      <c r="F60" s="77" t="s">
        <v>669</v>
      </c>
      <c r="G60" s="357"/>
      <c r="H60" s="356"/>
      <c r="I60" s="356"/>
      <c r="J60" s="357"/>
      <c r="K60" s="384"/>
      <c r="L60" s="382"/>
      <c r="M60" s="384"/>
      <c r="N60" s="382"/>
      <c r="O60" s="382"/>
      <c r="P60" s="152" t="s">
        <v>320</v>
      </c>
      <c r="Q60" s="153">
        <f t="shared" si="1"/>
        <v>2</v>
      </c>
      <c r="R60" s="376"/>
      <c r="S60" s="376"/>
      <c r="T60" s="295" t="s">
        <v>706</v>
      </c>
      <c r="U60" s="380"/>
      <c r="V60" s="378"/>
      <c r="W60" s="293">
        <f t="shared" si="2"/>
        <v>4</v>
      </c>
      <c r="X60" s="295" t="s">
        <v>324</v>
      </c>
      <c r="Y60" s="295"/>
      <c r="Z60" s="378"/>
      <c r="AA60" s="376"/>
      <c r="AB60" s="297">
        <f t="shared" si="3"/>
        <v>1</v>
      </c>
      <c r="AC60" s="295" t="s">
        <v>301</v>
      </c>
      <c r="AD60" s="295" t="s">
        <v>690</v>
      </c>
      <c r="AE60" s="378"/>
      <c r="AF60" s="376"/>
      <c r="AG60" s="297">
        <f t="shared" si="4"/>
        <v>1</v>
      </c>
      <c r="AH60" s="295" t="s">
        <v>298</v>
      </c>
      <c r="AI60" s="295" t="s">
        <v>305</v>
      </c>
      <c r="AJ60" s="378"/>
      <c r="AK60" s="376"/>
      <c r="AL60" s="297">
        <f t="shared" si="5"/>
        <v>1</v>
      </c>
      <c r="AM60" s="295" t="s">
        <v>492</v>
      </c>
      <c r="AN60" s="376"/>
      <c r="AO60" s="372"/>
      <c r="AP60" s="374"/>
      <c r="AQ60" s="368"/>
      <c r="AR60" s="359"/>
      <c r="AS60" s="359"/>
      <c r="AT60" s="49" t="s">
        <v>91</v>
      </c>
      <c r="AU60" s="295" t="s">
        <v>716</v>
      </c>
      <c r="AV60" s="101">
        <v>44255</v>
      </c>
      <c r="AW60" s="101"/>
      <c r="AX60" s="103" t="s">
        <v>718</v>
      </c>
      <c r="AY60" s="47"/>
      <c r="AZ60" s="47"/>
      <c r="BA60" s="47"/>
      <c r="BB60" s="48"/>
      <c r="BC60" s="48"/>
    </row>
    <row r="61" spans="1:55" s="102" customFormat="1" ht="64.5" customHeight="1" x14ac:dyDescent="0.2">
      <c r="A61" s="396"/>
      <c r="B61" s="404"/>
      <c r="C61" s="404"/>
      <c r="D61" s="77" t="s">
        <v>262</v>
      </c>
      <c r="E61" s="77" t="s">
        <v>34</v>
      </c>
      <c r="F61" s="77" t="s">
        <v>670</v>
      </c>
      <c r="G61" s="357"/>
      <c r="H61" s="356"/>
      <c r="I61" s="356"/>
      <c r="J61" s="357"/>
      <c r="K61" s="384"/>
      <c r="L61" s="382"/>
      <c r="M61" s="384"/>
      <c r="N61" s="382"/>
      <c r="O61" s="382"/>
      <c r="P61" s="152" t="s">
        <v>321</v>
      </c>
      <c r="Q61" s="153">
        <f t="shared" si="1"/>
        <v>1</v>
      </c>
      <c r="R61" s="376"/>
      <c r="S61" s="376"/>
      <c r="T61" s="295" t="s">
        <v>707</v>
      </c>
      <c r="U61" s="380"/>
      <c r="V61" s="378"/>
      <c r="W61" s="293">
        <f t="shared" si="2"/>
        <v>2</v>
      </c>
      <c r="X61" s="295" t="s">
        <v>325</v>
      </c>
      <c r="Y61" s="295"/>
      <c r="Z61" s="378"/>
      <c r="AA61" s="376"/>
      <c r="AB61" s="297">
        <f t="shared" si="3"/>
        <v>1</v>
      </c>
      <c r="AC61" s="295" t="s">
        <v>301</v>
      </c>
      <c r="AD61" s="295" t="s">
        <v>690</v>
      </c>
      <c r="AE61" s="378"/>
      <c r="AF61" s="376"/>
      <c r="AG61" s="297">
        <f t="shared" si="4"/>
        <v>1</v>
      </c>
      <c r="AH61" s="295" t="s">
        <v>298</v>
      </c>
      <c r="AI61" s="295" t="s">
        <v>313</v>
      </c>
      <c r="AJ61" s="378"/>
      <c r="AK61" s="376"/>
      <c r="AL61" s="297">
        <f t="shared" si="5"/>
        <v>1</v>
      </c>
      <c r="AM61" s="295" t="s">
        <v>492</v>
      </c>
      <c r="AN61" s="376"/>
      <c r="AO61" s="372"/>
      <c r="AP61" s="374"/>
      <c r="AQ61" s="368"/>
      <c r="AR61" s="359"/>
      <c r="AS61" s="359"/>
      <c r="AT61" s="49" t="s">
        <v>89</v>
      </c>
      <c r="AU61" s="295" t="s">
        <v>717</v>
      </c>
      <c r="AV61" s="101">
        <v>44165</v>
      </c>
      <c r="AW61" s="101"/>
      <c r="AX61" s="103"/>
      <c r="AY61" s="47"/>
      <c r="AZ61" s="47"/>
      <c r="BA61" s="47"/>
      <c r="BB61" s="48"/>
      <c r="BC61" s="48"/>
    </row>
    <row r="62" spans="1:55" s="102" customFormat="1" ht="64.5" customHeight="1" x14ac:dyDescent="0.2">
      <c r="A62" s="396">
        <v>18</v>
      </c>
      <c r="B62" s="404" t="s">
        <v>178</v>
      </c>
      <c r="C62" s="404"/>
      <c r="D62" s="77" t="s">
        <v>262</v>
      </c>
      <c r="E62" s="77" t="s">
        <v>227</v>
      </c>
      <c r="F62" s="79" t="s">
        <v>671</v>
      </c>
      <c r="G62" s="357" t="s">
        <v>104</v>
      </c>
      <c r="H62" s="355" t="s">
        <v>681</v>
      </c>
      <c r="I62" s="356" t="s">
        <v>682</v>
      </c>
      <c r="J62" s="357" t="s">
        <v>683</v>
      </c>
      <c r="K62" s="384" t="s">
        <v>126</v>
      </c>
      <c r="L62" s="382">
        <f t="shared" ref="L62" si="249">IF(K62="ALTA",5,IF(K62="MEDIO ALTA",4,IF(K62="MEDIA",3,IF(K62="MEDIO BAJA",2,IF(K62="BAJA",1,0)))))</f>
        <v>1</v>
      </c>
      <c r="M62" s="384" t="s">
        <v>138</v>
      </c>
      <c r="N62" s="382">
        <f t="shared" ref="N62" si="250">IF(M62="ALTO",5,IF(M62="MEDIO ALTO",4,IF(M62="MEDIO",3,IF(M62="MEDIO BAJO",2,IF(M62="BAJO",1,0)))))</f>
        <v>5</v>
      </c>
      <c r="O62" s="382">
        <f t="shared" si="69"/>
        <v>5</v>
      </c>
      <c r="P62" s="152" t="s">
        <v>321</v>
      </c>
      <c r="Q62" s="153">
        <f t="shared" si="1"/>
        <v>1</v>
      </c>
      <c r="R62" s="376">
        <f t="shared" si="70"/>
        <v>3</v>
      </c>
      <c r="S62" s="376">
        <f t="shared" ref="S62" si="251">R62*0.6</f>
        <v>1.7999999999999998</v>
      </c>
      <c r="T62" s="295" t="s">
        <v>708</v>
      </c>
      <c r="U62" s="380">
        <f t="shared" ref="U62" si="252">IF(P62="No_existen",5*$U$10,V62*$U$10)</f>
        <v>0.2</v>
      </c>
      <c r="V62" s="378">
        <f t="shared" ref="V62" si="253">ROUND(AVERAGEIF(W62:W64,"&gt;0"),0)</f>
        <v>4</v>
      </c>
      <c r="W62" s="293">
        <f t="shared" si="2"/>
        <v>4</v>
      </c>
      <c r="X62" s="295" t="s">
        <v>324</v>
      </c>
      <c r="Y62" s="295"/>
      <c r="Z62" s="378">
        <f t="shared" ref="Z62" si="254">IF(P62="No_existen",5*$Z$10,AA62*$Z$10)</f>
        <v>0.15</v>
      </c>
      <c r="AA62" s="376">
        <f t="shared" ref="AA62" si="255">ROUND(AVERAGEIF(AB62:AB64,"&gt;0"),0)</f>
        <v>1</v>
      </c>
      <c r="AB62" s="297">
        <f t="shared" si="3"/>
        <v>1</v>
      </c>
      <c r="AC62" s="295" t="s">
        <v>301</v>
      </c>
      <c r="AD62" s="295" t="s">
        <v>710</v>
      </c>
      <c r="AE62" s="378">
        <f t="shared" ref="AE62" si="256">IF(P62="No_existen",5*$AE$10,AF62*$AE$10)</f>
        <v>0.1</v>
      </c>
      <c r="AF62" s="376">
        <f t="shared" ref="AF62" si="257">ROUND(AVERAGEIF(AG62:AG64,"&gt;0"),0)</f>
        <v>1</v>
      </c>
      <c r="AG62" s="297">
        <f t="shared" si="4"/>
        <v>1</v>
      </c>
      <c r="AH62" s="295" t="s">
        <v>298</v>
      </c>
      <c r="AI62" s="295" t="s">
        <v>305</v>
      </c>
      <c r="AJ62" s="378">
        <f t="shared" ref="AJ62" si="258">IF(P62="No_existen",5*$AJ$10,AK62*$AJ$10)</f>
        <v>0.30000000000000004</v>
      </c>
      <c r="AK62" s="376">
        <f t="shared" ref="AK62" si="259">ROUND(AVERAGEIF(AL62:AL64,"&gt;0"),0)</f>
        <v>3</v>
      </c>
      <c r="AL62" s="297">
        <f t="shared" si="5"/>
        <v>4</v>
      </c>
      <c r="AM62" s="295" t="s">
        <v>529</v>
      </c>
      <c r="AN62" s="376">
        <f t="shared" ref="AN62" si="260">ROUND(AVERAGE(R62,V62,AA62,AF62,AK62),0)</f>
        <v>2</v>
      </c>
      <c r="AO62" s="372" t="str">
        <f t="shared" ref="AO62" si="261">IF(AN62&lt;1.5,"FUERTE",IF(AND(AN62&gt;=1.5,AN62&lt;2.5),"ACEPTABLE",IF(AN62&gt;=5,"INEXISTENTE","DÉBIL")))</f>
        <v>ACEPTABLE</v>
      </c>
      <c r="AP62" s="374">
        <f t="shared" ref="AP62" si="262">IF(O62=0,0,ROUND((O62*AN62),0))</f>
        <v>10</v>
      </c>
      <c r="AQ62" s="368" t="str">
        <f t="shared" ref="AQ62" si="263">IF(AP62&gt;=36,"GRAVE", IF(AP62&lt;=10, "LEVE", "MODERADO"))</f>
        <v>LEVE</v>
      </c>
      <c r="AR62" s="359" t="s">
        <v>713</v>
      </c>
      <c r="AS62" s="359" t="s">
        <v>714</v>
      </c>
      <c r="AT62" s="49" t="s">
        <v>88</v>
      </c>
      <c r="AU62" s="49"/>
      <c r="AV62" s="101"/>
      <c r="AW62" s="101"/>
      <c r="AX62" s="103"/>
      <c r="AY62" s="47"/>
      <c r="AZ62" s="47"/>
      <c r="BA62" s="47"/>
      <c r="BB62" s="48"/>
      <c r="BC62" s="48"/>
    </row>
    <row r="63" spans="1:55" s="102" customFormat="1" ht="64.5" customHeight="1" x14ac:dyDescent="0.2">
      <c r="A63" s="396"/>
      <c r="B63" s="404"/>
      <c r="C63" s="404"/>
      <c r="D63" s="77" t="s">
        <v>262</v>
      </c>
      <c r="E63" s="77" t="s">
        <v>35</v>
      </c>
      <c r="F63" s="79" t="s">
        <v>672</v>
      </c>
      <c r="G63" s="357"/>
      <c r="H63" s="356"/>
      <c r="I63" s="356"/>
      <c r="J63" s="357"/>
      <c r="K63" s="384"/>
      <c r="L63" s="382"/>
      <c r="M63" s="384"/>
      <c r="N63" s="382"/>
      <c r="O63" s="382"/>
      <c r="P63" s="152" t="s">
        <v>390</v>
      </c>
      <c r="Q63" s="153">
        <f t="shared" si="1"/>
        <v>4</v>
      </c>
      <c r="R63" s="376"/>
      <c r="S63" s="376"/>
      <c r="T63" s="295" t="s">
        <v>709</v>
      </c>
      <c r="U63" s="380"/>
      <c r="V63" s="378"/>
      <c r="W63" s="293">
        <f t="shared" si="2"/>
        <v>4</v>
      </c>
      <c r="X63" s="295" t="s">
        <v>324</v>
      </c>
      <c r="Y63" s="295"/>
      <c r="Z63" s="378"/>
      <c r="AA63" s="376"/>
      <c r="AB63" s="297">
        <f t="shared" si="3"/>
        <v>1</v>
      </c>
      <c r="AC63" s="295" t="s">
        <v>301</v>
      </c>
      <c r="AD63" s="295" t="s">
        <v>710</v>
      </c>
      <c r="AE63" s="378"/>
      <c r="AF63" s="376"/>
      <c r="AG63" s="297">
        <f t="shared" si="4"/>
        <v>1</v>
      </c>
      <c r="AH63" s="295" t="s">
        <v>298</v>
      </c>
      <c r="AI63" s="295" t="s">
        <v>306</v>
      </c>
      <c r="AJ63" s="378"/>
      <c r="AK63" s="376"/>
      <c r="AL63" s="297">
        <f t="shared" si="5"/>
        <v>1</v>
      </c>
      <c r="AM63" s="295" t="s">
        <v>492</v>
      </c>
      <c r="AN63" s="376"/>
      <c r="AO63" s="372"/>
      <c r="AP63" s="374"/>
      <c r="AQ63" s="368"/>
      <c r="AR63" s="359"/>
      <c r="AS63" s="359"/>
      <c r="AT63" s="49" t="s">
        <v>88</v>
      </c>
      <c r="AU63" s="49"/>
      <c r="AV63" s="101"/>
      <c r="AW63" s="101"/>
      <c r="AX63" s="103"/>
      <c r="AY63" s="47"/>
      <c r="AZ63" s="47"/>
      <c r="BA63" s="47"/>
      <c r="BB63" s="48"/>
      <c r="BC63" s="48"/>
    </row>
    <row r="64" spans="1:55" s="102" customFormat="1" ht="64.5" customHeight="1" x14ac:dyDescent="0.2">
      <c r="A64" s="396"/>
      <c r="B64" s="404"/>
      <c r="C64" s="404"/>
      <c r="D64" s="77"/>
      <c r="E64" s="77"/>
      <c r="F64" s="77"/>
      <c r="G64" s="357"/>
      <c r="H64" s="356"/>
      <c r="I64" s="356"/>
      <c r="J64" s="357"/>
      <c r="K64" s="384"/>
      <c r="L64" s="382"/>
      <c r="M64" s="384"/>
      <c r="N64" s="382"/>
      <c r="O64" s="382"/>
      <c r="P64" s="152"/>
      <c r="Q64" s="153">
        <f t="shared" si="1"/>
        <v>0</v>
      </c>
      <c r="R64" s="376"/>
      <c r="S64" s="376"/>
      <c r="T64" s="295"/>
      <c r="U64" s="380"/>
      <c r="V64" s="378"/>
      <c r="W64" s="293">
        <f t="shared" si="2"/>
        <v>0</v>
      </c>
      <c r="X64" s="295"/>
      <c r="Y64" s="295"/>
      <c r="Z64" s="378"/>
      <c r="AA64" s="376"/>
      <c r="AB64" s="297">
        <f t="shared" si="3"/>
        <v>0</v>
      </c>
      <c r="AC64" s="295"/>
      <c r="AD64" s="295"/>
      <c r="AE64" s="378"/>
      <c r="AF64" s="376"/>
      <c r="AG64" s="297">
        <f t="shared" si="4"/>
        <v>0</v>
      </c>
      <c r="AH64" s="295"/>
      <c r="AI64" s="295"/>
      <c r="AJ64" s="378"/>
      <c r="AK64" s="376"/>
      <c r="AL64" s="297">
        <f t="shared" si="5"/>
        <v>0</v>
      </c>
      <c r="AM64" s="295"/>
      <c r="AN64" s="376"/>
      <c r="AO64" s="372"/>
      <c r="AP64" s="374"/>
      <c r="AQ64" s="368"/>
      <c r="AR64" s="359"/>
      <c r="AS64" s="359"/>
      <c r="AT64" s="49" t="s">
        <v>88</v>
      </c>
      <c r="AU64" s="49"/>
      <c r="AV64" s="101"/>
      <c r="AW64" s="101"/>
      <c r="AX64" s="103"/>
      <c r="AY64" s="47"/>
      <c r="AZ64" s="47"/>
      <c r="BA64" s="47"/>
      <c r="BB64" s="48"/>
      <c r="BC64" s="48"/>
    </row>
    <row r="65" spans="1:56" s="102" customFormat="1" ht="64.5" customHeight="1" x14ac:dyDescent="0.2">
      <c r="A65" s="396">
        <v>19</v>
      </c>
      <c r="B65" s="404" t="s">
        <v>181</v>
      </c>
      <c r="C65" s="404"/>
      <c r="D65" s="77" t="s">
        <v>262</v>
      </c>
      <c r="E65" s="77" t="s">
        <v>32</v>
      </c>
      <c r="F65" s="79" t="s">
        <v>719</v>
      </c>
      <c r="G65" s="357" t="s">
        <v>141</v>
      </c>
      <c r="H65" s="355" t="s">
        <v>722</v>
      </c>
      <c r="I65" s="357" t="s">
        <v>723</v>
      </c>
      <c r="J65" s="387" t="s">
        <v>724</v>
      </c>
      <c r="K65" s="384" t="s">
        <v>126</v>
      </c>
      <c r="L65" s="382">
        <f t="shared" ref="L65" si="264">IF(K65="ALTA",5,IF(K65="MEDIO ALTA",4,IF(K65="MEDIA",3,IF(K65="MEDIO BAJA",2,IF(K65="BAJA",1,0)))))</f>
        <v>1</v>
      </c>
      <c r="M65" s="384" t="s">
        <v>138</v>
      </c>
      <c r="N65" s="382">
        <f t="shared" ref="N65" si="265">IF(M65="ALTO",5,IF(M65="MEDIO ALTO",4,IF(M65="MEDIO",3,IF(M65="MEDIO BAJO",2,IF(M65="BAJO",1,0)))))</f>
        <v>5</v>
      </c>
      <c r="O65" s="382">
        <f t="shared" si="69"/>
        <v>5</v>
      </c>
      <c r="P65" s="152" t="s">
        <v>321</v>
      </c>
      <c r="Q65" s="153">
        <f t="shared" si="1"/>
        <v>1</v>
      </c>
      <c r="R65" s="376">
        <f t="shared" si="70"/>
        <v>1</v>
      </c>
      <c r="S65" s="376">
        <f t="shared" ref="S65" si="266">R65*0.6</f>
        <v>0.6</v>
      </c>
      <c r="T65" s="295" t="s">
        <v>725</v>
      </c>
      <c r="U65" s="380">
        <f t="shared" ref="U65" si="267">IF(P65="No_existen",5*$U$10,V65*$U$10)</f>
        <v>0.15000000000000002</v>
      </c>
      <c r="V65" s="378">
        <f t="shared" ref="V65" si="268">ROUND(AVERAGEIF(W65:W67,"&gt;0"),0)</f>
        <v>3</v>
      </c>
      <c r="W65" s="293">
        <f t="shared" si="2"/>
        <v>1</v>
      </c>
      <c r="X65" s="295" t="s">
        <v>326</v>
      </c>
      <c r="Y65" s="295" t="s">
        <v>33</v>
      </c>
      <c r="Z65" s="378">
        <f t="shared" ref="Z65" si="269">IF(P65="No_existen",5*$Z$10,AA65*$Z$10)</f>
        <v>0.15</v>
      </c>
      <c r="AA65" s="376">
        <f t="shared" ref="AA65" si="270">ROUND(AVERAGEIF(AB65:AB67,"&gt;0"),0)</f>
        <v>1</v>
      </c>
      <c r="AB65" s="297">
        <f t="shared" si="3"/>
        <v>1</v>
      </c>
      <c r="AC65" s="295" t="s">
        <v>301</v>
      </c>
      <c r="AD65" s="295" t="s">
        <v>727</v>
      </c>
      <c r="AE65" s="378">
        <f t="shared" ref="AE65" si="271">IF(P65="No_existen",5*$AE$10,AF65*$AE$10)</f>
        <v>0.1</v>
      </c>
      <c r="AF65" s="376">
        <f t="shared" ref="AF65" si="272">ROUND(AVERAGEIF(AG65:AG67,"&gt;0"),0)</f>
        <v>1</v>
      </c>
      <c r="AG65" s="297">
        <f t="shared" si="4"/>
        <v>1</v>
      </c>
      <c r="AH65" s="295" t="s">
        <v>298</v>
      </c>
      <c r="AI65" s="295" t="s">
        <v>306</v>
      </c>
      <c r="AJ65" s="378">
        <f t="shared" ref="AJ65" si="273">IF(P65="No_existen",5*$AJ$10,AK65*$AJ$10)</f>
        <v>0.30000000000000004</v>
      </c>
      <c r="AK65" s="376">
        <f t="shared" ref="AK65" si="274">ROUND(AVERAGEIF(AL65:AL67,"&gt;0"),0)</f>
        <v>3</v>
      </c>
      <c r="AL65" s="297">
        <f t="shared" si="5"/>
        <v>1</v>
      </c>
      <c r="AM65" s="295" t="s">
        <v>492</v>
      </c>
      <c r="AN65" s="376">
        <f t="shared" ref="AN65" si="275">ROUND(AVERAGE(R65,V65,AA65,AF65,AK65),0)</f>
        <v>2</v>
      </c>
      <c r="AO65" s="372" t="str">
        <f t="shared" ref="AO65" si="276">IF(AN65&lt;1.5,"FUERTE",IF(AND(AN65&gt;=1.5,AN65&lt;2.5),"ACEPTABLE",IF(AN65&gt;=5,"INEXISTENTE","DÉBIL")))</f>
        <v>ACEPTABLE</v>
      </c>
      <c r="AP65" s="374">
        <f t="shared" ref="AP65" si="277">IF(O65=0,0,ROUND((O65*AN65),0))</f>
        <v>10</v>
      </c>
      <c r="AQ65" s="368" t="str">
        <f t="shared" ref="AQ65" si="278">IF(AP65&gt;=36,"GRAVE", IF(AP65&lt;=10, "LEVE", "MODERADO"))</f>
        <v>LEVE</v>
      </c>
      <c r="AR65" s="359" t="s">
        <v>729</v>
      </c>
      <c r="AS65" s="408">
        <v>1</v>
      </c>
      <c r="AT65" s="49" t="s">
        <v>88</v>
      </c>
      <c r="AU65" s="49"/>
      <c r="AV65" s="101"/>
      <c r="AW65" s="101"/>
      <c r="AX65" s="103"/>
      <c r="AY65" s="47"/>
      <c r="AZ65" s="47"/>
      <c r="BA65" s="47"/>
      <c r="BB65" s="48"/>
      <c r="BC65" s="48"/>
    </row>
    <row r="66" spans="1:56" s="102" customFormat="1" ht="64.5" customHeight="1" x14ac:dyDescent="0.2">
      <c r="A66" s="396"/>
      <c r="B66" s="404"/>
      <c r="C66" s="404"/>
      <c r="D66" s="77" t="s">
        <v>262</v>
      </c>
      <c r="E66" s="77" t="s">
        <v>32</v>
      </c>
      <c r="F66" s="79" t="s">
        <v>720</v>
      </c>
      <c r="G66" s="357"/>
      <c r="H66" s="356"/>
      <c r="I66" s="357"/>
      <c r="J66" s="387"/>
      <c r="K66" s="384"/>
      <c r="L66" s="382"/>
      <c r="M66" s="384"/>
      <c r="N66" s="382"/>
      <c r="O66" s="382"/>
      <c r="P66" s="152" t="s">
        <v>321</v>
      </c>
      <c r="Q66" s="153">
        <f t="shared" si="1"/>
        <v>1</v>
      </c>
      <c r="R66" s="376"/>
      <c r="S66" s="376"/>
      <c r="T66" s="295" t="s">
        <v>726</v>
      </c>
      <c r="U66" s="380"/>
      <c r="V66" s="378"/>
      <c r="W66" s="293">
        <f t="shared" si="2"/>
        <v>4</v>
      </c>
      <c r="X66" s="295" t="s">
        <v>324</v>
      </c>
      <c r="Y66" s="295"/>
      <c r="Z66" s="378"/>
      <c r="AA66" s="376"/>
      <c r="AB66" s="297">
        <f t="shared" si="3"/>
        <v>1</v>
      </c>
      <c r="AC66" s="295" t="s">
        <v>301</v>
      </c>
      <c r="AD66" s="295" t="s">
        <v>728</v>
      </c>
      <c r="AE66" s="378"/>
      <c r="AF66" s="376"/>
      <c r="AG66" s="297">
        <f t="shared" si="4"/>
        <v>1</v>
      </c>
      <c r="AH66" s="295" t="s">
        <v>298</v>
      </c>
      <c r="AI66" s="295" t="s">
        <v>305</v>
      </c>
      <c r="AJ66" s="378"/>
      <c r="AK66" s="376"/>
      <c r="AL66" s="297">
        <f t="shared" si="5"/>
        <v>4</v>
      </c>
      <c r="AM66" s="295" t="s">
        <v>529</v>
      </c>
      <c r="AN66" s="376"/>
      <c r="AO66" s="372"/>
      <c r="AP66" s="374"/>
      <c r="AQ66" s="368"/>
      <c r="AR66" s="359"/>
      <c r="AS66" s="359"/>
      <c r="AT66" s="49" t="s">
        <v>88</v>
      </c>
      <c r="AU66" s="49"/>
      <c r="AV66" s="101"/>
      <c r="AW66" s="101"/>
      <c r="AX66" s="103"/>
      <c r="AY66" s="47"/>
      <c r="AZ66" s="47"/>
      <c r="BA66" s="47"/>
      <c r="BB66" s="48"/>
      <c r="BC66" s="48"/>
    </row>
    <row r="67" spans="1:56" s="102" customFormat="1" ht="64.5" customHeight="1" x14ac:dyDescent="0.2">
      <c r="A67" s="396"/>
      <c r="B67" s="404"/>
      <c r="C67" s="404"/>
      <c r="D67" s="77" t="s">
        <v>262</v>
      </c>
      <c r="E67" s="77" t="s">
        <v>32</v>
      </c>
      <c r="F67" s="77" t="s">
        <v>721</v>
      </c>
      <c r="G67" s="357"/>
      <c r="H67" s="356"/>
      <c r="I67" s="357"/>
      <c r="J67" s="387"/>
      <c r="K67" s="384"/>
      <c r="L67" s="382"/>
      <c r="M67" s="384"/>
      <c r="N67" s="382"/>
      <c r="O67" s="382"/>
      <c r="P67" s="152"/>
      <c r="Q67" s="153">
        <f t="shared" si="1"/>
        <v>0</v>
      </c>
      <c r="R67" s="376"/>
      <c r="S67" s="376"/>
      <c r="T67" s="295"/>
      <c r="U67" s="380"/>
      <c r="V67" s="378"/>
      <c r="W67" s="293">
        <f t="shared" si="2"/>
        <v>0</v>
      </c>
      <c r="X67" s="295"/>
      <c r="Y67" s="295"/>
      <c r="Z67" s="378"/>
      <c r="AA67" s="376"/>
      <c r="AB67" s="297">
        <f t="shared" si="3"/>
        <v>0</v>
      </c>
      <c r="AC67" s="295"/>
      <c r="AD67" s="295"/>
      <c r="AE67" s="378"/>
      <c r="AF67" s="376"/>
      <c r="AG67" s="297">
        <f t="shared" si="4"/>
        <v>0</v>
      </c>
      <c r="AH67" s="295"/>
      <c r="AI67" s="295"/>
      <c r="AJ67" s="378"/>
      <c r="AK67" s="376"/>
      <c r="AL67" s="297">
        <f t="shared" si="5"/>
        <v>0</v>
      </c>
      <c r="AM67" s="295"/>
      <c r="AN67" s="376"/>
      <c r="AO67" s="372"/>
      <c r="AP67" s="374"/>
      <c r="AQ67" s="368"/>
      <c r="AR67" s="359"/>
      <c r="AS67" s="359"/>
      <c r="AT67" s="49"/>
      <c r="AU67" s="49"/>
      <c r="AV67" s="101"/>
      <c r="AW67" s="101"/>
      <c r="AX67" s="103"/>
      <c r="AY67" s="47"/>
      <c r="AZ67" s="47"/>
      <c r="BA67" s="47"/>
      <c r="BB67" s="48"/>
      <c r="BC67" s="48"/>
    </row>
    <row r="68" spans="1:56" s="102" customFormat="1" ht="64.5" customHeight="1" x14ac:dyDescent="0.2">
      <c r="A68" s="396">
        <v>20</v>
      </c>
      <c r="B68" s="404" t="s">
        <v>186</v>
      </c>
      <c r="C68" s="404"/>
      <c r="D68" s="77" t="s">
        <v>263</v>
      </c>
      <c r="E68" s="77" t="s">
        <v>264</v>
      </c>
      <c r="F68" s="309" t="s">
        <v>730</v>
      </c>
      <c r="G68" s="357" t="s">
        <v>108</v>
      </c>
      <c r="H68" s="417" t="s">
        <v>731</v>
      </c>
      <c r="I68" s="418" t="s">
        <v>732</v>
      </c>
      <c r="J68" s="419" t="s">
        <v>733</v>
      </c>
      <c r="K68" s="384" t="s">
        <v>148</v>
      </c>
      <c r="L68" s="382">
        <f t="shared" ref="L68" si="279">IF(K68="ALTA",5,IF(K68="MEDIO ALTA",4,IF(K68="MEDIA",3,IF(K68="MEDIO BAJA",2,IF(K68="BAJA",1,0)))))</f>
        <v>4</v>
      </c>
      <c r="M68" s="384" t="s">
        <v>139</v>
      </c>
      <c r="N68" s="382">
        <f t="shared" ref="N68" si="280">IF(M68="ALTO",5,IF(M68="MEDIO ALTO",4,IF(M68="MEDIO",3,IF(M68="MEDIO BAJO",2,IF(M68="BAJO",1,0)))))</f>
        <v>3</v>
      </c>
      <c r="O68" s="382">
        <f>N68*L68</f>
        <v>12</v>
      </c>
      <c r="P68" s="152" t="s">
        <v>321</v>
      </c>
      <c r="Q68" s="153">
        <f t="shared" si="1"/>
        <v>1</v>
      </c>
      <c r="R68" s="376">
        <f t="shared" si="70"/>
        <v>1</v>
      </c>
      <c r="S68" s="376">
        <f t="shared" ref="S68" si="281">R68*0.6</f>
        <v>0.6</v>
      </c>
      <c r="T68" s="295" t="s">
        <v>734</v>
      </c>
      <c r="U68" s="380">
        <f t="shared" ref="U68" si="282">IF(P68="No_existen",5*$U$10,V68*$U$10)</f>
        <v>0.2</v>
      </c>
      <c r="V68" s="378">
        <f t="shared" ref="V68" si="283">ROUND(AVERAGEIF(W68:W70,"&gt;0"),0)</f>
        <v>4</v>
      </c>
      <c r="W68" s="293">
        <f t="shared" si="2"/>
        <v>4</v>
      </c>
      <c r="X68" s="295" t="s">
        <v>324</v>
      </c>
      <c r="Y68" s="295"/>
      <c r="Z68" s="378">
        <f t="shared" ref="Z68" si="284">IF(P68="No_existen",5*$Z$10,AA68*$Z$10)</f>
        <v>0.15</v>
      </c>
      <c r="AA68" s="376">
        <f t="shared" ref="AA68" si="285">ROUND(AVERAGEIF(AB68:AB70,"&gt;0"),0)</f>
        <v>1</v>
      </c>
      <c r="AB68" s="297">
        <f t="shared" si="3"/>
        <v>1</v>
      </c>
      <c r="AC68" s="295" t="s">
        <v>301</v>
      </c>
      <c r="AD68" s="295" t="s">
        <v>735</v>
      </c>
      <c r="AE68" s="378">
        <f t="shared" ref="AE68" si="286">IF(P68="No_existen",5*$AE$10,AF68*$AE$10)</f>
        <v>0.1</v>
      </c>
      <c r="AF68" s="376">
        <f t="shared" ref="AF68" si="287">ROUND(AVERAGEIF(AG68:AG70,"&gt;0"),0)</f>
        <v>1</v>
      </c>
      <c r="AG68" s="297">
        <f t="shared" si="4"/>
        <v>1</v>
      </c>
      <c r="AH68" s="295" t="s">
        <v>298</v>
      </c>
      <c r="AI68" s="295" t="s">
        <v>306</v>
      </c>
      <c r="AJ68" s="378">
        <f t="shared" ref="AJ68" si="288">IF(P68="No_existen",5*$AJ$10,AK68*$AJ$10)</f>
        <v>0.4</v>
      </c>
      <c r="AK68" s="376">
        <f t="shared" ref="AK68" si="289">ROUND(AVERAGEIF(AL68:AL70,"&gt;0"),0)</f>
        <v>4</v>
      </c>
      <c r="AL68" s="297">
        <f t="shared" si="5"/>
        <v>4</v>
      </c>
      <c r="AM68" s="295" t="s">
        <v>529</v>
      </c>
      <c r="AN68" s="376">
        <f>ROUND(AVERAGE(R68,V68,AA68,AF68,AK68),0)</f>
        <v>2</v>
      </c>
      <c r="AO68" s="372" t="str">
        <f t="shared" ref="AO68" si="290">IF(AN68&lt;1.5,"FUERTE",IF(AND(AN68&gt;=1.5,AN68&lt;2.5),"ACEPTABLE",IF(AN68&gt;=5,"INEXISTENTE","DÉBIL")))</f>
        <v>ACEPTABLE</v>
      </c>
      <c r="AP68" s="374">
        <f t="shared" ref="AP68" si="291">IF(O68=0,0,ROUND((O68*AN68),0))</f>
        <v>24</v>
      </c>
      <c r="AQ68" s="368" t="str">
        <f t="shared" ref="AQ68" si="292">IF(AP68&gt;=36,"GRAVE", IF(AP68&lt;=10, "LEVE", "MODERADO"))</f>
        <v>MODERADO</v>
      </c>
      <c r="AR68" s="354" t="s">
        <v>736</v>
      </c>
      <c r="AS68" s="353" t="s">
        <v>737</v>
      </c>
      <c r="AT68" s="49" t="s">
        <v>91</v>
      </c>
      <c r="AU68" s="49" t="s">
        <v>738</v>
      </c>
      <c r="AV68" s="101">
        <v>44377</v>
      </c>
      <c r="AW68" s="101"/>
      <c r="AX68" s="103"/>
      <c r="AY68" s="47"/>
      <c r="AZ68" s="47"/>
      <c r="BA68" s="47"/>
      <c r="BB68" s="48"/>
      <c r="BC68" s="48"/>
    </row>
    <row r="69" spans="1:56" s="102" customFormat="1" ht="64.5" customHeight="1" x14ac:dyDescent="0.2">
      <c r="A69" s="396"/>
      <c r="B69" s="404"/>
      <c r="C69" s="404"/>
      <c r="D69" s="77"/>
      <c r="E69" s="77"/>
      <c r="F69" s="77"/>
      <c r="G69" s="357"/>
      <c r="H69" s="417"/>
      <c r="I69" s="418"/>
      <c r="J69" s="419"/>
      <c r="K69" s="384"/>
      <c r="L69" s="382"/>
      <c r="M69" s="384"/>
      <c r="N69" s="382"/>
      <c r="O69" s="382"/>
      <c r="P69" s="152"/>
      <c r="Q69" s="153">
        <f t="shared" si="1"/>
        <v>0</v>
      </c>
      <c r="R69" s="376"/>
      <c r="S69" s="376"/>
      <c r="T69" s="295"/>
      <c r="U69" s="380"/>
      <c r="V69" s="378"/>
      <c r="W69" s="293">
        <f t="shared" si="2"/>
        <v>0</v>
      </c>
      <c r="X69" s="295"/>
      <c r="Y69" s="295"/>
      <c r="Z69" s="378"/>
      <c r="AA69" s="376"/>
      <c r="AB69" s="297">
        <f t="shared" si="3"/>
        <v>0</v>
      </c>
      <c r="AC69" s="295"/>
      <c r="AD69" s="295"/>
      <c r="AE69" s="378"/>
      <c r="AF69" s="376"/>
      <c r="AG69" s="297">
        <f t="shared" si="4"/>
        <v>0</v>
      </c>
      <c r="AH69" s="295"/>
      <c r="AI69" s="295"/>
      <c r="AJ69" s="378"/>
      <c r="AK69" s="376"/>
      <c r="AL69" s="297">
        <f t="shared" si="5"/>
        <v>0</v>
      </c>
      <c r="AM69" s="295"/>
      <c r="AN69" s="376"/>
      <c r="AO69" s="372"/>
      <c r="AP69" s="374"/>
      <c r="AQ69" s="368"/>
      <c r="AR69" s="354"/>
      <c r="AS69" s="354"/>
      <c r="AT69" s="49"/>
      <c r="AU69" s="49"/>
      <c r="AV69" s="101"/>
      <c r="AW69" s="101"/>
      <c r="AX69" s="103"/>
      <c r="AY69" s="47"/>
      <c r="AZ69" s="47"/>
      <c r="BA69" s="47"/>
      <c r="BB69" s="48"/>
      <c r="BC69" s="48"/>
    </row>
    <row r="70" spans="1:56" s="102" customFormat="1" ht="64.5" customHeight="1" x14ac:dyDescent="0.2">
      <c r="A70" s="396"/>
      <c r="B70" s="404"/>
      <c r="C70" s="404"/>
      <c r="D70" s="77"/>
      <c r="E70" s="77"/>
      <c r="F70" s="77"/>
      <c r="G70" s="357"/>
      <c r="H70" s="417"/>
      <c r="I70" s="418"/>
      <c r="J70" s="419"/>
      <c r="K70" s="384"/>
      <c r="L70" s="382"/>
      <c r="M70" s="384"/>
      <c r="N70" s="382"/>
      <c r="O70" s="382"/>
      <c r="P70" s="152"/>
      <c r="Q70" s="153">
        <f t="shared" si="1"/>
        <v>0</v>
      </c>
      <c r="R70" s="376"/>
      <c r="S70" s="376"/>
      <c r="T70" s="295"/>
      <c r="U70" s="380"/>
      <c r="V70" s="378"/>
      <c r="W70" s="293">
        <f t="shared" si="2"/>
        <v>0</v>
      </c>
      <c r="X70" s="295"/>
      <c r="Y70" s="295"/>
      <c r="Z70" s="378"/>
      <c r="AA70" s="376"/>
      <c r="AB70" s="297">
        <f t="shared" si="3"/>
        <v>0</v>
      </c>
      <c r="AC70" s="295"/>
      <c r="AD70" s="295"/>
      <c r="AE70" s="378"/>
      <c r="AF70" s="376"/>
      <c r="AG70" s="297">
        <f t="shared" si="4"/>
        <v>0</v>
      </c>
      <c r="AH70" s="295"/>
      <c r="AI70" s="295"/>
      <c r="AJ70" s="378"/>
      <c r="AK70" s="376"/>
      <c r="AL70" s="297">
        <f t="shared" si="5"/>
        <v>0</v>
      </c>
      <c r="AM70" s="295"/>
      <c r="AN70" s="376"/>
      <c r="AO70" s="372"/>
      <c r="AP70" s="374"/>
      <c r="AQ70" s="368"/>
      <c r="AR70" s="354"/>
      <c r="AS70" s="354"/>
      <c r="AT70" s="49"/>
      <c r="AU70" s="49"/>
      <c r="AV70" s="101"/>
      <c r="AW70" s="101"/>
      <c r="AX70" s="103"/>
      <c r="AY70" s="47"/>
      <c r="AZ70" s="47"/>
      <c r="BA70" s="47"/>
      <c r="BB70" s="48"/>
      <c r="BC70" s="48"/>
    </row>
    <row r="71" spans="1:56" s="98" customFormat="1" ht="64.5" customHeight="1" x14ac:dyDescent="0.2">
      <c r="A71" s="396">
        <v>21</v>
      </c>
      <c r="B71" s="404" t="s">
        <v>189</v>
      </c>
      <c r="C71" s="404"/>
      <c r="D71" s="77" t="s">
        <v>263</v>
      </c>
      <c r="E71" s="77" t="s">
        <v>37</v>
      </c>
      <c r="F71" s="79" t="s">
        <v>739</v>
      </c>
      <c r="G71" s="357" t="s">
        <v>104</v>
      </c>
      <c r="H71" s="389" t="s">
        <v>744</v>
      </c>
      <c r="I71" s="357" t="s">
        <v>745</v>
      </c>
      <c r="J71" s="357" t="s">
        <v>746</v>
      </c>
      <c r="K71" s="384" t="s">
        <v>103</v>
      </c>
      <c r="L71" s="382">
        <f t="shared" ref="L71" si="293">IF(K71="ALTA",5,IF(K71="MEDIO ALTA",4,IF(K71="MEDIA",3,IF(K71="MEDIO BAJA",2,IF(K71="BAJA",1,0)))))</f>
        <v>3</v>
      </c>
      <c r="M71" s="384" t="s">
        <v>138</v>
      </c>
      <c r="N71" s="382">
        <f t="shared" ref="N71" si="294">IF(M71="ALTO",5,IF(M71="MEDIO ALTO",4,IF(M71="MEDIO",3,IF(M71="MEDIO BAJO",2,IF(M71="BAJO",1,0)))))</f>
        <v>5</v>
      </c>
      <c r="O71" s="382">
        <f t="shared" si="69"/>
        <v>15</v>
      </c>
      <c r="P71" s="152" t="s">
        <v>321</v>
      </c>
      <c r="Q71" s="153">
        <f t="shared" si="1"/>
        <v>1</v>
      </c>
      <c r="R71" s="376">
        <f t="shared" si="70"/>
        <v>1</v>
      </c>
      <c r="S71" s="376">
        <f t="shared" ref="S71" si="295">R71*0.6</f>
        <v>0.6</v>
      </c>
      <c r="T71" s="295" t="s">
        <v>750</v>
      </c>
      <c r="U71" s="380">
        <f t="shared" ref="U71" si="296">IF(P71="No_existen",5*$U$10,V71*$U$10)</f>
        <v>0.1</v>
      </c>
      <c r="V71" s="378">
        <f t="shared" ref="V71:V74" si="297">ROUND(AVERAGEIF(W71:W73,"&gt;0"),0)</f>
        <v>2</v>
      </c>
      <c r="W71" s="293">
        <f t="shared" si="2"/>
        <v>2</v>
      </c>
      <c r="X71" s="295" t="s">
        <v>325</v>
      </c>
      <c r="Y71" s="295"/>
      <c r="Z71" s="378">
        <f t="shared" ref="Z71:Z86" si="298">IF(P71="No_existen",5*$Z$10,AA71*$Z$10)</f>
        <v>0.15</v>
      </c>
      <c r="AA71" s="376">
        <f t="shared" ref="AA71" si="299">ROUND(AVERAGEIF(AB71:AB73,"&gt;0"),0)</f>
        <v>1</v>
      </c>
      <c r="AB71" s="297">
        <f t="shared" si="3"/>
        <v>1</v>
      </c>
      <c r="AC71" s="295" t="s">
        <v>301</v>
      </c>
      <c r="AD71" s="295" t="s">
        <v>752</v>
      </c>
      <c r="AE71" s="378">
        <f t="shared" ref="AE71" si="300">IF(P71="No_existen",5*$AE$10,AF71*$AE$10)</f>
        <v>0.1</v>
      </c>
      <c r="AF71" s="376">
        <f t="shared" ref="AF71" si="301">ROUND(AVERAGEIF(AG71:AG73,"&gt;0"),0)</f>
        <v>1</v>
      </c>
      <c r="AG71" s="297">
        <f t="shared" si="4"/>
        <v>1</v>
      </c>
      <c r="AH71" s="295" t="s">
        <v>298</v>
      </c>
      <c r="AI71" s="295" t="s">
        <v>306</v>
      </c>
      <c r="AJ71" s="378">
        <f t="shared" ref="AJ71" si="302">IF(P71="No_existen",5*$AJ$10,AK71*$AJ$10)</f>
        <v>0.1</v>
      </c>
      <c r="AK71" s="376">
        <f t="shared" ref="AK71" si="303">ROUND(AVERAGEIF(AL71:AL73,"&gt;0"),0)</f>
        <v>1</v>
      </c>
      <c r="AL71" s="297">
        <f t="shared" si="5"/>
        <v>1</v>
      </c>
      <c r="AM71" s="295" t="s">
        <v>492</v>
      </c>
      <c r="AN71" s="376">
        <f t="shared" ref="AN71" si="304">ROUND(AVERAGE(R71,V71,AA71,AF71,AK71),0)</f>
        <v>1</v>
      </c>
      <c r="AO71" s="372" t="str">
        <f t="shared" ref="AO71" si="305">IF(AN71&lt;1.5,"FUERTE",IF(AND(AN71&gt;=1.5,AN71&lt;2.5),"ACEPTABLE",IF(AN71&gt;=5,"INEXISTENTE","DÉBIL")))</f>
        <v>FUERTE</v>
      </c>
      <c r="AP71" s="374">
        <f t="shared" ref="AP71" si="306">IF(O71=0,0,ROUND((O71*AN71),0))</f>
        <v>15</v>
      </c>
      <c r="AQ71" s="368" t="str">
        <f t="shared" ref="AQ71" si="307">IF(AP71&gt;=36,"GRAVE", IF(AP71&lt;=10, "LEVE", "MODERADO"))</f>
        <v>MODERADO</v>
      </c>
      <c r="AR71" s="363" t="s">
        <v>758</v>
      </c>
      <c r="AS71" s="363" t="s">
        <v>759</v>
      </c>
      <c r="AT71" s="49" t="s">
        <v>92</v>
      </c>
      <c r="AU71" s="49" t="s">
        <v>762</v>
      </c>
      <c r="AV71" s="101">
        <v>44545</v>
      </c>
      <c r="AW71" s="101"/>
      <c r="AX71" s="103"/>
      <c r="AY71" s="47"/>
      <c r="AZ71" s="47"/>
      <c r="BA71" s="47"/>
      <c r="BB71" s="48"/>
      <c r="BC71" s="48"/>
    </row>
    <row r="72" spans="1:56" s="98" customFormat="1" ht="64.5" customHeight="1" x14ac:dyDescent="0.2">
      <c r="A72" s="396"/>
      <c r="B72" s="404"/>
      <c r="C72" s="404"/>
      <c r="D72" s="77" t="s">
        <v>262</v>
      </c>
      <c r="E72" s="77" t="s">
        <v>34</v>
      </c>
      <c r="F72" s="79" t="s">
        <v>740</v>
      </c>
      <c r="G72" s="357"/>
      <c r="H72" s="390"/>
      <c r="I72" s="357"/>
      <c r="J72" s="357"/>
      <c r="K72" s="384"/>
      <c r="L72" s="382"/>
      <c r="M72" s="384"/>
      <c r="N72" s="382"/>
      <c r="O72" s="382"/>
      <c r="P72" s="152" t="s">
        <v>321</v>
      </c>
      <c r="Q72" s="153">
        <f t="shared" si="1"/>
        <v>1</v>
      </c>
      <c r="R72" s="376"/>
      <c r="S72" s="376"/>
      <c r="T72" s="295" t="s">
        <v>751</v>
      </c>
      <c r="U72" s="380"/>
      <c r="V72" s="378"/>
      <c r="W72" s="293">
        <f t="shared" si="2"/>
        <v>2</v>
      </c>
      <c r="X72" s="295" t="s">
        <v>325</v>
      </c>
      <c r="Y72" s="295"/>
      <c r="Z72" s="378"/>
      <c r="AA72" s="376"/>
      <c r="AB72" s="297">
        <f t="shared" si="3"/>
        <v>1</v>
      </c>
      <c r="AC72" s="295" t="s">
        <v>301</v>
      </c>
      <c r="AD72" s="295" t="s">
        <v>735</v>
      </c>
      <c r="AE72" s="378"/>
      <c r="AF72" s="376"/>
      <c r="AG72" s="297">
        <f t="shared" si="4"/>
        <v>1</v>
      </c>
      <c r="AH72" s="295" t="s">
        <v>298</v>
      </c>
      <c r="AI72" s="295" t="s">
        <v>306</v>
      </c>
      <c r="AJ72" s="378"/>
      <c r="AK72" s="376"/>
      <c r="AL72" s="297">
        <f t="shared" si="5"/>
        <v>1</v>
      </c>
      <c r="AM72" s="295" t="s">
        <v>492</v>
      </c>
      <c r="AN72" s="376"/>
      <c r="AO72" s="372"/>
      <c r="AP72" s="374"/>
      <c r="AQ72" s="368"/>
      <c r="AR72" s="363"/>
      <c r="AS72" s="363"/>
      <c r="AT72" s="49" t="s">
        <v>91</v>
      </c>
      <c r="AU72" s="49" t="s">
        <v>763</v>
      </c>
      <c r="AV72" s="101">
        <v>44545</v>
      </c>
      <c r="AW72" s="101"/>
      <c r="AX72" s="103" t="s">
        <v>764</v>
      </c>
      <c r="AY72" s="47"/>
      <c r="AZ72" s="47"/>
      <c r="BA72" s="47"/>
      <c r="BB72" s="48"/>
      <c r="BC72" s="48"/>
    </row>
    <row r="73" spans="1:56" s="98" customFormat="1" ht="64.5" customHeight="1" x14ac:dyDescent="0.2">
      <c r="A73" s="396"/>
      <c r="B73" s="404"/>
      <c r="C73" s="404"/>
      <c r="D73" s="77"/>
      <c r="E73" s="77"/>
      <c r="F73" s="79"/>
      <c r="G73" s="357"/>
      <c r="H73" s="391"/>
      <c r="I73" s="357"/>
      <c r="J73" s="357"/>
      <c r="K73" s="384"/>
      <c r="L73" s="382"/>
      <c r="M73" s="384"/>
      <c r="N73" s="382"/>
      <c r="O73" s="382"/>
      <c r="P73" s="152"/>
      <c r="Q73" s="153">
        <f t="shared" si="1"/>
        <v>0</v>
      </c>
      <c r="R73" s="376"/>
      <c r="S73" s="376"/>
      <c r="T73" s="295"/>
      <c r="U73" s="380"/>
      <c r="V73" s="378"/>
      <c r="W73" s="293">
        <f t="shared" si="2"/>
        <v>0</v>
      </c>
      <c r="X73" s="295"/>
      <c r="Y73" s="295"/>
      <c r="Z73" s="378"/>
      <c r="AA73" s="376"/>
      <c r="AB73" s="297">
        <f t="shared" si="3"/>
        <v>0</v>
      </c>
      <c r="AC73" s="295"/>
      <c r="AD73" s="295"/>
      <c r="AE73" s="378"/>
      <c r="AF73" s="376"/>
      <c r="AG73" s="297">
        <f t="shared" si="4"/>
        <v>0</v>
      </c>
      <c r="AH73" s="295"/>
      <c r="AI73" s="295"/>
      <c r="AJ73" s="378"/>
      <c r="AK73" s="376"/>
      <c r="AL73" s="297">
        <f t="shared" si="5"/>
        <v>0</v>
      </c>
      <c r="AM73" s="295"/>
      <c r="AN73" s="376"/>
      <c r="AO73" s="372"/>
      <c r="AP73" s="374"/>
      <c r="AQ73" s="368"/>
      <c r="AR73" s="363"/>
      <c r="AS73" s="363"/>
      <c r="AT73" s="49"/>
      <c r="AU73" s="49"/>
      <c r="AV73" s="101"/>
      <c r="AW73" s="101"/>
      <c r="AX73" s="103"/>
      <c r="AY73" s="47"/>
      <c r="AZ73" s="47"/>
      <c r="BA73" s="47"/>
      <c r="BB73" s="48"/>
      <c r="BC73" s="48"/>
    </row>
    <row r="74" spans="1:56" s="74" customFormat="1" ht="63.75" customHeight="1" x14ac:dyDescent="0.2">
      <c r="A74" s="396">
        <v>22</v>
      </c>
      <c r="B74" s="404" t="s">
        <v>189</v>
      </c>
      <c r="C74" s="404"/>
      <c r="D74" s="77" t="s">
        <v>262</v>
      </c>
      <c r="E74" s="77" t="s">
        <v>34</v>
      </c>
      <c r="F74" s="77" t="s">
        <v>741</v>
      </c>
      <c r="G74" s="357" t="s">
        <v>106</v>
      </c>
      <c r="H74" s="389" t="s">
        <v>747</v>
      </c>
      <c r="I74" s="357" t="s">
        <v>748</v>
      </c>
      <c r="J74" s="357" t="s">
        <v>749</v>
      </c>
      <c r="K74" s="384" t="s">
        <v>126</v>
      </c>
      <c r="L74" s="382">
        <f t="shared" ref="L74" si="308">IF(K74="ALTA",5,IF(K74="MEDIO ALTA",4,IF(K74="MEDIA",3,IF(K74="MEDIO BAJA",2,IF(K74="BAJA",1,0)))))</f>
        <v>1</v>
      </c>
      <c r="M74" s="384" t="s">
        <v>142</v>
      </c>
      <c r="N74" s="382">
        <f t="shared" si="6"/>
        <v>4</v>
      </c>
      <c r="O74" s="382">
        <f t="shared" ref="O74" si="309">N74*L74</f>
        <v>4</v>
      </c>
      <c r="P74" s="152" t="s">
        <v>320</v>
      </c>
      <c r="Q74" s="153">
        <f t="shared" si="1"/>
        <v>2</v>
      </c>
      <c r="R74" s="376">
        <f t="shared" ref="R74" si="310">ROUND(AVERAGEIF(Q74:Q76,"&gt;0"),0)</f>
        <v>2</v>
      </c>
      <c r="S74" s="376">
        <f t="shared" ref="S74" si="311">R74*0.6</f>
        <v>1.2</v>
      </c>
      <c r="T74" s="295" t="s">
        <v>753</v>
      </c>
      <c r="U74" s="380">
        <f t="shared" ref="U74" si="312">IF(P74="No_existen",5*$U$10,V74*$U$10)</f>
        <v>0.1</v>
      </c>
      <c r="V74" s="378">
        <f t="shared" si="297"/>
        <v>2</v>
      </c>
      <c r="W74" s="293">
        <f t="shared" si="2"/>
        <v>2</v>
      </c>
      <c r="X74" s="295" t="s">
        <v>325</v>
      </c>
      <c r="Y74" s="295"/>
      <c r="Z74" s="378">
        <f t="shared" si="298"/>
        <v>0.15</v>
      </c>
      <c r="AA74" s="376">
        <f t="shared" ref="AA74" si="313">ROUND(AVERAGEIF(AB74:AB76,"&gt;0"),0)</f>
        <v>1</v>
      </c>
      <c r="AB74" s="297">
        <f t="shared" si="3"/>
        <v>1</v>
      </c>
      <c r="AC74" s="295" t="s">
        <v>301</v>
      </c>
      <c r="AD74" s="294" t="s">
        <v>756</v>
      </c>
      <c r="AE74" s="378">
        <f t="shared" ref="AE74" si="314">IF(P74="No_existen",5*$AE$10,AF74*$AE$10)</f>
        <v>0.1</v>
      </c>
      <c r="AF74" s="376">
        <f t="shared" ref="AF74" si="315">ROUND(AVERAGEIF(AG74:AG76,"&gt;0"),0)</f>
        <v>1</v>
      </c>
      <c r="AG74" s="297">
        <f t="shared" si="4"/>
        <v>1</v>
      </c>
      <c r="AH74" s="295" t="s">
        <v>298</v>
      </c>
      <c r="AI74" s="295" t="s">
        <v>306</v>
      </c>
      <c r="AJ74" s="378">
        <f t="shared" ref="AJ74" si="316">IF(P74="No_existen",5*$AJ$10,AK74*$AJ$10)</f>
        <v>0.1</v>
      </c>
      <c r="AK74" s="376">
        <f t="shared" ref="AK74" si="317">ROUND(AVERAGEIF(AL74:AL76,"&gt;0"),0)</f>
        <v>1</v>
      </c>
      <c r="AL74" s="297">
        <f t="shared" si="5"/>
        <v>1</v>
      </c>
      <c r="AM74" s="295" t="s">
        <v>492</v>
      </c>
      <c r="AN74" s="376">
        <f t="shared" ref="AN74" si="318">ROUND(AVERAGE(R74,V74,AA74,AF74,AK74),0)</f>
        <v>1</v>
      </c>
      <c r="AO74" s="372" t="str">
        <f t="shared" ref="AO74" si="319">IF(AN74&lt;1.5,"FUERTE",IF(AND(AN74&gt;=1.5,AN74&lt;2.5),"ACEPTABLE",IF(AN74&gt;=5,"INEXISTENTE","DÉBIL")))</f>
        <v>FUERTE</v>
      </c>
      <c r="AP74" s="374">
        <f t="shared" ref="AP74" si="320">IF(O74=0,0,ROUND((O74*AN74),0))</f>
        <v>4</v>
      </c>
      <c r="AQ74" s="368" t="str">
        <f t="shared" ref="AQ74" si="321">IF(AP74&gt;=36,"GRAVE", IF(AP74&lt;=10, "LEVE", "MODERADO"))</f>
        <v>LEVE</v>
      </c>
      <c r="AR74" s="363" t="s">
        <v>760</v>
      </c>
      <c r="AS74" s="363" t="s">
        <v>761</v>
      </c>
      <c r="AT74" s="49" t="s">
        <v>88</v>
      </c>
      <c r="AU74" s="49"/>
      <c r="AV74" s="101"/>
      <c r="AW74" s="101"/>
      <c r="AX74" s="103"/>
      <c r="AY74" s="47"/>
      <c r="AZ74" s="47"/>
      <c r="BA74" s="47"/>
      <c r="BB74" s="48"/>
      <c r="BC74" s="48"/>
    </row>
    <row r="75" spans="1:56" s="74" customFormat="1" ht="63.75" customHeight="1" x14ac:dyDescent="0.2">
      <c r="A75" s="396"/>
      <c r="B75" s="404"/>
      <c r="C75" s="404"/>
      <c r="D75" s="77" t="s">
        <v>263</v>
      </c>
      <c r="E75" s="77" t="s">
        <v>37</v>
      </c>
      <c r="F75" s="77" t="s">
        <v>742</v>
      </c>
      <c r="G75" s="357"/>
      <c r="H75" s="390"/>
      <c r="I75" s="357"/>
      <c r="J75" s="357"/>
      <c r="K75" s="384"/>
      <c r="L75" s="382"/>
      <c r="M75" s="384"/>
      <c r="N75" s="382"/>
      <c r="O75" s="382"/>
      <c r="P75" s="152" t="s">
        <v>320</v>
      </c>
      <c r="Q75" s="153">
        <f t="shared" si="1"/>
        <v>2</v>
      </c>
      <c r="R75" s="376"/>
      <c r="S75" s="376"/>
      <c r="T75" s="295" t="s">
        <v>754</v>
      </c>
      <c r="U75" s="380"/>
      <c r="V75" s="378"/>
      <c r="W75" s="293">
        <f t="shared" si="2"/>
        <v>2</v>
      </c>
      <c r="X75" s="295" t="s">
        <v>325</v>
      </c>
      <c r="Y75" s="295"/>
      <c r="Z75" s="378"/>
      <c r="AA75" s="376"/>
      <c r="AB75" s="297">
        <f t="shared" si="3"/>
        <v>1</v>
      </c>
      <c r="AC75" s="295" t="s">
        <v>301</v>
      </c>
      <c r="AD75" s="294" t="s">
        <v>756</v>
      </c>
      <c r="AE75" s="378"/>
      <c r="AF75" s="376"/>
      <c r="AG75" s="297">
        <f t="shared" si="4"/>
        <v>1</v>
      </c>
      <c r="AH75" s="295" t="s">
        <v>298</v>
      </c>
      <c r="AI75" s="295" t="s">
        <v>306</v>
      </c>
      <c r="AJ75" s="378"/>
      <c r="AK75" s="376"/>
      <c r="AL75" s="297">
        <f t="shared" si="5"/>
        <v>1</v>
      </c>
      <c r="AM75" s="295" t="s">
        <v>492</v>
      </c>
      <c r="AN75" s="376"/>
      <c r="AO75" s="372"/>
      <c r="AP75" s="374"/>
      <c r="AQ75" s="368"/>
      <c r="AR75" s="363"/>
      <c r="AS75" s="363"/>
      <c r="AT75" s="49" t="s">
        <v>88</v>
      </c>
      <c r="AU75" s="49"/>
      <c r="AV75" s="101"/>
      <c r="AW75" s="101"/>
      <c r="AX75" s="103"/>
      <c r="AY75" s="47"/>
      <c r="AZ75" s="47"/>
      <c r="BA75" s="47"/>
      <c r="BB75" s="48"/>
      <c r="BC75" s="48"/>
    </row>
    <row r="76" spans="1:56" s="74" customFormat="1" ht="63.75" customHeight="1" thickBot="1" x14ac:dyDescent="0.25">
      <c r="A76" s="396"/>
      <c r="B76" s="404"/>
      <c r="C76" s="404"/>
      <c r="D76" s="77" t="s">
        <v>262</v>
      </c>
      <c r="E76" s="77" t="s">
        <v>32</v>
      </c>
      <c r="F76" s="77" t="s">
        <v>743</v>
      </c>
      <c r="G76" s="357"/>
      <c r="H76" s="391"/>
      <c r="I76" s="357"/>
      <c r="J76" s="357"/>
      <c r="K76" s="384"/>
      <c r="L76" s="382"/>
      <c r="M76" s="384"/>
      <c r="N76" s="382"/>
      <c r="O76" s="382"/>
      <c r="P76" s="152" t="s">
        <v>320</v>
      </c>
      <c r="Q76" s="153">
        <f t="shared" ref="Q76:Q106" si="322">IF(P76=$P$1048376,1,IF(P76=$P$1048372,5,IF(P76=$P$1048373,4,IF(P76=$P$1048374,3,IF(P76=$P$1048375,2,0)))))</f>
        <v>2</v>
      </c>
      <c r="R76" s="376"/>
      <c r="S76" s="376"/>
      <c r="T76" s="295" t="s">
        <v>755</v>
      </c>
      <c r="U76" s="380"/>
      <c r="V76" s="378"/>
      <c r="W76" s="293">
        <f t="shared" si="2"/>
        <v>2</v>
      </c>
      <c r="X76" s="295" t="s">
        <v>325</v>
      </c>
      <c r="Y76" s="295"/>
      <c r="Z76" s="378"/>
      <c r="AA76" s="376"/>
      <c r="AB76" s="297">
        <f t="shared" ref="AB76:AB106" si="323">IF(AC76=$AD$1048373,1,IF(AC76=$AD$1048372,4,IF(P76="No_existen",5,0)))</f>
        <v>1</v>
      </c>
      <c r="AC76" s="295" t="s">
        <v>301</v>
      </c>
      <c r="AD76" s="294" t="s">
        <v>757</v>
      </c>
      <c r="AE76" s="378"/>
      <c r="AF76" s="376"/>
      <c r="AG76" s="297">
        <f t="shared" ref="AG76:AG106" si="324">IF(AH76=$AH$1048372,1,IF(AH76=$AH$1048373,4,IF(P76="No_existen",5,0)))</f>
        <v>1</v>
      </c>
      <c r="AH76" s="295" t="s">
        <v>298</v>
      </c>
      <c r="AI76" s="295" t="s">
        <v>306</v>
      </c>
      <c r="AJ76" s="378"/>
      <c r="AK76" s="376"/>
      <c r="AL76" s="297">
        <f t="shared" ref="AL76:AL106" si="325">IF(AM76="Preventivo",1,IF(AM76="Detectivo",4, IF(P76="No_existen",5,0)))</f>
        <v>1</v>
      </c>
      <c r="AM76" s="295" t="s">
        <v>492</v>
      </c>
      <c r="AN76" s="376"/>
      <c r="AO76" s="372"/>
      <c r="AP76" s="374"/>
      <c r="AQ76" s="368"/>
      <c r="AR76" s="363"/>
      <c r="AS76" s="363"/>
      <c r="AT76" s="49"/>
      <c r="AU76" s="49"/>
      <c r="AV76" s="101"/>
      <c r="AW76" s="101"/>
      <c r="AX76" s="103"/>
      <c r="AY76" s="47"/>
      <c r="AZ76" s="47"/>
      <c r="BA76" s="47"/>
      <c r="BB76" s="48"/>
      <c r="BC76" s="48"/>
      <c r="BD76" s="100"/>
    </row>
    <row r="77" spans="1:56" ht="63.75" customHeight="1" x14ac:dyDescent="0.2">
      <c r="A77" s="396">
        <v>23</v>
      </c>
      <c r="B77" s="398" t="s">
        <v>189</v>
      </c>
      <c r="C77" s="399"/>
      <c r="D77" s="77" t="s">
        <v>262</v>
      </c>
      <c r="E77" s="77" t="s">
        <v>35</v>
      </c>
      <c r="F77" s="77" t="s">
        <v>765</v>
      </c>
      <c r="G77" s="357" t="s">
        <v>104</v>
      </c>
      <c r="H77" s="389" t="s">
        <v>770</v>
      </c>
      <c r="I77" s="357" t="s">
        <v>771</v>
      </c>
      <c r="J77" s="357" t="s">
        <v>772</v>
      </c>
      <c r="K77" s="384" t="s">
        <v>149</v>
      </c>
      <c r="L77" s="382">
        <f t="shared" ref="L77:L104" si="326">IF(K77="ALTA",5,IF(K77="MEDIO ALTA",4,IF(K77="MEDIA",3,IF(K77="MEDIO BAJA",2,IF(K77="BAJA",1,0)))))</f>
        <v>2</v>
      </c>
      <c r="M77" s="384" t="s">
        <v>142</v>
      </c>
      <c r="N77" s="382">
        <f t="shared" ref="N77:N104" si="327">IF(M77="ALTO",5,IF(M77="MEDIO ALTO",4,IF(M77="MEDIO",3,IF(M77="MEDIO BAJO",2,IF(M77="BAJO",1,0)))))</f>
        <v>4</v>
      </c>
      <c r="O77" s="382">
        <f t="shared" ref="O77:O104" si="328">N77*L77</f>
        <v>8</v>
      </c>
      <c r="P77" s="152" t="s">
        <v>390</v>
      </c>
      <c r="Q77" s="153">
        <f t="shared" si="322"/>
        <v>4</v>
      </c>
      <c r="R77" s="376">
        <f t="shared" ref="R77" si="329">ROUND(AVERAGEIF(Q77:Q79,"&gt;0"),0)</f>
        <v>4</v>
      </c>
      <c r="S77" s="376">
        <f t="shared" ref="S77" si="330">R77*0.6</f>
        <v>2.4</v>
      </c>
      <c r="T77" s="295" t="s">
        <v>779</v>
      </c>
      <c r="U77" s="380">
        <f t="shared" ref="U77" si="331">IF(P77="No_existen",5*$U$10,V77*$U$10)</f>
        <v>0.2</v>
      </c>
      <c r="V77" s="378">
        <f t="shared" ref="V77" si="332">ROUND(AVERAGEIF(W77:W79,"&gt;0"),0)</f>
        <v>4</v>
      </c>
      <c r="W77" s="293">
        <f t="shared" ref="W77:W106" si="333">IF(X77=$X$1048374,1,IF(X77=$X$1048373,2,IF(X77=$X$1048372,4,IF(P77="No_existen",5,0))))</f>
        <v>4</v>
      </c>
      <c r="X77" s="295" t="s">
        <v>324</v>
      </c>
      <c r="Y77" s="295"/>
      <c r="Z77" s="378">
        <f t="shared" si="298"/>
        <v>0.15</v>
      </c>
      <c r="AA77" s="376">
        <f t="shared" ref="AA77:AA80" si="334">ROUND(AVERAGEIF(AB77:AB79,"&gt;0"),0)</f>
        <v>1</v>
      </c>
      <c r="AB77" s="297">
        <f t="shared" si="323"/>
        <v>1</v>
      </c>
      <c r="AC77" s="295" t="s">
        <v>301</v>
      </c>
      <c r="AD77" s="294" t="s">
        <v>785</v>
      </c>
      <c r="AE77" s="378">
        <f t="shared" ref="AE77:AE104" si="335">IF(P77="No_existen",5*$AE$10,AF77*$AE$10)</f>
        <v>0.1</v>
      </c>
      <c r="AF77" s="376">
        <f t="shared" ref="AF77" si="336">ROUND(AVERAGEIF(AG77:AG79,"&gt;0"),0)</f>
        <v>1</v>
      </c>
      <c r="AG77" s="297">
        <f t="shared" si="324"/>
        <v>1</v>
      </c>
      <c r="AH77" s="295" t="s">
        <v>298</v>
      </c>
      <c r="AI77" s="295" t="s">
        <v>313</v>
      </c>
      <c r="AJ77" s="378">
        <f t="shared" ref="AJ77:AJ104" si="337">IF(P77="No_existen",5*$AJ$10,AK77*$AJ$10)</f>
        <v>0.1</v>
      </c>
      <c r="AK77" s="376">
        <f t="shared" ref="AK77:AK80" si="338">ROUND(AVERAGEIF(AL77:AL79,"&gt;0"),0)</f>
        <v>1</v>
      </c>
      <c r="AL77" s="297">
        <f t="shared" si="325"/>
        <v>1</v>
      </c>
      <c r="AM77" s="295" t="s">
        <v>492</v>
      </c>
      <c r="AN77" s="376">
        <f t="shared" ref="AN77:AN83" si="339">ROUND(AVERAGE(R77,V77,AA77,AF77,AK77),0)</f>
        <v>2</v>
      </c>
      <c r="AO77" s="372" t="str">
        <f t="shared" ref="AO77:AO104" si="340">IF(AN77&lt;1.5,"FUERTE",IF(AND(AN77&gt;=1.5,AN77&lt;2.5),"ACEPTABLE",IF(AN77&gt;=5,"INEXISTENTE","DÉBIL")))</f>
        <v>ACEPTABLE</v>
      </c>
      <c r="AP77" s="374">
        <f t="shared" ref="AP77:AP104" si="341">IF(O77=0,0,ROUND((O77*AN77),0))</f>
        <v>16</v>
      </c>
      <c r="AQ77" s="368" t="str">
        <f t="shared" ref="AQ77:AQ104" si="342">IF(AP77&gt;=36,"GRAVE", IF(AP77&lt;=10, "LEVE", "MODERADO"))</f>
        <v>MODERADO</v>
      </c>
      <c r="AR77" s="363" t="s">
        <v>787</v>
      </c>
      <c r="AS77" s="363" t="s">
        <v>788</v>
      </c>
      <c r="AT77" s="49" t="s">
        <v>91</v>
      </c>
      <c r="AU77" s="49" t="s">
        <v>793</v>
      </c>
      <c r="AV77" s="101">
        <v>44545</v>
      </c>
      <c r="AW77" s="230"/>
      <c r="AX77" s="103" t="s">
        <v>794</v>
      </c>
    </row>
    <row r="78" spans="1:56" ht="91.9" customHeight="1" x14ac:dyDescent="0.2">
      <c r="A78" s="396"/>
      <c r="B78" s="400"/>
      <c r="C78" s="401"/>
      <c r="D78" s="77" t="s">
        <v>262</v>
      </c>
      <c r="E78" s="77" t="s">
        <v>227</v>
      </c>
      <c r="F78" s="77" t="s">
        <v>766</v>
      </c>
      <c r="G78" s="357"/>
      <c r="H78" s="390"/>
      <c r="I78" s="357"/>
      <c r="J78" s="357"/>
      <c r="K78" s="384"/>
      <c r="L78" s="382"/>
      <c r="M78" s="384"/>
      <c r="N78" s="382"/>
      <c r="O78" s="382"/>
      <c r="P78" s="152" t="s">
        <v>390</v>
      </c>
      <c r="Q78" s="153">
        <f t="shared" si="322"/>
        <v>4</v>
      </c>
      <c r="R78" s="376"/>
      <c r="S78" s="376"/>
      <c r="T78" s="295" t="s">
        <v>780</v>
      </c>
      <c r="U78" s="380"/>
      <c r="V78" s="378"/>
      <c r="W78" s="293">
        <f t="shared" si="333"/>
        <v>4</v>
      </c>
      <c r="X78" s="295" t="s">
        <v>324</v>
      </c>
      <c r="Y78" s="295"/>
      <c r="Z78" s="378"/>
      <c r="AA78" s="376"/>
      <c r="AB78" s="297">
        <f t="shared" si="323"/>
        <v>1</v>
      </c>
      <c r="AC78" s="295" t="s">
        <v>301</v>
      </c>
      <c r="AD78" s="294" t="s">
        <v>785</v>
      </c>
      <c r="AE78" s="378"/>
      <c r="AF78" s="376"/>
      <c r="AG78" s="297">
        <f t="shared" si="324"/>
        <v>1</v>
      </c>
      <c r="AH78" s="295" t="s">
        <v>298</v>
      </c>
      <c r="AI78" s="295" t="s">
        <v>313</v>
      </c>
      <c r="AJ78" s="378"/>
      <c r="AK78" s="376"/>
      <c r="AL78" s="297">
        <f t="shared" si="325"/>
        <v>1</v>
      </c>
      <c r="AM78" s="295" t="s">
        <v>492</v>
      </c>
      <c r="AN78" s="376"/>
      <c r="AO78" s="372"/>
      <c r="AP78" s="374"/>
      <c r="AQ78" s="368"/>
      <c r="AR78" s="363"/>
      <c r="AS78" s="363"/>
      <c r="AT78" s="49" t="s">
        <v>91</v>
      </c>
      <c r="AU78" s="49" t="s">
        <v>793</v>
      </c>
      <c r="AV78" s="101">
        <v>44545</v>
      </c>
      <c r="AW78" s="230"/>
      <c r="AX78" s="103" t="s">
        <v>794</v>
      </c>
    </row>
    <row r="79" spans="1:56" ht="63.75" customHeight="1" x14ac:dyDescent="0.2">
      <c r="A79" s="396"/>
      <c r="B79" s="402"/>
      <c r="C79" s="403"/>
      <c r="D79" s="77"/>
      <c r="E79" s="77"/>
      <c r="F79" s="77"/>
      <c r="G79" s="357"/>
      <c r="H79" s="391"/>
      <c r="I79" s="357"/>
      <c r="J79" s="357"/>
      <c r="K79" s="384"/>
      <c r="L79" s="382"/>
      <c r="M79" s="384"/>
      <c r="N79" s="382"/>
      <c r="O79" s="382"/>
      <c r="P79" s="152"/>
      <c r="Q79" s="153">
        <f t="shared" si="322"/>
        <v>0</v>
      </c>
      <c r="R79" s="376"/>
      <c r="S79" s="376"/>
      <c r="T79" s="295"/>
      <c r="U79" s="380"/>
      <c r="V79" s="378"/>
      <c r="W79" s="293">
        <f t="shared" si="333"/>
        <v>0</v>
      </c>
      <c r="X79" s="295"/>
      <c r="Y79" s="295"/>
      <c r="Z79" s="378"/>
      <c r="AA79" s="376"/>
      <c r="AB79" s="297">
        <f t="shared" si="323"/>
        <v>0</v>
      </c>
      <c r="AC79" s="295"/>
      <c r="AD79" s="295"/>
      <c r="AE79" s="378"/>
      <c r="AF79" s="376"/>
      <c r="AG79" s="297">
        <f t="shared" si="324"/>
        <v>0</v>
      </c>
      <c r="AH79" s="295"/>
      <c r="AI79" s="295"/>
      <c r="AJ79" s="378"/>
      <c r="AK79" s="376"/>
      <c r="AL79" s="297">
        <f t="shared" si="325"/>
        <v>0</v>
      </c>
      <c r="AM79" s="295"/>
      <c r="AN79" s="376"/>
      <c r="AO79" s="372"/>
      <c r="AP79" s="374"/>
      <c r="AQ79" s="368"/>
      <c r="AR79" s="363"/>
      <c r="AS79" s="363"/>
      <c r="AT79" s="49"/>
      <c r="AU79" s="49"/>
      <c r="AV79" s="101"/>
      <c r="AW79" s="230"/>
      <c r="AX79" s="103"/>
    </row>
    <row r="80" spans="1:56" ht="63.75" customHeight="1" x14ac:dyDescent="0.2">
      <c r="A80" s="396">
        <v>24</v>
      </c>
      <c r="B80" s="404" t="s">
        <v>189</v>
      </c>
      <c r="C80" s="404"/>
      <c r="D80" s="77" t="s">
        <v>262</v>
      </c>
      <c r="E80" s="77" t="s">
        <v>33</v>
      </c>
      <c r="F80" s="77" t="s">
        <v>767</v>
      </c>
      <c r="G80" s="357" t="s">
        <v>106</v>
      </c>
      <c r="H80" s="355" t="s">
        <v>773</v>
      </c>
      <c r="I80" s="357" t="s">
        <v>774</v>
      </c>
      <c r="J80" s="387" t="s">
        <v>775</v>
      </c>
      <c r="K80" s="384" t="s">
        <v>126</v>
      </c>
      <c r="L80" s="382">
        <f t="shared" si="326"/>
        <v>1</v>
      </c>
      <c r="M80" s="384" t="s">
        <v>142</v>
      </c>
      <c r="N80" s="382">
        <f t="shared" si="327"/>
        <v>4</v>
      </c>
      <c r="O80" s="382">
        <f t="shared" si="328"/>
        <v>4</v>
      </c>
      <c r="P80" s="152" t="s">
        <v>320</v>
      </c>
      <c r="Q80" s="153">
        <f t="shared" si="322"/>
        <v>2</v>
      </c>
      <c r="R80" s="376">
        <f t="shared" ref="R80:R104" si="343">ROUND(AVERAGEIF(Q80:Q82,"&gt;0"),0)</f>
        <v>2</v>
      </c>
      <c r="S80" s="376">
        <f t="shared" ref="S80:S104" si="344">R80*0.6</f>
        <v>1.2</v>
      </c>
      <c r="T80" s="295" t="s">
        <v>781</v>
      </c>
      <c r="U80" s="380">
        <f t="shared" ref="U80:U83" si="345">IF(P80="No_existen",5*$U$10,V80*$U$10)</f>
        <v>0.1</v>
      </c>
      <c r="V80" s="378">
        <f t="shared" ref="V80:V83" si="346">ROUND(AVERAGEIF(W80:W82,"&gt;0"),0)</f>
        <v>2</v>
      </c>
      <c r="W80" s="293">
        <f t="shared" si="333"/>
        <v>2</v>
      </c>
      <c r="X80" s="295" t="s">
        <v>325</v>
      </c>
      <c r="Y80" s="295"/>
      <c r="Z80" s="378">
        <f t="shared" si="298"/>
        <v>0.15</v>
      </c>
      <c r="AA80" s="376">
        <f t="shared" si="334"/>
        <v>1</v>
      </c>
      <c r="AB80" s="297">
        <f t="shared" si="323"/>
        <v>1</v>
      </c>
      <c r="AC80" s="295" t="s">
        <v>301</v>
      </c>
      <c r="AD80" s="294" t="s">
        <v>786</v>
      </c>
      <c r="AE80" s="378">
        <f t="shared" si="335"/>
        <v>0.1</v>
      </c>
      <c r="AF80" s="376">
        <f t="shared" ref="AF80" si="347">ROUND(AVERAGEIF(AG80:AG82,"&gt;0"),0)</f>
        <v>1</v>
      </c>
      <c r="AG80" s="297">
        <f t="shared" si="324"/>
        <v>1</v>
      </c>
      <c r="AH80" s="295" t="s">
        <v>298</v>
      </c>
      <c r="AI80" s="295" t="s">
        <v>308</v>
      </c>
      <c r="AJ80" s="378">
        <f t="shared" si="337"/>
        <v>0.1</v>
      </c>
      <c r="AK80" s="376">
        <f t="shared" si="338"/>
        <v>1</v>
      </c>
      <c r="AL80" s="297">
        <f t="shared" si="325"/>
        <v>1</v>
      </c>
      <c r="AM80" s="295" t="s">
        <v>492</v>
      </c>
      <c r="AN80" s="376">
        <f t="shared" si="339"/>
        <v>1</v>
      </c>
      <c r="AO80" s="372" t="str">
        <f t="shared" si="340"/>
        <v>FUERTE</v>
      </c>
      <c r="AP80" s="374">
        <f t="shared" si="341"/>
        <v>4</v>
      </c>
      <c r="AQ80" s="368" t="str">
        <f t="shared" si="342"/>
        <v>LEVE</v>
      </c>
      <c r="AR80" s="364" t="s">
        <v>789</v>
      </c>
      <c r="AS80" s="364" t="s">
        <v>790</v>
      </c>
      <c r="AT80" s="49" t="s">
        <v>88</v>
      </c>
      <c r="AU80" s="49"/>
      <c r="AV80" s="101"/>
      <c r="AW80" s="230"/>
      <c r="AX80" s="103"/>
    </row>
    <row r="81" spans="1:50" ht="63.75" customHeight="1" x14ac:dyDescent="0.2">
      <c r="A81" s="396"/>
      <c r="B81" s="404"/>
      <c r="C81" s="404"/>
      <c r="D81" s="77" t="s">
        <v>262</v>
      </c>
      <c r="E81" s="77" t="s">
        <v>33</v>
      </c>
      <c r="F81" s="77" t="s">
        <v>767</v>
      </c>
      <c r="G81" s="357"/>
      <c r="H81" s="356"/>
      <c r="I81" s="357"/>
      <c r="J81" s="387"/>
      <c r="K81" s="384"/>
      <c r="L81" s="382"/>
      <c r="M81" s="384"/>
      <c r="N81" s="382"/>
      <c r="O81" s="382"/>
      <c r="P81" s="152" t="s">
        <v>321</v>
      </c>
      <c r="Q81" s="153">
        <f t="shared" si="322"/>
        <v>1</v>
      </c>
      <c r="R81" s="376"/>
      <c r="S81" s="376"/>
      <c r="T81" s="295" t="s">
        <v>782</v>
      </c>
      <c r="U81" s="380"/>
      <c r="V81" s="378"/>
      <c r="W81" s="293">
        <f t="shared" si="333"/>
        <v>2</v>
      </c>
      <c r="X81" s="295" t="s">
        <v>325</v>
      </c>
      <c r="Y81" s="295"/>
      <c r="Z81" s="378"/>
      <c r="AA81" s="376"/>
      <c r="AB81" s="297">
        <f t="shared" si="323"/>
        <v>1</v>
      </c>
      <c r="AC81" s="295" t="s">
        <v>301</v>
      </c>
      <c r="AD81" s="294" t="s">
        <v>786</v>
      </c>
      <c r="AE81" s="378"/>
      <c r="AF81" s="376"/>
      <c r="AG81" s="297">
        <f t="shared" si="324"/>
        <v>1</v>
      </c>
      <c r="AH81" s="295" t="s">
        <v>298</v>
      </c>
      <c r="AI81" s="295" t="s">
        <v>313</v>
      </c>
      <c r="AJ81" s="378"/>
      <c r="AK81" s="376"/>
      <c r="AL81" s="297">
        <f t="shared" si="325"/>
        <v>1</v>
      </c>
      <c r="AM81" s="295" t="s">
        <v>492</v>
      </c>
      <c r="AN81" s="376"/>
      <c r="AO81" s="372"/>
      <c r="AP81" s="374"/>
      <c r="AQ81" s="368"/>
      <c r="AR81" s="363"/>
      <c r="AS81" s="363"/>
      <c r="AT81" s="49" t="s">
        <v>88</v>
      </c>
      <c r="AU81" s="49"/>
      <c r="AV81" s="101"/>
      <c r="AW81" s="230"/>
      <c r="AX81" s="103"/>
    </row>
    <row r="82" spans="1:50" ht="63.75" customHeight="1" x14ac:dyDescent="0.2">
      <c r="A82" s="396"/>
      <c r="B82" s="404"/>
      <c r="C82" s="404"/>
      <c r="D82" s="77"/>
      <c r="E82" s="77"/>
      <c r="F82" s="77"/>
      <c r="G82" s="357"/>
      <c r="H82" s="356"/>
      <c r="I82" s="357"/>
      <c r="J82" s="387"/>
      <c r="K82" s="384"/>
      <c r="L82" s="382"/>
      <c r="M82" s="384"/>
      <c r="N82" s="382"/>
      <c r="O82" s="382"/>
      <c r="P82" s="152"/>
      <c r="Q82" s="153">
        <f t="shared" si="322"/>
        <v>0</v>
      </c>
      <c r="R82" s="376"/>
      <c r="S82" s="376"/>
      <c r="T82" s="295"/>
      <c r="U82" s="380"/>
      <c r="V82" s="378"/>
      <c r="W82" s="293">
        <f t="shared" si="333"/>
        <v>0</v>
      </c>
      <c r="X82" s="295"/>
      <c r="Y82" s="295"/>
      <c r="Z82" s="378"/>
      <c r="AA82" s="376"/>
      <c r="AB82" s="297">
        <f t="shared" si="323"/>
        <v>0</v>
      </c>
      <c r="AC82" s="295"/>
      <c r="AD82" s="295"/>
      <c r="AE82" s="378"/>
      <c r="AF82" s="376"/>
      <c r="AG82" s="297">
        <f t="shared" si="324"/>
        <v>0</v>
      </c>
      <c r="AH82" s="295"/>
      <c r="AI82" s="295"/>
      <c r="AJ82" s="378"/>
      <c r="AK82" s="376"/>
      <c r="AL82" s="297">
        <f t="shared" si="325"/>
        <v>0</v>
      </c>
      <c r="AM82" s="295"/>
      <c r="AN82" s="376"/>
      <c r="AO82" s="372"/>
      <c r="AP82" s="374"/>
      <c r="AQ82" s="368"/>
      <c r="AR82" s="363"/>
      <c r="AS82" s="363"/>
      <c r="AT82" s="49"/>
      <c r="AU82" s="49"/>
      <c r="AV82" s="101"/>
      <c r="AW82" s="230"/>
      <c r="AX82" s="103"/>
    </row>
    <row r="83" spans="1:50" ht="63.75" customHeight="1" x14ac:dyDescent="0.2">
      <c r="A83" s="396">
        <v>25</v>
      </c>
      <c r="B83" s="404" t="s">
        <v>189</v>
      </c>
      <c r="C83" s="404"/>
      <c r="D83" s="77" t="s">
        <v>262</v>
      </c>
      <c r="E83" s="77" t="s">
        <v>227</v>
      </c>
      <c r="F83" s="77" t="s">
        <v>768</v>
      </c>
      <c r="G83" s="357" t="s">
        <v>106</v>
      </c>
      <c r="H83" s="355" t="s">
        <v>776</v>
      </c>
      <c r="I83" s="357" t="s">
        <v>777</v>
      </c>
      <c r="J83" s="387" t="s">
        <v>778</v>
      </c>
      <c r="K83" s="384" t="s">
        <v>148</v>
      </c>
      <c r="L83" s="382">
        <f t="shared" si="326"/>
        <v>4</v>
      </c>
      <c r="M83" s="384" t="s">
        <v>139</v>
      </c>
      <c r="N83" s="382">
        <f t="shared" si="327"/>
        <v>3</v>
      </c>
      <c r="O83" s="382">
        <f t="shared" si="328"/>
        <v>12</v>
      </c>
      <c r="P83" s="152" t="s">
        <v>321</v>
      </c>
      <c r="Q83" s="153">
        <f t="shared" si="322"/>
        <v>1</v>
      </c>
      <c r="R83" s="376">
        <f t="shared" si="343"/>
        <v>1</v>
      </c>
      <c r="S83" s="376">
        <f t="shared" si="344"/>
        <v>0.6</v>
      </c>
      <c r="T83" s="295" t="s">
        <v>783</v>
      </c>
      <c r="U83" s="380">
        <f t="shared" si="345"/>
        <v>0.2</v>
      </c>
      <c r="V83" s="378">
        <f t="shared" si="346"/>
        <v>4</v>
      </c>
      <c r="W83" s="293">
        <f t="shared" si="333"/>
        <v>4</v>
      </c>
      <c r="X83" s="295" t="s">
        <v>324</v>
      </c>
      <c r="Y83" s="295"/>
      <c r="Z83" s="378">
        <f t="shared" si="298"/>
        <v>0.15</v>
      </c>
      <c r="AA83" s="376">
        <f t="shared" ref="AA83" si="348">ROUND(AVERAGEIF(AB83:AB85,"&gt;0"),0)</f>
        <v>1</v>
      </c>
      <c r="AB83" s="297">
        <f t="shared" si="323"/>
        <v>1</v>
      </c>
      <c r="AC83" s="295" t="s">
        <v>301</v>
      </c>
      <c r="AD83" s="294" t="s">
        <v>785</v>
      </c>
      <c r="AE83" s="378">
        <f t="shared" si="335"/>
        <v>0.1</v>
      </c>
      <c r="AF83" s="376">
        <f t="shared" ref="AF83" si="349">ROUND(AVERAGEIF(AG83:AG85,"&gt;0"),0)</f>
        <v>1</v>
      </c>
      <c r="AG83" s="297">
        <f t="shared" si="324"/>
        <v>1</v>
      </c>
      <c r="AH83" s="295" t="s">
        <v>298</v>
      </c>
      <c r="AI83" s="295" t="s">
        <v>313</v>
      </c>
      <c r="AJ83" s="378">
        <f t="shared" si="337"/>
        <v>0.1</v>
      </c>
      <c r="AK83" s="376">
        <f t="shared" ref="AK83" si="350">ROUND(AVERAGEIF(AL83:AL85,"&gt;0"),0)</f>
        <v>1</v>
      </c>
      <c r="AL83" s="297">
        <f t="shared" si="325"/>
        <v>1</v>
      </c>
      <c r="AM83" s="295" t="s">
        <v>492</v>
      </c>
      <c r="AN83" s="376">
        <f t="shared" si="339"/>
        <v>2</v>
      </c>
      <c r="AO83" s="372" t="str">
        <f t="shared" si="340"/>
        <v>ACEPTABLE</v>
      </c>
      <c r="AP83" s="374">
        <f t="shared" si="341"/>
        <v>24</v>
      </c>
      <c r="AQ83" s="368" t="str">
        <f t="shared" si="342"/>
        <v>MODERADO</v>
      </c>
      <c r="AR83" s="363" t="s">
        <v>791</v>
      </c>
      <c r="AS83" s="363" t="s">
        <v>792</v>
      </c>
      <c r="AT83" s="49" t="s">
        <v>91</v>
      </c>
      <c r="AU83" s="49" t="s">
        <v>795</v>
      </c>
      <c r="AV83" s="101">
        <v>44545</v>
      </c>
      <c r="AW83" s="230"/>
      <c r="AX83" s="103" t="s">
        <v>797</v>
      </c>
    </row>
    <row r="84" spans="1:50" ht="63.75" customHeight="1" x14ac:dyDescent="0.2">
      <c r="A84" s="396"/>
      <c r="B84" s="404"/>
      <c r="C84" s="404"/>
      <c r="D84" s="77" t="s">
        <v>262</v>
      </c>
      <c r="E84" s="77" t="s">
        <v>35</v>
      </c>
      <c r="F84" s="77" t="s">
        <v>769</v>
      </c>
      <c r="G84" s="357"/>
      <c r="H84" s="356"/>
      <c r="I84" s="357"/>
      <c r="J84" s="387"/>
      <c r="K84" s="384"/>
      <c r="L84" s="382"/>
      <c r="M84" s="384"/>
      <c r="N84" s="382"/>
      <c r="O84" s="382"/>
      <c r="P84" s="152" t="s">
        <v>321</v>
      </c>
      <c r="Q84" s="153">
        <f t="shared" si="322"/>
        <v>1</v>
      </c>
      <c r="R84" s="376"/>
      <c r="S84" s="376"/>
      <c r="T84" s="295" t="s">
        <v>784</v>
      </c>
      <c r="U84" s="380"/>
      <c r="V84" s="378"/>
      <c r="W84" s="293">
        <f t="shared" si="333"/>
        <v>4</v>
      </c>
      <c r="X84" s="295" t="s">
        <v>324</v>
      </c>
      <c r="Y84" s="295"/>
      <c r="Z84" s="378"/>
      <c r="AA84" s="376"/>
      <c r="AB84" s="297">
        <f t="shared" si="323"/>
        <v>1</v>
      </c>
      <c r="AC84" s="295" t="s">
        <v>301</v>
      </c>
      <c r="AD84" s="294" t="s">
        <v>785</v>
      </c>
      <c r="AE84" s="378"/>
      <c r="AF84" s="376"/>
      <c r="AG84" s="297">
        <f t="shared" si="324"/>
        <v>1</v>
      </c>
      <c r="AH84" s="295" t="s">
        <v>298</v>
      </c>
      <c r="AI84" s="295" t="s">
        <v>313</v>
      </c>
      <c r="AJ84" s="378"/>
      <c r="AK84" s="376"/>
      <c r="AL84" s="297">
        <f t="shared" si="325"/>
        <v>1</v>
      </c>
      <c r="AM84" s="295" t="s">
        <v>492</v>
      </c>
      <c r="AN84" s="376"/>
      <c r="AO84" s="372"/>
      <c r="AP84" s="374"/>
      <c r="AQ84" s="368"/>
      <c r="AR84" s="363"/>
      <c r="AS84" s="363"/>
      <c r="AT84" s="49" t="s">
        <v>91</v>
      </c>
      <c r="AU84" s="49" t="s">
        <v>796</v>
      </c>
      <c r="AV84" s="101">
        <v>44545</v>
      </c>
      <c r="AW84" s="230"/>
      <c r="AX84" s="103" t="s">
        <v>797</v>
      </c>
    </row>
    <row r="85" spans="1:50" ht="63.75" customHeight="1" thickBot="1" x14ac:dyDescent="0.25">
      <c r="A85" s="396"/>
      <c r="B85" s="404"/>
      <c r="C85" s="404"/>
      <c r="D85" s="77"/>
      <c r="E85" s="77"/>
      <c r="F85" s="77"/>
      <c r="G85" s="357"/>
      <c r="H85" s="356"/>
      <c r="I85" s="357"/>
      <c r="J85" s="387"/>
      <c r="K85" s="384"/>
      <c r="L85" s="382"/>
      <c r="M85" s="384"/>
      <c r="N85" s="382"/>
      <c r="O85" s="382"/>
      <c r="P85" s="152"/>
      <c r="Q85" s="153">
        <f t="shared" si="322"/>
        <v>0</v>
      </c>
      <c r="R85" s="376"/>
      <c r="S85" s="376"/>
      <c r="T85" s="295"/>
      <c r="U85" s="380"/>
      <c r="V85" s="378"/>
      <c r="W85" s="293">
        <f t="shared" si="333"/>
        <v>0</v>
      </c>
      <c r="X85" s="295"/>
      <c r="Y85" s="295"/>
      <c r="Z85" s="378"/>
      <c r="AA85" s="376"/>
      <c r="AB85" s="297">
        <f t="shared" si="323"/>
        <v>0</v>
      </c>
      <c r="AC85" s="295"/>
      <c r="AD85" s="295"/>
      <c r="AE85" s="378"/>
      <c r="AF85" s="376"/>
      <c r="AG85" s="297">
        <f t="shared" si="324"/>
        <v>0</v>
      </c>
      <c r="AH85" s="295"/>
      <c r="AI85" s="295"/>
      <c r="AJ85" s="378"/>
      <c r="AK85" s="376"/>
      <c r="AL85" s="297">
        <f t="shared" si="325"/>
        <v>0</v>
      </c>
      <c r="AM85" s="295"/>
      <c r="AN85" s="376"/>
      <c r="AO85" s="372"/>
      <c r="AP85" s="374"/>
      <c r="AQ85" s="368"/>
      <c r="AR85" s="363"/>
      <c r="AS85" s="363"/>
      <c r="AT85" s="49"/>
      <c r="AU85" s="49"/>
      <c r="AV85" s="101"/>
      <c r="AW85" s="230"/>
      <c r="AX85" s="103"/>
    </row>
    <row r="86" spans="1:50" ht="63.75" customHeight="1" x14ac:dyDescent="0.2">
      <c r="A86" s="396">
        <v>26</v>
      </c>
      <c r="B86" s="404" t="s">
        <v>181</v>
      </c>
      <c r="C86" s="404"/>
      <c r="D86" s="77" t="s">
        <v>262</v>
      </c>
      <c r="E86" s="77" t="s">
        <v>32</v>
      </c>
      <c r="F86" s="329" t="s">
        <v>719</v>
      </c>
      <c r="G86" s="357" t="s">
        <v>141</v>
      </c>
      <c r="H86" s="389" t="s">
        <v>722</v>
      </c>
      <c r="I86" s="357" t="s">
        <v>723</v>
      </c>
      <c r="J86" s="387" t="s">
        <v>724</v>
      </c>
      <c r="K86" s="384" t="s">
        <v>126</v>
      </c>
      <c r="L86" s="382">
        <f t="shared" si="326"/>
        <v>1</v>
      </c>
      <c r="M86" s="384" t="s">
        <v>138</v>
      </c>
      <c r="N86" s="382">
        <f t="shared" si="327"/>
        <v>5</v>
      </c>
      <c r="O86" s="382">
        <f t="shared" si="328"/>
        <v>5</v>
      </c>
      <c r="P86" s="152" t="s">
        <v>321</v>
      </c>
      <c r="Q86" s="153">
        <f t="shared" si="322"/>
        <v>1</v>
      </c>
      <c r="R86" s="376">
        <f t="shared" si="343"/>
        <v>1</v>
      </c>
      <c r="S86" s="376">
        <f t="shared" si="344"/>
        <v>0.6</v>
      </c>
      <c r="T86" s="330" t="s">
        <v>725</v>
      </c>
      <c r="U86" s="380">
        <f t="shared" ref="U86" si="351">IF(P86="No_existen",5*$U$10,V86*$U$10)</f>
        <v>0.15000000000000002</v>
      </c>
      <c r="V86" s="378">
        <f t="shared" ref="V86:V104" si="352">ROUND(AVERAGEIF(W86:W88,"&gt;0"),0)</f>
        <v>3</v>
      </c>
      <c r="W86" s="293">
        <f t="shared" si="333"/>
        <v>1</v>
      </c>
      <c r="X86" s="295" t="s">
        <v>326</v>
      </c>
      <c r="Y86" s="308" t="s">
        <v>33</v>
      </c>
      <c r="Z86" s="378">
        <f t="shared" si="298"/>
        <v>0.15</v>
      </c>
      <c r="AA86" s="376">
        <f t="shared" ref="AA86" si="353">ROUND(AVERAGEIF(AB86:AB88,"&gt;0"),0)</f>
        <v>1</v>
      </c>
      <c r="AB86" s="297">
        <f t="shared" si="323"/>
        <v>1</v>
      </c>
      <c r="AC86" s="295" t="s">
        <v>301</v>
      </c>
      <c r="AD86" s="307" t="s">
        <v>727</v>
      </c>
      <c r="AE86" s="378">
        <f t="shared" si="335"/>
        <v>0.1</v>
      </c>
      <c r="AF86" s="376">
        <f t="shared" ref="AF86" si="354">ROUND(AVERAGEIF(AG86:AG88,"&gt;0"),0)</f>
        <v>1</v>
      </c>
      <c r="AG86" s="297">
        <f t="shared" si="324"/>
        <v>1</v>
      </c>
      <c r="AH86" s="295" t="s">
        <v>298</v>
      </c>
      <c r="AI86" s="295" t="s">
        <v>306</v>
      </c>
      <c r="AJ86" s="378">
        <f t="shared" si="337"/>
        <v>0.30000000000000004</v>
      </c>
      <c r="AK86" s="376">
        <f t="shared" ref="AK86" si="355">ROUND(AVERAGEIF(AL86:AL88,"&gt;0"),0)</f>
        <v>3</v>
      </c>
      <c r="AL86" s="297">
        <f t="shared" si="325"/>
        <v>1</v>
      </c>
      <c r="AM86" s="295" t="s">
        <v>492</v>
      </c>
      <c r="AN86" s="376">
        <f t="shared" ref="AN86" si="356">ROUND(AVERAGE(R86,V86,AA86,AF86,AK86),0)</f>
        <v>2</v>
      </c>
      <c r="AO86" s="372" t="str">
        <f t="shared" si="340"/>
        <v>ACEPTABLE</v>
      </c>
      <c r="AP86" s="374">
        <f t="shared" si="341"/>
        <v>10</v>
      </c>
      <c r="AQ86" s="368" t="str">
        <f t="shared" si="342"/>
        <v>LEVE</v>
      </c>
      <c r="AR86" s="370" t="s">
        <v>729</v>
      </c>
      <c r="AS86" s="365">
        <v>1</v>
      </c>
      <c r="AT86" s="49" t="s">
        <v>88</v>
      </c>
      <c r="AU86" s="49"/>
      <c r="AV86" s="101"/>
      <c r="AW86" s="230"/>
      <c r="AX86" s="103"/>
    </row>
    <row r="87" spans="1:50" ht="63.75" customHeight="1" x14ac:dyDescent="0.2">
      <c r="A87" s="396"/>
      <c r="B87" s="404"/>
      <c r="C87" s="404"/>
      <c r="D87" s="77" t="s">
        <v>262</v>
      </c>
      <c r="E87" s="77" t="s">
        <v>32</v>
      </c>
      <c r="F87" s="79" t="s">
        <v>720</v>
      </c>
      <c r="G87" s="357"/>
      <c r="H87" s="348"/>
      <c r="I87" s="357"/>
      <c r="J87" s="387"/>
      <c r="K87" s="384"/>
      <c r="L87" s="382"/>
      <c r="M87" s="384"/>
      <c r="N87" s="382"/>
      <c r="O87" s="382"/>
      <c r="P87" s="152" t="s">
        <v>321</v>
      </c>
      <c r="Q87" s="153">
        <f t="shared" si="322"/>
        <v>1</v>
      </c>
      <c r="R87" s="376"/>
      <c r="S87" s="376"/>
      <c r="T87" s="308" t="s">
        <v>726</v>
      </c>
      <c r="U87" s="380"/>
      <c r="V87" s="378"/>
      <c r="W87" s="293">
        <f t="shared" si="333"/>
        <v>4</v>
      </c>
      <c r="X87" s="295" t="s">
        <v>324</v>
      </c>
      <c r="Y87" s="295"/>
      <c r="Z87" s="378"/>
      <c r="AA87" s="376"/>
      <c r="AB87" s="297">
        <f t="shared" si="323"/>
        <v>1</v>
      </c>
      <c r="AC87" s="308" t="s">
        <v>301</v>
      </c>
      <c r="AD87" s="307" t="s">
        <v>728</v>
      </c>
      <c r="AE87" s="378"/>
      <c r="AF87" s="376"/>
      <c r="AG87" s="297">
        <f t="shared" si="324"/>
        <v>1</v>
      </c>
      <c r="AH87" s="308" t="s">
        <v>298</v>
      </c>
      <c r="AI87" s="295" t="s">
        <v>305</v>
      </c>
      <c r="AJ87" s="378"/>
      <c r="AK87" s="376"/>
      <c r="AL87" s="297">
        <f t="shared" si="325"/>
        <v>4</v>
      </c>
      <c r="AM87" s="295" t="s">
        <v>529</v>
      </c>
      <c r="AN87" s="376"/>
      <c r="AO87" s="372"/>
      <c r="AP87" s="374"/>
      <c r="AQ87" s="368"/>
      <c r="AR87" s="366"/>
      <c r="AS87" s="366"/>
      <c r="AT87" s="49" t="s">
        <v>88</v>
      </c>
      <c r="AU87" s="49"/>
      <c r="AV87" s="101"/>
      <c r="AW87" s="230"/>
      <c r="AX87" s="103"/>
    </row>
    <row r="88" spans="1:50" ht="63.75" customHeight="1" x14ac:dyDescent="0.2">
      <c r="A88" s="396"/>
      <c r="B88" s="404"/>
      <c r="C88" s="404"/>
      <c r="D88" s="77" t="s">
        <v>262</v>
      </c>
      <c r="E88" s="77" t="s">
        <v>32</v>
      </c>
      <c r="F88" s="77" t="s">
        <v>721</v>
      </c>
      <c r="G88" s="357"/>
      <c r="H88" s="349"/>
      <c r="I88" s="357"/>
      <c r="J88" s="387"/>
      <c r="K88" s="384"/>
      <c r="L88" s="382"/>
      <c r="M88" s="384"/>
      <c r="N88" s="382"/>
      <c r="O88" s="382"/>
      <c r="P88" s="152"/>
      <c r="Q88" s="153">
        <f t="shared" si="322"/>
        <v>0</v>
      </c>
      <c r="R88" s="376"/>
      <c r="S88" s="376"/>
      <c r="T88" s="295"/>
      <c r="U88" s="380"/>
      <c r="V88" s="378"/>
      <c r="W88" s="293">
        <f t="shared" si="333"/>
        <v>0</v>
      </c>
      <c r="X88" s="295"/>
      <c r="Y88" s="295"/>
      <c r="Z88" s="378"/>
      <c r="AA88" s="376"/>
      <c r="AB88" s="297">
        <f t="shared" si="323"/>
        <v>0</v>
      </c>
      <c r="AC88" s="295"/>
      <c r="AD88" s="295"/>
      <c r="AE88" s="378"/>
      <c r="AF88" s="376"/>
      <c r="AG88" s="297">
        <f t="shared" si="324"/>
        <v>0</v>
      </c>
      <c r="AH88" s="295"/>
      <c r="AI88" s="295"/>
      <c r="AJ88" s="378"/>
      <c r="AK88" s="376"/>
      <c r="AL88" s="297">
        <f t="shared" si="325"/>
        <v>0</v>
      </c>
      <c r="AM88" s="295"/>
      <c r="AN88" s="376"/>
      <c r="AO88" s="372"/>
      <c r="AP88" s="374"/>
      <c r="AQ88" s="368"/>
      <c r="AR88" s="358"/>
      <c r="AS88" s="358"/>
      <c r="AT88" s="49"/>
      <c r="AU88" s="49"/>
      <c r="AV88" s="101"/>
      <c r="AW88" s="230"/>
      <c r="AX88" s="103"/>
    </row>
    <row r="89" spans="1:50" ht="63.75" customHeight="1" x14ac:dyDescent="0.2">
      <c r="A89" s="396">
        <v>27</v>
      </c>
      <c r="B89" s="404" t="s">
        <v>177</v>
      </c>
      <c r="C89" s="404"/>
      <c r="D89" s="77" t="s">
        <v>262</v>
      </c>
      <c r="E89" s="77" t="s">
        <v>35</v>
      </c>
      <c r="F89" s="332" t="s">
        <v>798</v>
      </c>
      <c r="G89" s="357" t="s">
        <v>108</v>
      </c>
      <c r="H89" s="393" t="s">
        <v>801</v>
      </c>
      <c r="I89" s="347" t="s">
        <v>802</v>
      </c>
      <c r="J89" s="350" t="s">
        <v>803</v>
      </c>
      <c r="K89" s="384" t="s">
        <v>126</v>
      </c>
      <c r="L89" s="382">
        <f t="shared" si="326"/>
        <v>1</v>
      </c>
      <c r="M89" s="384" t="s">
        <v>138</v>
      </c>
      <c r="N89" s="382">
        <f t="shared" si="327"/>
        <v>5</v>
      </c>
      <c r="O89" s="382">
        <f t="shared" si="328"/>
        <v>5</v>
      </c>
      <c r="P89" s="152" t="s">
        <v>321</v>
      </c>
      <c r="Q89" s="153">
        <f t="shared" si="322"/>
        <v>1</v>
      </c>
      <c r="R89" s="376">
        <f t="shared" si="343"/>
        <v>1</v>
      </c>
      <c r="S89" s="376">
        <f t="shared" si="344"/>
        <v>0.6</v>
      </c>
      <c r="T89" s="334" t="s">
        <v>804</v>
      </c>
      <c r="U89" s="380">
        <f t="shared" ref="U89" si="357">IF(P89="No_existen",5*$U$10,V89*$U$10)</f>
        <v>0.05</v>
      </c>
      <c r="V89" s="378">
        <f t="shared" si="352"/>
        <v>1</v>
      </c>
      <c r="W89" s="293">
        <f t="shared" si="333"/>
        <v>2</v>
      </c>
      <c r="X89" s="295" t="s">
        <v>325</v>
      </c>
      <c r="Y89" s="295"/>
      <c r="Z89" s="378">
        <f t="shared" ref="Z89:Z95" si="358">IF(P89="No_existen",5*$Z$10,AA89*$Z$10)</f>
        <v>0.15</v>
      </c>
      <c r="AA89" s="376">
        <f t="shared" ref="AA89" si="359">ROUND(AVERAGEIF(AB89:AB91,"&gt;0"),0)</f>
        <v>1</v>
      </c>
      <c r="AB89" s="297">
        <f t="shared" si="323"/>
        <v>1</v>
      </c>
      <c r="AC89" s="295" t="s">
        <v>301</v>
      </c>
      <c r="AD89" s="337" t="s">
        <v>809</v>
      </c>
      <c r="AE89" s="378">
        <f t="shared" si="335"/>
        <v>0.1</v>
      </c>
      <c r="AF89" s="376">
        <f t="shared" ref="AF89" si="360">ROUND(AVERAGEIF(AG89:AG91,"&gt;0"),0)</f>
        <v>1</v>
      </c>
      <c r="AG89" s="297">
        <f t="shared" si="324"/>
        <v>1</v>
      </c>
      <c r="AH89" s="295" t="s">
        <v>298</v>
      </c>
      <c r="AI89" s="295" t="s">
        <v>305</v>
      </c>
      <c r="AJ89" s="378">
        <f t="shared" si="337"/>
        <v>0.1</v>
      </c>
      <c r="AK89" s="376">
        <f t="shared" ref="AK89" si="361">ROUND(AVERAGEIF(AL89:AL91,"&gt;0"),0)</f>
        <v>1</v>
      </c>
      <c r="AL89" s="297">
        <f t="shared" si="325"/>
        <v>1</v>
      </c>
      <c r="AM89" s="295" t="s">
        <v>492</v>
      </c>
      <c r="AN89" s="376">
        <f t="shared" ref="AN89:AN92" si="362">ROUND(AVERAGE(R89,V89,AA89,AF89,AK89),0)</f>
        <v>1</v>
      </c>
      <c r="AO89" s="372" t="str">
        <f t="shared" si="340"/>
        <v>FUERTE</v>
      </c>
      <c r="AP89" s="374">
        <f t="shared" si="341"/>
        <v>5</v>
      </c>
      <c r="AQ89" s="368" t="str">
        <f t="shared" si="342"/>
        <v>LEVE</v>
      </c>
      <c r="AR89" s="371" t="s">
        <v>811</v>
      </c>
      <c r="AS89" s="367">
        <v>0</v>
      </c>
      <c r="AT89" s="49" t="s">
        <v>88</v>
      </c>
      <c r="AU89" s="49"/>
      <c r="AV89" s="101"/>
      <c r="AW89" s="230"/>
      <c r="AX89" s="103"/>
    </row>
    <row r="90" spans="1:50" ht="63.75" customHeight="1" x14ac:dyDescent="0.2">
      <c r="A90" s="396"/>
      <c r="B90" s="404"/>
      <c r="C90" s="404"/>
      <c r="D90" s="77" t="s">
        <v>262</v>
      </c>
      <c r="E90" s="77" t="s">
        <v>32</v>
      </c>
      <c r="F90" s="331" t="s">
        <v>799</v>
      </c>
      <c r="G90" s="357"/>
      <c r="H90" s="394"/>
      <c r="I90" s="348"/>
      <c r="J90" s="351"/>
      <c r="K90" s="384"/>
      <c r="L90" s="382"/>
      <c r="M90" s="384"/>
      <c r="N90" s="382"/>
      <c r="O90" s="382"/>
      <c r="P90" s="152" t="s">
        <v>321</v>
      </c>
      <c r="Q90" s="153">
        <f t="shared" si="322"/>
        <v>1</v>
      </c>
      <c r="R90" s="376"/>
      <c r="S90" s="376"/>
      <c r="T90" s="333" t="s">
        <v>805</v>
      </c>
      <c r="U90" s="380"/>
      <c r="V90" s="378"/>
      <c r="W90" s="293">
        <f t="shared" si="333"/>
        <v>1</v>
      </c>
      <c r="X90" s="295" t="s">
        <v>326</v>
      </c>
      <c r="Y90" s="335" t="s">
        <v>807</v>
      </c>
      <c r="Z90" s="378"/>
      <c r="AA90" s="376"/>
      <c r="AB90" s="297">
        <f t="shared" si="323"/>
        <v>1</v>
      </c>
      <c r="AC90" s="295" t="s">
        <v>301</v>
      </c>
      <c r="AD90" s="336" t="s">
        <v>810</v>
      </c>
      <c r="AE90" s="378"/>
      <c r="AF90" s="376"/>
      <c r="AG90" s="297">
        <f t="shared" si="324"/>
        <v>1</v>
      </c>
      <c r="AH90" s="295" t="s">
        <v>298</v>
      </c>
      <c r="AI90" s="295" t="s">
        <v>309</v>
      </c>
      <c r="AJ90" s="378"/>
      <c r="AK90" s="376"/>
      <c r="AL90" s="297">
        <f t="shared" si="325"/>
        <v>1</v>
      </c>
      <c r="AM90" s="295" t="s">
        <v>492</v>
      </c>
      <c r="AN90" s="376"/>
      <c r="AO90" s="372"/>
      <c r="AP90" s="374"/>
      <c r="AQ90" s="368"/>
      <c r="AR90" s="354"/>
      <c r="AS90" s="354"/>
      <c r="AT90" s="49"/>
      <c r="AU90" s="49"/>
      <c r="AV90" s="101"/>
      <c r="AW90" s="230"/>
      <c r="AX90" s="103"/>
    </row>
    <row r="91" spans="1:50" ht="63.75" customHeight="1" x14ac:dyDescent="0.2">
      <c r="A91" s="396"/>
      <c r="B91" s="404"/>
      <c r="C91" s="404"/>
      <c r="D91" s="77" t="s">
        <v>263</v>
      </c>
      <c r="E91" s="77" t="s">
        <v>37</v>
      </c>
      <c r="F91" s="331" t="s">
        <v>800</v>
      </c>
      <c r="G91" s="357"/>
      <c r="H91" s="395"/>
      <c r="I91" s="349"/>
      <c r="J91" s="352"/>
      <c r="K91" s="384"/>
      <c r="L91" s="382"/>
      <c r="M91" s="384"/>
      <c r="N91" s="382"/>
      <c r="O91" s="382"/>
      <c r="P91" s="152" t="s">
        <v>321</v>
      </c>
      <c r="Q91" s="153">
        <f t="shared" si="322"/>
        <v>1</v>
      </c>
      <c r="R91" s="376"/>
      <c r="S91" s="376"/>
      <c r="T91" s="333" t="s">
        <v>806</v>
      </c>
      <c r="U91" s="380"/>
      <c r="V91" s="378"/>
      <c r="W91" s="293">
        <f t="shared" si="333"/>
        <v>1</v>
      </c>
      <c r="X91" s="295" t="s">
        <v>326</v>
      </c>
      <c r="Y91" s="335" t="s">
        <v>808</v>
      </c>
      <c r="Z91" s="378"/>
      <c r="AA91" s="376"/>
      <c r="AB91" s="297">
        <f t="shared" si="323"/>
        <v>1</v>
      </c>
      <c r="AC91" s="295" t="s">
        <v>301</v>
      </c>
      <c r="AD91" s="336" t="s">
        <v>810</v>
      </c>
      <c r="AE91" s="378"/>
      <c r="AF91" s="376"/>
      <c r="AG91" s="297">
        <f t="shared" si="324"/>
        <v>1</v>
      </c>
      <c r="AH91" s="295" t="s">
        <v>298</v>
      </c>
      <c r="AI91" s="295" t="s">
        <v>313</v>
      </c>
      <c r="AJ91" s="378"/>
      <c r="AK91" s="376"/>
      <c r="AL91" s="297">
        <f t="shared" si="325"/>
        <v>1</v>
      </c>
      <c r="AM91" s="295" t="s">
        <v>492</v>
      </c>
      <c r="AN91" s="376"/>
      <c r="AO91" s="372"/>
      <c r="AP91" s="374"/>
      <c r="AQ91" s="368"/>
      <c r="AR91" s="354"/>
      <c r="AS91" s="354"/>
      <c r="AT91" s="49"/>
      <c r="AU91" s="49"/>
      <c r="AV91" s="101"/>
      <c r="AW91" s="230"/>
      <c r="AX91" s="103"/>
    </row>
    <row r="92" spans="1:50" ht="63.75" customHeight="1" x14ac:dyDescent="0.2">
      <c r="A92" s="396">
        <v>28</v>
      </c>
      <c r="B92" s="404" t="s">
        <v>177</v>
      </c>
      <c r="C92" s="404"/>
      <c r="D92" s="77" t="s">
        <v>262</v>
      </c>
      <c r="E92" s="77" t="s">
        <v>33</v>
      </c>
      <c r="F92" s="338" t="s">
        <v>812</v>
      </c>
      <c r="G92" s="357" t="s">
        <v>109</v>
      </c>
      <c r="H92" s="393" t="s">
        <v>813</v>
      </c>
      <c r="I92" s="347" t="s">
        <v>814</v>
      </c>
      <c r="J92" s="350" t="s">
        <v>815</v>
      </c>
      <c r="K92" s="384" t="s">
        <v>126</v>
      </c>
      <c r="L92" s="382">
        <f t="shared" si="326"/>
        <v>1</v>
      </c>
      <c r="M92" s="384" t="s">
        <v>138</v>
      </c>
      <c r="N92" s="382">
        <f t="shared" si="327"/>
        <v>5</v>
      </c>
      <c r="O92" s="382">
        <f t="shared" si="328"/>
        <v>5</v>
      </c>
      <c r="P92" s="152" t="s">
        <v>321</v>
      </c>
      <c r="Q92" s="153">
        <f t="shared" si="322"/>
        <v>1</v>
      </c>
      <c r="R92" s="376">
        <f t="shared" si="343"/>
        <v>1</v>
      </c>
      <c r="S92" s="376">
        <f t="shared" si="344"/>
        <v>0.6</v>
      </c>
      <c r="T92" s="339" t="s">
        <v>816</v>
      </c>
      <c r="U92" s="380">
        <f t="shared" ref="U92" si="363">IF(P92="No_existen",5*$U$10,V92*$U$10)</f>
        <v>0.2</v>
      </c>
      <c r="V92" s="378">
        <f t="shared" si="352"/>
        <v>4</v>
      </c>
      <c r="W92" s="293">
        <f t="shared" si="333"/>
        <v>4</v>
      </c>
      <c r="X92" s="295" t="s">
        <v>324</v>
      </c>
      <c r="Y92" s="295"/>
      <c r="Z92" s="378">
        <f t="shared" si="358"/>
        <v>0.15</v>
      </c>
      <c r="AA92" s="376">
        <f t="shared" ref="AA92" si="364">ROUND(AVERAGEIF(AB92:AB94,"&gt;0"),0)</f>
        <v>1</v>
      </c>
      <c r="AB92" s="297">
        <f t="shared" si="323"/>
        <v>1</v>
      </c>
      <c r="AC92" s="295" t="s">
        <v>301</v>
      </c>
      <c r="AD92" s="340" t="s">
        <v>809</v>
      </c>
      <c r="AE92" s="378">
        <f t="shared" si="335"/>
        <v>0.1</v>
      </c>
      <c r="AF92" s="376">
        <f t="shared" ref="AF92" si="365">ROUND(AVERAGEIF(AG92:AG94,"&gt;0"),0)</f>
        <v>1</v>
      </c>
      <c r="AG92" s="297">
        <f t="shared" si="324"/>
        <v>1</v>
      </c>
      <c r="AH92" s="295" t="s">
        <v>298</v>
      </c>
      <c r="AI92" s="295" t="s">
        <v>305</v>
      </c>
      <c r="AJ92" s="378">
        <f t="shared" si="337"/>
        <v>0.1</v>
      </c>
      <c r="AK92" s="376">
        <f t="shared" ref="AK92" si="366">ROUND(AVERAGEIF(AL92:AL94,"&gt;0"),0)</f>
        <v>1</v>
      </c>
      <c r="AL92" s="297">
        <f t="shared" si="325"/>
        <v>1</v>
      </c>
      <c r="AM92" s="295" t="s">
        <v>492</v>
      </c>
      <c r="AN92" s="376">
        <f t="shared" si="362"/>
        <v>2</v>
      </c>
      <c r="AO92" s="372" t="str">
        <f t="shared" si="340"/>
        <v>ACEPTABLE</v>
      </c>
      <c r="AP92" s="374">
        <f t="shared" si="341"/>
        <v>10</v>
      </c>
      <c r="AQ92" s="368" t="str">
        <f t="shared" si="342"/>
        <v>LEVE</v>
      </c>
      <c r="AR92" s="371" t="s">
        <v>819</v>
      </c>
      <c r="AS92" s="354" t="s">
        <v>820</v>
      </c>
      <c r="AT92" s="49" t="s">
        <v>88</v>
      </c>
      <c r="AU92" s="49"/>
      <c r="AV92" s="101"/>
      <c r="AW92" s="230"/>
      <c r="AX92" s="103"/>
    </row>
    <row r="93" spans="1:50" ht="63.75" customHeight="1" x14ac:dyDescent="0.2">
      <c r="A93" s="396"/>
      <c r="B93" s="404"/>
      <c r="C93" s="404"/>
      <c r="D93" s="77"/>
      <c r="E93" s="77"/>
      <c r="F93" s="77"/>
      <c r="G93" s="357"/>
      <c r="H93" s="394"/>
      <c r="I93" s="348"/>
      <c r="J93" s="351"/>
      <c r="K93" s="384"/>
      <c r="L93" s="382"/>
      <c r="M93" s="384"/>
      <c r="N93" s="382"/>
      <c r="O93" s="382"/>
      <c r="P93" s="152" t="s">
        <v>321</v>
      </c>
      <c r="Q93" s="153">
        <f t="shared" si="322"/>
        <v>1</v>
      </c>
      <c r="R93" s="376"/>
      <c r="S93" s="376"/>
      <c r="T93" s="339" t="s">
        <v>817</v>
      </c>
      <c r="U93" s="380"/>
      <c r="V93" s="378"/>
      <c r="W93" s="293">
        <f t="shared" si="333"/>
        <v>4</v>
      </c>
      <c r="X93" s="295" t="s">
        <v>324</v>
      </c>
      <c r="Y93" s="295"/>
      <c r="Z93" s="378"/>
      <c r="AA93" s="376"/>
      <c r="AB93" s="297">
        <f t="shared" si="323"/>
        <v>1</v>
      </c>
      <c r="AC93" s="295" t="s">
        <v>301</v>
      </c>
      <c r="AD93" s="340" t="s">
        <v>809</v>
      </c>
      <c r="AE93" s="378"/>
      <c r="AF93" s="376"/>
      <c r="AG93" s="297">
        <f t="shared" si="324"/>
        <v>1</v>
      </c>
      <c r="AH93" s="295" t="s">
        <v>298</v>
      </c>
      <c r="AI93" s="295" t="s">
        <v>305</v>
      </c>
      <c r="AJ93" s="378"/>
      <c r="AK93" s="376"/>
      <c r="AL93" s="297">
        <f t="shared" si="325"/>
        <v>1</v>
      </c>
      <c r="AM93" s="295" t="s">
        <v>492</v>
      </c>
      <c r="AN93" s="376"/>
      <c r="AO93" s="372"/>
      <c r="AP93" s="374"/>
      <c r="AQ93" s="368"/>
      <c r="AR93" s="354"/>
      <c r="AS93" s="354"/>
      <c r="AT93" s="49" t="s">
        <v>88</v>
      </c>
      <c r="AU93" s="49"/>
      <c r="AV93" s="101"/>
      <c r="AW93" s="230"/>
      <c r="AX93" s="103"/>
    </row>
    <row r="94" spans="1:50" ht="63.75" customHeight="1" x14ac:dyDescent="0.2">
      <c r="A94" s="396"/>
      <c r="B94" s="404"/>
      <c r="C94" s="404"/>
      <c r="D94" s="77"/>
      <c r="E94" s="77"/>
      <c r="F94" s="77"/>
      <c r="G94" s="357"/>
      <c r="H94" s="395"/>
      <c r="I94" s="349"/>
      <c r="J94" s="352"/>
      <c r="K94" s="384"/>
      <c r="L94" s="382"/>
      <c r="M94" s="384"/>
      <c r="N94" s="382"/>
      <c r="O94" s="382"/>
      <c r="P94" s="152" t="s">
        <v>321</v>
      </c>
      <c r="Q94" s="153">
        <f t="shared" si="322"/>
        <v>1</v>
      </c>
      <c r="R94" s="376"/>
      <c r="S94" s="376"/>
      <c r="T94" s="339" t="s">
        <v>818</v>
      </c>
      <c r="U94" s="380"/>
      <c r="V94" s="378"/>
      <c r="W94" s="293">
        <f t="shared" si="333"/>
        <v>4</v>
      </c>
      <c r="X94" s="295" t="s">
        <v>324</v>
      </c>
      <c r="Y94" s="295"/>
      <c r="Z94" s="378"/>
      <c r="AA94" s="376"/>
      <c r="AB94" s="297">
        <f t="shared" si="323"/>
        <v>1</v>
      </c>
      <c r="AC94" s="295" t="s">
        <v>301</v>
      </c>
      <c r="AD94" s="340" t="s">
        <v>809</v>
      </c>
      <c r="AE94" s="378"/>
      <c r="AF94" s="376"/>
      <c r="AG94" s="297">
        <f t="shared" si="324"/>
        <v>1</v>
      </c>
      <c r="AH94" s="295" t="s">
        <v>298</v>
      </c>
      <c r="AI94" s="295" t="s">
        <v>305</v>
      </c>
      <c r="AJ94" s="378"/>
      <c r="AK94" s="376"/>
      <c r="AL94" s="297">
        <f t="shared" si="325"/>
        <v>1</v>
      </c>
      <c r="AM94" s="295" t="s">
        <v>492</v>
      </c>
      <c r="AN94" s="376"/>
      <c r="AO94" s="372"/>
      <c r="AP94" s="374"/>
      <c r="AQ94" s="368"/>
      <c r="AR94" s="354"/>
      <c r="AS94" s="354"/>
      <c r="AT94" s="49" t="s">
        <v>88</v>
      </c>
      <c r="AU94" s="49"/>
      <c r="AV94" s="101"/>
      <c r="AW94" s="230"/>
      <c r="AX94" s="103"/>
    </row>
    <row r="95" spans="1:50" ht="63.75" customHeight="1" x14ac:dyDescent="0.2">
      <c r="A95" s="396">
        <v>29</v>
      </c>
      <c r="B95" s="404" t="s">
        <v>177</v>
      </c>
      <c r="C95" s="404"/>
      <c r="D95" s="77" t="s">
        <v>262</v>
      </c>
      <c r="E95" s="77" t="s">
        <v>32</v>
      </c>
      <c r="F95" s="341" t="s">
        <v>821</v>
      </c>
      <c r="G95" s="357" t="s">
        <v>141</v>
      </c>
      <c r="H95" s="393" t="s">
        <v>822</v>
      </c>
      <c r="I95" s="347" t="s">
        <v>823</v>
      </c>
      <c r="J95" s="350" t="s">
        <v>824</v>
      </c>
      <c r="K95" s="384" t="s">
        <v>126</v>
      </c>
      <c r="L95" s="382">
        <f t="shared" si="326"/>
        <v>1</v>
      </c>
      <c r="M95" s="384" t="s">
        <v>138</v>
      </c>
      <c r="N95" s="382">
        <f t="shared" si="327"/>
        <v>5</v>
      </c>
      <c r="O95" s="382">
        <f t="shared" si="328"/>
        <v>5</v>
      </c>
      <c r="P95" s="152" t="s">
        <v>321</v>
      </c>
      <c r="Q95" s="153">
        <f t="shared" si="322"/>
        <v>1</v>
      </c>
      <c r="R95" s="376">
        <f t="shared" si="343"/>
        <v>1</v>
      </c>
      <c r="S95" s="376">
        <f t="shared" si="344"/>
        <v>0.6</v>
      </c>
      <c r="T95" s="342" t="s">
        <v>825</v>
      </c>
      <c r="U95" s="380">
        <f t="shared" ref="U95" si="367">IF(P95="No_existen",5*$U$10,V95*$U$10)</f>
        <v>0.2</v>
      </c>
      <c r="V95" s="378">
        <f t="shared" si="352"/>
        <v>4</v>
      </c>
      <c r="W95" s="293">
        <f t="shared" si="333"/>
        <v>4</v>
      </c>
      <c r="X95" s="295" t="s">
        <v>324</v>
      </c>
      <c r="Y95" s="295"/>
      <c r="Z95" s="378">
        <f t="shared" si="358"/>
        <v>0.15</v>
      </c>
      <c r="AA95" s="376">
        <f t="shared" ref="AA95" si="368">ROUND(AVERAGEIF(AB95:AB97,"&gt;0"),0)</f>
        <v>1</v>
      </c>
      <c r="AB95" s="297">
        <f t="shared" si="323"/>
        <v>1</v>
      </c>
      <c r="AC95" s="295" t="s">
        <v>301</v>
      </c>
      <c r="AD95" s="343" t="s">
        <v>826</v>
      </c>
      <c r="AE95" s="378">
        <f t="shared" si="335"/>
        <v>0.1</v>
      </c>
      <c r="AF95" s="376">
        <f t="shared" ref="AF95" si="369">ROUND(AVERAGEIF(AG95:AG97,"&gt;0"),0)</f>
        <v>1</v>
      </c>
      <c r="AG95" s="297">
        <f t="shared" si="324"/>
        <v>1</v>
      </c>
      <c r="AH95" s="295" t="s">
        <v>298</v>
      </c>
      <c r="AI95" s="295" t="s">
        <v>305</v>
      </c>
      <c r="AJ95" s="378">
        <f t="shared" si="337"/>
        <v>0.1</v>
      </c>
      <c r="AK95" s="376">
        <f t="shared" ref="AK95:AK104" si="370">ROUND(AVERAGEIF(AL95:AL97,"&gt;0"),0)</f>
        <v>1</v>
      </c>
      <c r="AL95" s="297">
        <f t="shared" si="325"/>
        <v>1</v>
      </c>
      <c r="AM95" s="295" t="s">
        <v>492</v>
      </c>
      <c r="AN95" s="376">
        <f t="shared" ref="AN95:AN98" si="371">ROUND(AVERAGE(R95,V95,AA95,AF95,AK95),0)</f>
        <v>2</v>
      </c>
      <c r="AO95" s="372" t="str">
        <f t="shared" si="340"/>
        <v>ACEPTABLE</v>
      </c>
      <c r="AP95" s="374">
        <f t="shared" si="341"/>
        <v>10</v>
      </c>
      <c r="AQ95" s="368" t="str">
        <f t="shared" si="342"/>
        <v>LEVE</v>
      </c>
      <c r="AR95" s="354" t="s">
        <v>827</v>
      </c>
      <c r="AS95" s="353">
        <v>0</v>
      </c>
      <c r="AT95" s="49" t="s">
        <v>88</v>
      </c>
      <c r="AU95" s="49"/>
      <c r="AV95" s="101"/>
      <c r="AW95" s="230"/>
      <c r="AX95" s="103"/>
    </row>
    <row r="96" spans="1:50" ht="63.75" customHeight="1" x14ac:dyDescent="0.2">
      <c r="A96" s="396"/>
      <c r="B96" s="404"/>
      <c r="C96" s="404"/>
      <c r="D96" s="77"/>
      <c r="E96" s="77"/>
      <c r="F96" s="77"/>
      <c r="G96" s="357"/>
      <c r="H96" s="394"/>
      <c r="I96" s="348"/>
      <c r="J96" s="351"/>
      <c r="K96" s="384"/>
      <c r="L96" s="382"/>
      <c r="M96" s="384"/>
      <c r="N96" s="382"/>
      <c r="O96" s="382"/>
      <c r="P96" s="152"/>
      <c r="Q96" s="153">
        <f t="shared" si="322"/>
        <v>0</v>
      </c>
      <c r="R96" s="376"/>
      <c r="S96" s="376"/>
      <c r="T96" s="295"/>
      <c r="U96" s="380"/>
      <c r="V96" s="378"/>
      <c r="W96" s="293">
        <f t="shared" si="333"/>
        <v>0</v>
      </c>
      <c r="X96" s="295"/>
      <c r="Y96" s="295"/>
      <c r="Z96" s="378"/>
      <c r="AA96" s="376"/>
      <c r="AB96" s="297">
        <f t="shared" si="323"/>
        <v>0</v>
      </c>
      <c r="AC96" s="295"/>
      <c r="AD96" s="295"/>
      <c r="AE96" s="378"/>
      <c r="AF96" s="376"/>
      <c r="AG96" s="297">
        <f t="shared" si="324"/>
        <v>0</v>
      </c>
      <c r="AH96" s="295"/>
      <c r="AI96" s="295"/>
      <c r="AJ96" s="378"/>
      <c r="AK96" s="376"/>
      <c r="AL96" s="297">
        <f t="shared" si="325"/>
        <v>0</v>
      </c>
      <c r="AM96" s="295"/>
      <c r="AN96" s="376"/>
      <c r="AO96" s="372"/>
      <c r="AP96" s="374"/>
      <c r="AQ96" s="368"/>
      <c r="AR96" s="354"/>
      <c r="AS96" s="354"/>
      <c r="AT96" s="49"/>
      <c r="AU96" s="49"/>
      <c r="AV96" s="101"/>
      <c r="AW96" s="230"/>
      <c r="AX96" s="103"/>
    </row>
    <row r="97" spans="1:50" ht="63.75" customHeight="1" x14ac:dyDescent="0.2">
      <c r="A97" s="396"/>
      <c r="B97" s="404"/>
      <c r="C97" s="404"/>
      <c r="D97" s="77"/>
      <c r="E97" s="77"/>
      <c r="F97" s="77"/>
      <c r="G97" s="357"/>
      <c r="H97" s="395"/>
      <c r="I97" s="349"/>
      <c r="J97" s="352"/>
      <c r="K97" s="384"/>
      <c r="L97" s="382"/>
      <c r="M97" s="384"/>
      <c r="N97" s="382"/>
      <c r="O97" s="382"/>
      <c r="P97" s="152"/>
      <c r="Q97" s="153">
        <f t="shared" si="322"/>
        <v>0</v>
      </c>
      <c r="R97" s="376"/>
      <c r="S97" s="376"/>
      <c r="T97" s="295"/>
      <c r="U97" s="380"/>
      <c r="V97" s="378"/>
      <c r="W97" s="293">
        <f t="shared" si="333"/>
        <v>0</v>
      </c>
      <c r="X97" s="295"/>
      <c r="Y97" s="295"/>
      <c r="Z97" s="378"/>
      <c r="AA97" s="376"/>
      <c r="AB97" s="297">
        <f t="shared" si="323"/>
        <v>0</v>
      </c>
      <c r="AC97" s="295"/>
      <c r="AD97" s="295"/>
      <c r="AE97" s="378"/>
      <c r="AF97" s="376"/>
      <c r="AG97" s="297">
        <f t="shared" si="324"/>
        <v>0</v>
      </c>
      <c r="AH97" s="295"/>
      <c r="AI97" s="295"/>
      <c r="AJ97" s="378"/>
      <c r="AK97" s="376"/>
      <c r="AL97" s="297">
        <f t="shared" si="325"/>
        <v>0</v>
      </c>
      <c r="AM97" s="295"/>
      <c r="AN97" s="376"/>
      <c r="AO97" s="372"/>
      <c r="AP97" s="374"/>
      <c r="AQ97" s="368"/>
      <c r="AR97" s="354"/>
      <c r="AS97" s="354"/>
      <c r="AT97" s="49"/>
      <c r="AU97" s="49"/>
      <c r="AV97" s="101"/>
      <c r="AW97" s="230"/>
      <c r="AX97" s="103"/>
    </row>
    <row r="98" spans="1:50" ht="72.75" customHeight="1" x14ac:dyDescent="0.2">
      <c r="A98" s="396">
        <v>30</v>
      </c>
      <c r="B98" s="404" t="s">
        <v>177</v>
      </c>
      <c r="C98" s="404"/>
      <c r="D98" s="77" t="s">
        <v>262</v>
      </c>
      <c r="E98" s="77" t="s">
        <v>35</v>
      </c>
      <c r="F98" s="344" t="s">
        <v>828</v>
      </c>
      <c r="G98" s="357" t="s">
        <v>110</v>
      </c>
      <c r="H98" s="355" t="s">
        <v>829</v>
      </c>
      <c r="I98" s="352" t="s">
        <v>830</v>
      </c>
      <c r="J98" s="352" t="s">
        <v>831</v>
      </c>
      <c r="K98" s="384" t="s">
        <v>832</v>
      </c>
      <c r="L98" s="382">
        <f t="shared" si="326"/>
        <v>1</v>
      </c>
      <c r="M98" s="384" t="s">
        <v>142</v>
      </c>
      <c r="N98" s="382">
        <f t="shared" si="327"/>
        <v>4</v>
      </c>
      <c r="O98" s="382">
        <f t="shared" si="328"/>
        <v>4</v>
      </c>
      <c r="P98" s="152" t="s">
        <v>321</v>
      </c>
      <c r="Q98" s="153">
        <f t="shared" si="322"/>
        <v>1</v>
      </c>
      <c r="R98" s="376">
        <f t="shared" si="343"/>
        <v>1</v>
      </c>
      <c r="S98" s="376">
        <f t="shared" si="344"/>
        <v>0.6</v>
      </c>
      <c r="T98" s="345" t="s">
        <v>833</v>
      </c>
      <c r="U98" s="380">
        <f t="shared" ref="U98" si="372">IF(P98="No_existen",5*$U$10,V98*$U$10)</f>
        <v>0.2</v>
      </c>
      <c r="V98" s="378">
        <f t="shared" si="352"/>
        <v>4</v>
      </c>
      <c r="W98" s="293">
        <f t="shared" si="333"/>
        <v>4</v>
      </c>
      <c r="X98" s="295" t="s">
        <v>324</v>
      </c>
      <c r="Y98" s="295"/>
      <c r="Z98" s="378">
        <f t="shared" ref="Z98:Z104" si="373">IF(P98="No_existen",5*$Z$10,AA98*$Z$10)</f>
        <v>0.15</v>
      </c>
      <c r="AA98" s="376">
        <f t="shared" ref="AA98" si="374">ROUND(AVERAGEIF(AB98:AB100,"&gt;0"),0)</f>
        <v>1</v>
      </c>
      <c r="AB98" s="297">
        <f t="shared" si="323"/>
        <v>1</v>
      </c>
      <c r="AC98" s="295" t="s">
        <v>301</v>
      </c>
      <c r="AD98" s="346" t="s">
        <v>836</v>
      </c>
      <c r="AE98" s="378">
        <f t="shared" si="335"/>
        <v>0.1</v>
      </c>
      <c r="AF98" s="376">
        <f t="shared" ref="AF98" si="375">ROUND(AVERAGEIF(AG98:AG100,"&gt;0"),0)</f>
        <v>1</v>
      </c>
      <c r="AG98" s="297">
        <f t="shared" si="324"/>
        <v>1</v>
      </c>
      <c r="AH98" s="295" t="s">
        <v>298</v>
      </c>
      <c r="AI98" s="295" t="s">
        <v>312</v>
      </c>
      <c r="AJ98" s="378">
        <f t="shared" si="337"/>
        <v>0.30000000000000004</v>
      </c>
      <c r="AK98" s="376">
        <f t="shared" si="370"/>
        <v>3</v>
      </c>
      <c r="AL98" s="297">
        <f t="shared" si="325"/>
        <v>4</v>
      </c>
      <c r="AM98" s="295" t="s">
        <v>529</v>
      </c>
      <c r="AN98" s="376">
        <f t="shared" si="371"/>
        <v>2</v>
      </c>
      <c r="AO98" s="372" t="str">
        <f t="shared" si="340"/>
        <v>ACEPTABLE</v>
      </c>
      <c r="AP98" s="374">
        <f t="shared" si="341"/>
        <v>8</v>
      </c>
      <c r="AQ98" s="368" t="str">
        <f t="shared" si="342"/>
        <v>LEVE</v>
      </c>
      <c r="AR98" s="358" t="s">
        <v>837</v>
      </c>
      <c r="AS98" s="360">
        <v>0.01</v>
      </c>
      <c r="AT98" s="49" t="s">
        <v>88</v>
      </c>
      <c r="AU98" s="49"/>
      <c r="AV98" s="101"/>
      <c r="AW98" s="230"/>
      <c r="AX98" s="103"/>
    </row>
    <row r="99" spans="1:50" ht="63.75" customHeight="1" x14ac:dyDescent="0.2">
      <c r="A99" s="396"/>
      <c r="B99" s="404"/>
      <c r="C99" s="404"/>
      <c r="D99" s="77"/>
      <c r="E99" s="77"/>
      <c r="F99" s="77"/>
      <c r="G99" s="357"/>
      <c r="H99" s="356"/>
      <c r="I99" s="357"/>
      <c r="J99" s="357"/>
      <c r="K99" s="384"/>
      <c r="L99" s="382"/>
      <c r="M99" s="384"/>
      <c r="N99" s="382"/>
      <c r="O99" s="382"/>
      <c r="P99" s="152" t="s">
        <v>320</v>
      </c>
      <c r="Q99" s="153">
        <f t="shared" si="322"/>
        <v>2</v>
      </c>
      <c r="R99" s="376"/>
      <c r="S99" s="376"/>
      <c r="T99" s="345" t="s">
        <v>834</v>
      </c>
      <c r="U99" s="380"/>
      <c r="V99" s="378"/>
      <c r="W99" s="293">
        <f t="shared" si="333"/>
        <v>4</v>
      </c>
      <c r="X99" s="295" t="s">
        <v>324</v>
      </c>
      <c r="Y99" s="295"/>
      <c r="Z99" s="378"/>
      <c r="AA99" s="376"/>
      <c r="AB99" s="297">
        <f t="shared" si="323"/>
        <v>1</v>
      </c>
      <c r="AC99" s="295" t="s">
        <v>301</v>
      </c>
      <c r="AD99" s="346" t="s">
        <v>836</v>
      </c>
      <c r="AE99" s="378"/>
      <c r="AF99" s="376"/>
      <c r="AG99" s="297">
        <f t="shared" si="324"/>
        <v>1</v>
      </c>
      <c r="AH99" s="295" t="s">
        <v>298</v>
      </c>
      <c r="AI99" s="295" t="s">
        <v>306</v>
      </c>
      <c r="AJ99" s="378"/>
      <c r="AK99" s="376"/>
      <c r="AL99" s="297">
        <f t="shared" si="325"/>
        <v>1</v>
      </c>
      <c r="AM99" s="295" t="s">
        <v>492</v>
      </c>
      <c r="AN99" s="376"/>
      <c r="AO99" s="372"/>
      <c r="AP99" s="374"/>
      <c r="AQ99" s="368"/>
      <c r="AR99" s="359"/>
      <c r="AS99" s="359"/>
      <c r="AT99" s="49" t="s">
        <v>88</v>
      </c>
      <c r="AU99" s="49"/>
      <c r="AV99" s="101"/>
      <c r="AW99" s="230"/>
      <c r="AX99" s="103"/>
    </row>
    <row r="100" spans="1:50" ht="63.75" customHeight="1" x14ac:dyDescent="0.2">
      <c r="A100" s="396"/>
      <c r="B100" s="404"/>
      <c r="C100" s="404"/>
      <c r="D100" s="77"/>
      <c r="E100" s="77"/>
      <c r="F100" s="77"/>
      <c r="G100" s="357"/>
      <c r="H100" s="356"/>
      <c r="I100" s="357"/>
      <c r="J100" s="357"/>
      <c r="K100" s="384"/>
      <c r="L100" s="382"/>
      <c r="M100" s="384"/>
      <c r="N100" s="382"/>
      <c r="O100" s="382"/>
      <c r="P100" s="152" t="s">
        <v>321</v>
      </c>
      <c r="Q100" s="153">
        <f t="shared" si="322"/>
        <v>1</v>
      </c>
      <c r="R100" s="376"/>
      <c r="S100" s="376"/>
      <c r="T100" s="345" t="s">
        <v>835</v>
      </c>
      <c r="U100" s="380"/>
      <c r="V100" s="378"/>
      <c r="W100" s="293">
        <f t="shared" si="333"/>
        <v>4</v>
      </c>
      <c r="X100" s="295" t="s">
        <v>324</v>
      </c>
      <c r="Y100" s="295"/>
      <c r="Z100" s="378"/>
      <c r="AA100" s="376"/>
      <c r="AB100" s="297">
        <f t="shared" si="323"/>
        <v>1</v>
      </c>
      <c r="AC100" s="295" t="s">
        <v>301</v>
      </c>
      <c r="AD100" s="346" t="s">
        <v>836</v>
      </c>
      <c r="AE100" s="378"/>
      <c r="AF100" s="376"/>
      <c r="AG100" s="297">
        <f t="shared" si="324"/>
        <v>1</v>
      </c>
      <c r="AH100" s="295" t="s">
        <v>298</v>
      </c>
      <c r="AI100" s="295" t="s">
        <v>313</v>
      </c>
      <c r="AJ100" s="378"/>
      <c r="AK100" s="376"/>
      <c r="AL100" s="297">
        <f t="shared" si="325"/>
        <v>4</v>
      </c>
      <c r="AM100" s="295" t="s">
        <v>529</v>
      </c>
      <c r="AN100" s="376"/>
      <c r="AO100" s="372"/>
      <c r="AP100" s="374"/>
      <c r="AQ100" s="368"/>
      <c r="AR100" s="359"/>
      <c r="AS100" s="359"/>
      <c r="AT100" s="49" t="s">
        <v>88</v>
      </c>
      <c r="AU100" s="49"/>
      <c r="AV100" s="101"/>
      <c r="AW100" s="230"/>
      <c r="AX100" s="103"/>
    </row>
    <row r="101" spans="1:50" ht="63.75" customHeight="1" x14ac:dyDescent="0.2">
      <c r="A101" s="396">
        <v>31</v>
      </c>
      <c r="B101" s="404"/>
      <c r="C101" s="404"/>
      <c r="D101" s="77"/>
      <c r="E101" s="77"/>
      <c r="F101" s="77"/>
      <c r="G101" s="357"/>
      <c r="H101" s="355"/>
      <c r="I101" s="356"/>
      <c r="J101" s="357"/>
      <c r="K101" s="384"/>
      <c r="L101" s="382">
        <f t="shared" si="326"/>
        <v>0</v>
      </c>
      <c r="M101" s="384"/>
      <c r="N101" s="382">
        <f t="shared" si="327"/>
        <v>0</v>
      </c>
      <c r="O101" s="382">
        <f t="shared" si="328"/>
        <v>0</v>
      </c>
      <c r="P101" s="152"/>
      <c r="Q101" s="153">
        <f t="shared" si="322"/>
        <v>0</v>
      </c>
      <c r="R101" s="376" t="e">
        <f t="shared" si="343"/>
        <v>#DIV/0!</v>
      </c>
      <c r="S101" s="376" t="e">
        <f t="shared" si="344"/>
        <v>#DIV/0!</v>
      </c>
      <c r="T101" s="295"/>
      <c r="U101" s="380" t="e">
        <f t="shared" ref="U101:U104" si="376">IF(P101="No_existen",5*$U$10,V101*$U$10)</f>
        <v>#DIV/0!</v>
      </c>
      <c r="V101" s="378" t="e">
        <f t="shared" si="352"/>
        <v>#DIV/0!</v>
      </c>
      <c r="W101" s="293">
        <f t="shared" si="333"/>
        <v>0</v>
      </c>
      <c r="X101" s="295"/>
      <c r="Y101" s="295"/>
      <c r="Z101" s="378" t="e">
        <f t="shared" si="373"/>
        <v>#DIV/0!</v>
      </c>
      <c r="AA101" s="376" t="e">
        <f t="shared" ref="AA101" si="377">ROUND(AVERAGEIF(AB101:AB103,"&gt;0"),0)</f>
        <v>#DIV/0!</v>
      </c>
      <c r="AB101" s="297">
        <f t="shared" si="323"/>
        <v>0</v>
      </c>
      <c r="AC101" s="295"/>
      <c r="AD101" s="295"/>
      <c r="AE101" s="378" t="e">
        <f t="shared" si="335"/>
        <v>#DIV/0!</v>
      </c>
      <c r="AF101" s="376" t="e">
        <f t="shared" ref="AF101" si="378">ROUND(AVERAGEIF(AG101:AG103,"&gt;0"),0)</f>
        <v>#DIV/0!</v>
      </c>
      <c r="AG101" s="297">
        <f t="shared" si="324"/>
        <v>0</v>
      </c>
      <c r="AH101" s="295"/>
      <c r="AI101" s="295"/>
      <c r="AJ101" s="378" t="e">
        <f t="shared" si="337"/>
        <v>#DIV/0!</v>
      </c>
      <c r="AK101" s="376" t="e">
        <f t="shared" si="370"/>
        <v>#DIV/0!</v>
      </c>
      <c r="AL101" s="297">
        <f t="shared" si="325"/>
        <v>0</v>
      </c>
      <c r="AM101" s="295"/>
      <c r="AN101" s="376" t="e">
        <f t="shared" ref="AN101:AN104" si="379">ROUND(AVERAGE(R101,V101,AA101,AF101,AK101),0)</f>
        <v>#DIV/0!</v>
      </c>
      <c r="AO101" s="372" t="e">
        <f t="shared" si="340"/>
        <v>#DIV/0!</v>
      </c>
      <c r="AP101" s="374">
        <f t="shared" si="341"/>
        <v>0</v>
      </c>
      <c r="AQ101" s="368" t="str">
        <f t="shared" si="342"/>
        <v>LEVE</v>
      </c>
      <c r="AR101" s="361"/>
      <c r="AS101" s="361"/>
      <c r="AT101" s="49"/>
      <c r="AU101" s="49"/>
      <c r="AV101" s="101"/>
      <c r="AW101" s="230"/>
      <c r="AX101" s="103"/>
    </row>
    <row r="102" spans="1:50" ht="63.75" customHeight="1" x14ac:dyDescent="0.2">
      <c r="A102" s="396"/>
      <c r="B102" s="404"/>
      <c r="C102" s="404"/>
      <c r="D102" s="77"/>
      <c r="E102" s="77"/>
      <c r="F102" s="77"/>
      <c r="G102" s="357"/>
      <c r="H102" s="355"/>
      <c r="I102" s="356"/>
      <c r="J102" s="357"/>
      <c r="K102" s="384"/>
      <c r="L102" s="382"/>
      <c r="M102" s="384"/>
      <c r="N102" s="382"/>
      <c r="O102" s="382"/>
      <c r="P102" s="152"/>
      <c r="Q102" s="153">
        <f t="shared" si="322"/>
        <v>0</v>
      </c>
      <c r="R102" s="376"/>
      <c r="S102" s="376"/>
      <c r="T102" s="295"/>
      <c r="U102" s="380"/>
      <c r="V102" s="378"/>
      <c r="W102" s="293">
        <f t="shared" si="333"/>
        <v>0</v>
      </c>
      <c r="X102" s="295"/>
      <c r="Y102" s="295"/>
      <c r="Z102" s="378"/>
      <c r="AA102" s="376"/>
      <c r="AB102" s="297">
        <f t="shared" si="323"/>
        <v>0</v>
      </c>
      <c r="AC102" s="295"/>
      <c r="AD102" s="295"/>
      <c r="AE102" s="378"/>
      <c r="AF102" s="376"/>
      <c r="AG102" s="297">
        <f t="shared" si="324"/>
        <v>0</v>
      </c>
      <c r="AH102" s="295"/>
      <c r="AI102" s="295"/>
      <c r="AJ102" s="378"/>
      <c r="AK102" s="376"/>
      <c r="AL102" s="297">
        <f t="shared" si="325"/>
        <v>0</v>
      </c>
      <c r="AM102" s="295"/>
      <c r="AN102" s="376"/>
      <c r="AO102" s="372"/>
      <c r="AP102" s="374"/>
      <c r="AQ102" s="368"/>
      <c r="AR102" s="361"/>
      <c r="AS102" s="361"/>
      <c r="AT102" s="49"/>
      <c r="AU102" s="49"/>
      <c r="AV102" s="101"/>
      <c r="AW102" s="230"/>
      <c r="AX102" s="103"/>
    </row>
    <row r="103" spans="1:50" ht="63.75" customHeight="1" x14ac:dyDescent="0.2">
      <c r="A103" s="396"/>
      <c r="B103" s="404"/>
      <c r="C103" s="404"/>
      <c r="D103" s="77"/>
      <c r="E103" s="77"/>
      <c r="F103" s="77"/>
      <c r="G103" s="357"/>
      <c r="H103" s="355"/>
      <c r="I103" s="356"/>
      <c r="J103" s="357"/>
      <c r="K103" s="384"/>
      <c r="L103" s="382"/>
      <c r="M103" s="384"/>
      <c r="N103" s="382"/>
      <c r="O103" s="382"/>
      <c r="P103" s="152"/>
      <c r="Q103" s="153">
        <f t="shared" si="322"/>
        <v>0</v>
      </c>
      <c r="R103" s="376"/>
      <c r="S103" s="376"/>
      <c r="T103" s="295"/>
      <c r="U103" s="380"/>
      <c r="V103" s="378"/>
      <c r="W103" s="293">
        <f t="shared" si="333"/>
        <v>0</v>
      </c>
      <c r="X103" s="295"/>
      <c r="Y103" s="295"/>
      <c r="Z103" s="378"/>
      <c r="AA103" s="376"/>
      <c r="AB103" s="297">
        <f t="shared" si="323"/>
        <v>0</v>
      </c>
      <c r="AC103" s="295"/>
      <c r="AD103" s="295"/>
      <c r="AE103" s="378"/>
      <c r="AF103" s="376"/>
      <c r="AG103" s="297">
        <f t="shared" si="324"/>
        <v>0</v>
      </c>
      <c r="AH103" s="295"/>
      <c r="AI103" s="295"/>
      <c r="AJ103" s="378"/>
      <c r="AK103" s="376"/>
      <c r="AL103" s="297">
        <f t="shared" si="325"/>
        <v>0</v>
      </c>
      <c r="AM103" s="295"/>
      <c r="AN103" s="376"/>
      <c r="AO103" s="372"/>
      <c r="AP103" s="374"/>
      <c r="AQ103" s="368"/>
      <c r="AR103" s="361"/>
      <c r="AS103" s="361"/>
      <c r="AT103" s="49"/>
      <c r="AU103" s="49"/>
      <c r="AV103" s="101"/>
      <c r="AW103" s="230"/>
      <c r="AX103" s="103"/>
    </row>
    <row r="104" spans="1:50" ht="63.75" customHeight="1" x14ac:dyDescent="0.2">
      <c r="A104" s="396">
        <v>32</v>
      </c>
      <c r="B104" s="404"/>
      <c r="C104" s="404"/>
      <c r="D104" s="77"/>
      <c r="E104" s="77"/>
      <c r="F104" s="77"/>
      <c r="G104" s="357"/>
      <c r="H104" s="355"/>
      <c r="I104" s="356"/>
      <c r="J104" s="357"/>
      <c r="K104" s="384"/>
      <c r="L104" s="382">
        <f t="shared" si="326"/>
        <v>0</v>
      </c>
      <c r="M104" s="384"/>
      <c r="N104" s="382">
        <f t="shared" si="327"/>
        <v>0</v>
      </c>
      <c r="O104" s="382">
        <f t="shared" si="328"/>
        <v>0</v>
      </c>
      <c r="P104" s="152"/>
      <c r="Q104" s="153">
        <f t="shared" si="322"/>
        <v>0</v>
      </c>
      <c r="R104" s="376" t="e">
        <f t="shared" si="343"/>
        <v>#DIV/0!</v>
      </c>
      <c r="S104" s="376" t="e">
        <f t="shared" si="344"/>
        <v>#DIV/0!</v>
      </c>
      <c r="T104" s="295"/>
      <c r="U104" s="380" t="e">
        <f t="shared" si="376"/>
        <v>#DIV/0!</v>
      </c>
      <c r="V104" s="378" t="e">
        <f t="shared" si="352"/>
        <v>#DIV/0!</v>
      </c>
      <c r="W104" s="293">
        <f t="shared" si="333"/>
        <v>0</v>
      </c>
      <c r="X104" s="295"/>
      <c r="Y104" s="295"/>
      <c r="Z104" s="378" t="e">
        <f t="shared" si="373"/>
        <v>#DIV/0!</v>
      </c>
      <c r="AA104" s="376" t="e">
        <f t="shared" ref="AA104" si="380">ROUND(AVERAGEIF(AB104:AB106,"&gt;0"),0)</f>
        <v>#DIV/0!</v>
      </c>
      <c r="AB104" s="297">
        <f t="shared" si="323"/>
        <v>0</v>
      </c>
      <c r="AC104" s="295"/>
      <c r="AD104" s="295"/>
      <c r="AE104" s="378" t="e">
        <f t="shared" si="335"/>
        <v>#DIV/0!</v>
      </c>
      <c r="AF104" s="376" t="e">
        <f t="shared" ref="AF104" si="381">ROUND(AVERAGEIF(AG104:AG106,"&gt;0"),0)</f>
        <v>#DIV/0!</v>
      </c>
      <c r="AG104" s="297">
        <f t="shared" si="324"/>
        <v>0</v>
      </c>
      <c r="AH104" s="295"/>
      <c r="AI104" s="295"/>
      <c r="AJ104" s="378" t="e">
        <f t="shared" si="337"/>
        <v>#DIV/0!</v>
      </c>
      <c r="AK104" s="376" t="e">
        <f t="shared" si="370"/>
        <v>#DIV/0!</v>
      </c>
      <c r="AL104" s="297">
        <f t="shared" si="325"/>
        <v>0</v>
      </c>
      <c r="AM104" s="295"/>
      <c r="AN104" s="376" t="e">
        <f t="shared" si="379"/>
        <v>#DIV/0!</v>
      </c>
      <c r="AO104" s="372" t="e">
        <f t="shared" si="340"/>
        <v>#DIV/0!</v>
      </c>
      <c r="AP104" s="374">
        <f t="shared" si="341"/>
        <v>0</v>
      </c>
      <c r="AQ104" s="368" t="str">
        <f t="shared" si="342"/>
        <v>LEVE</v>
      </c>
      <c r="AR104" s="361"/>
      <c r="AS104" s="361"/>
      <c r="AT104" s="49"/>
      <c r="AU104" s="49"/>
      <c r="AV104" s="101"/>
      <c r="AW104" s="230"/>
      <c r="AX104" s="103"/>
    </row>
    <row r="105" spans="1:50" ht="63.75" customHeight="1" x14ac:dyDescent="0.2">
      <c r="A105" s="396"/>
      <c r="B105" s="404"/>
      <c r="C105" s="404"/>
      <c r="D105" s="77"/>
      <c r="E105" s="77"/>
      <c r="F105" s="77"/>
      <c r="G105" s="357"/>
      <c r="H105" s="355"/>
      <c r="I105" s="356"/>
      <c r="J105" s="357"/>
      <c r="K105" s="384"/>
      <c r="L105" s="382"/>
      <c r="M105" s="384"/>
      <c r="N105" s="382"/>
      <c r="O105" s="382"/>
      <c r="P105" s="152"/>
      <c r="Q105" s="153">
        <f t="shared" si="322"/>
        <v>0</v>
      </c>
      <c r="R105" s="376"/>
      <c r="S105" s="376"/>
      <c r="T105" s="295"/>
      <c r="U105" s="380"/>
      <c r="V105" s="378"/>
      <c r="W105" s="293">
        <f t="shared" si="333"/>
        <v>0</v>
      </c>
      <c r="X105" s="295"/>
      <c r="Y105" s="295"/>
      <c r="Z105" s="378"/>
      <c r="AA105" s="376"/>
      <c r="AB105" s="297">
        <f t="shared" si="323"/>
        <v>0</v>
      </c>
      <c r="AC105" s="295"/>
      <c r="AD105" s="295"/>
      <c r="AE105" s="378"/>
      <c r="AF105" s="376"/>
      <c r="AG105" s="297">
        <f t="shared" si="324"/>
        <v>0</v>
      </c>
      <c r="AH105" s="295"/>
      <c r="AI105" s="295"/>
      <c r="AJ105" s="378"/>
      <c r="AK105" s="376"/>
      <c r="AL105" s="297">
        <f t="shared" si="325"/>
        <v>0</v>
      </c>
      <c r="AM105" s="295"/>
      <c r="AN105" s="376"/>
      <c r="AO105" s="372"/>
      <c r="AP105" s="374"/>
      <c r="AQ105" s="368"/>
      <c r="AR105" s="361"/>
      <c r="AS105" s="361"/>
      <c r="AT105" s="49"/>
      <c r="AU105" s="49"/>
      <c r="AV105" s="101"/>
      <c r="AW105" s="230"/>
      <c r="AX105" s="103"/>
    </row>
    <row r="106" spans="1:50" ht="63.75" customHeight="1" thickBot="1" x14ac:dyDescent="0.25">
      <c r="A106" s="397"/>
      <c r="B106" s="405"/>
      <c r="C106" s="405"/>
      <c r="D106" s="96"/>
      <c r="E106" s="96"/>
      <c r="F106" s="96"/>
      <c r="G106" s="388"/>
      <c r="H106" s="392"/>
      <c r="I106" s="386"/>
      <c r="J106" s="388"/>
      <c r="K106" s="385"/>
      <c r="L106" s="383"/>
      <c r="M106" s="385"/>
      <c r="N106" s="383"/>
      <c r="O106" s="383"/>
      <c r="P106" s="22"/>
      <c r="Q106" s="110">
        <f t="shared" si="322"/>
        <v>0</v>
      </c>
      <c r="R106" s="377"/>
      <c r="S106" s="377"/>
      <c r="T106" s="296"/>
      <c r="U106" s="381"/>
      <c r="V106" s="379"/>
      <c r="W106" s="293">
        <f t="shared" si="333"/>
        <v>0</v>
      </c>
      <c r="X106" s="296"/>
      <c r="Y106" s="296"/>
      <c r="Z106" s="379"/>
      <c r="AA106" s="377"/>
      <c r="AB106" s="298">
        <f t="shared" si="323"/>
        <v>0</v>
      </c>
      <c r="AC106" s="296"/>
      <c r="AD106" s="296"/>
      <c r="AE106" s="379"/>
      <c r="AF106" s="377"/>
      <c r="AG106" s="298">
        <f t="shared" si="324"/>
        <v>0</v>
      </c>
      <c r="AH106" s="296"/>
      <c r="AI106" s="296"/>
      <c r="AJ106" s="379"/>
      <c r="AK106" s="377"/>
      <c r="AL106" s="298">
        <f t="shared" si="325"/>
        <v>0</v>
      </c>
      <c r="AM106" s="296"/>
      <c r="AN106" s="377"/>
      <c r="AO106" s="373"/>
      <c r="AP106" s="375"/>
      <c r="AQ106" s="369"/>
      <c r="AR106" s="362"/>
      <c r="AS106" s="362"/>
      <c r="AT106" s="50"/>
      <c r="AU106" s="50"/>
      <c r="AV106" s="178"/>
      <c r="AW106" s="236"/>
      <c r="AX106" s="104"/>
    </row>
    <row r="107" spans="1:50" x14ac:dyDescent="0.2">
      <c r="AN107" s="18"/>
      <c r="AO107" s="158"/>
    </row>
    <row r="108" spans="1:50" x14ac:dyDescent="0.2">
      <c r="AN108" s="18"/>
    </row>
    <row r="109" spans="1:50" x14ac:dyDescent="0.2">
      <c r="AN109" s="18"/>
    </row>
    <row r="110" spans="1:50" x14ac:dyDescent="0.2">
      <c r="AN110" s="18"/>
    </row>
    <row r="111" spans="1:50" x14ac:dyDescent="0.2">
      <c r="AN111" s="18"/>
    </row>
    <row r="112" spans="1:50" x14ac:dyDescent="0.2">
      <c r="AN112" s="18"/>
    </row>
    <row r="113" spans="40:40" x14ac:dyDescent="0.2">
      <c r="AN113" s="18"/>
    </row>
    <row r="114" spans="40:40" x14ac:dyDescent="0.2">
      <c r="AN114" s="18"/>
    </row>
    <row r="115" spans="40:40" x14ac:dyDescent="0.2">
      <c r="AN115" s="18"/>
    </row>
    <row r="116" spans="40:40" x14ac:dyDescent="0.2">
      <c r="AN116" s="18"/>
    </row>
    <row r="117" spans="40:40" x14ac:dyDescent="0.2">
      <c r="AN117" s="18"/>
    </row>
    <row r="118" spans="40:40" x14ac:dyDescent="0.2">
      <c r="AN118" s="18"/>
    </row>
    <row r="119" spans="40:40" x14ac:dyDescent="0.2">
      <c r="AN119" s="18"/>
    </row>
    <row r="1048350" spans="46:56" x14ac:dyDescent="0.2">
      <c r="AT1048350" s="4"/>
      <c r="BD1048350" s="51"/>
    </row>
    <row r="1048351" spans="46:56" x14ac:dyDescent="0.2">
      <c r="AT1048351" s="4"/>
      <c r="BD1048351" s="51"/>
    </row>
    <row r="1048352" spans="46:56" x14ac:dyDescent="0.2">
      <c r="AT1048352" s="4"/>
      <c r="BD1048352" s="51"/>
    </row>
    <row r="1048353" spans="7:56" x14ac:dyDescent="0.2">
      <c r="AO1048353" s="159"/>
      <c r="AT1048353" s="4"/>
      <c r="BD1048353" s="51"/>
    </row>
    <row r="1048354" spans="7:56" x14ac:dyDescent="0.2">
      <c r="AO1048354" s="159"/>
      <c r="AT1048354" s="4"/>
      <c r="BD1048354" s="51"/>
    </row>
    <row r="1048355" spans="7:56" x14ac:dyDescent="0.2">
      <c r="AO1048355" s="159"/>
      <c r="AT1048355" s="4"/>
      <c r="BD1048355" s="51"/>
    </row>
    <row r="1048356" spans="7:56" x14ac:dyDescent="0.2">
      <c r="AO1048356" s="159"/>
      <c r="AT1048356" s="4"/>
      <c r="BD1048356" s="51"/>
    </row>
    <row r="1048357" spans="7:56" x14ac:dyDescent="0.2">
      <c r="AO1048357" s="159"/>
      <c r="AT1048357" s="4"/>
      <c r="BD1048357" s="51"/>
    </row>
    <row r="1048358" spans="7:56" x14ac:dyDescent="0.2">
      <c r="AO1048358" s="159"/>
      <c r="AT1048358" s="4"/>
      <c r="BD1048358" s="51"/>
    </row>
    <row r="1048359" spans="7:56" x14ac:dyDescent="0.2">
      <c r="AT1048359" s="4"/>
      <c r="BD1048359" s="51"/>
    </row>
    <row r="1048360" spans="7:56" x14ac:dyDescent="0.2">
      <c r="AT1048360" s="4"/>
      <c r="BD1048360" s="51"/>
    </row>
    <row r="1048361" spans="7:56" x14ac:dyDescent="0.2">
      <c r="AT1048361" s="4"/>
      <c r="BD1048361" s="51"/>
    </row>
    <row r="1048362" spans="7:56" x14ac:dyDescent="0.2">
      <c r="AT1048362" s="4"/>
      <c r="BD1048362" s="51"/>
    </row>
    <row r="1048363" spans="7:56" x14ac:dyDescent="0.2">
      <c r="AT1048363" s="4"/>
      <c r="BD1048363" s="51"/>
    </row>
    <row r="1048364" spans="7:56" x14ac:dyDescent="0.2">
      <c r="AT1048364" s="4"/>
      <c r="BD1048364" s="51"/>
    </row>
    <row r="1048365" spans="7:56" s="141" customFormat="1" x14ac:dyDescent="0.2">
      <c r="G1048365" s="142"/>
      <c r="H1048365" s="142"/>
      <c r="I1048365" s="142"/>
      <c r="J1048365" s="142"/>
      <c r="K1048365" s="142"/>
      <c r="L1048365" s="142"/>
      <c r="M1048365" s="142"/>
      <c r="N1048365" s="142"/>
      <c r="O1048365" s="142"/>
      <c r="P1048365" s="142"/>
      <c r="Q1048365" s="142"/>
      <c r="R1048365" s="142"/>
      <c r="S1048365" s="142"/>
      <c r="T1048365" s="142"/>
      <c r="U1048365" s="142"/>
      <c r="V1048365" s="194"/>
      <c r="W1048365" s="194"/>
      <c r="X1048365" s="142"/>
      <c r="Y1048365" s="142"/>
      <c r="Z1048365" s="194"/>
      <c r="AA1048365" s="194"/>
      <c r="AB1048365" s="194"/>
      <c r="AC1048365" s="142"/>
      <c r="AD1048365" s="142"/>
      <c r="AE1048365" s="194"/>
      <c r="AF1048365" s="194"/>
      <c r="AG1048365" s="194"/>
      <c r="AH1048365" s="142"/>
      <c r="AI1048365" s="142"/>
      <c r="AJ1048365" s="194"/>
      <c r="AK1048365" s="194"/>
      <c r="AL1048365" s="194"/>
      <c r="AM1048365" s="142"/>
      <c r="AN1048365" s="142"/>
      <c r="AO1048365" s="39"/>
      <c r="AP1048365" s="142"/>
      <c r="AQ1048365" s="142"/>
      <c r="AR1048365" s="142"/>
      <c r="AS1048365" s="142"/>
      <c r="AT1048365" s="142"/>
      <c r="AU1048365" s="143"/>
      <c r="AV1048365" s="143"/>
      <c r="AW1048365" s="143"/>
      <c r="AX1048365" s="143"/>
      <c r="AY1048365" s="143"/>
      <c r="AZ1048365" s="143"/>
      <c r="BA1048365" s="143"/>
      <c r="BB1048365" s="143"/>
      <c r="BC1048365" s="143"/>
      <c r="BD1048365" s="143"/>
    </row>
    <row r="1048366" spans="7:56" s="141" customFormat="1" x14ac:dyDescent="0.2">
      <c r="G1048366" s="142"/>
      <c r="H1048366" s="142"/>
      <c r="I1048366" s="142"/>
      <c r="J1048366" s="142"/>
      <c r="K1048366" s="142"/>
      <c r="L1048366" s="142"/>
      <c r="M1048366" s="142"/>
      <c r="N1048366" s="142"/>
      <c r="O1048366" s="142"/>
      <c r="P1048366" s="142"/>
      <c r="Q1048366" s="142"/>
      <c r="R1048366" s="142"/>
      <c r="S1048366" s="142"/>
      <c r="T1048366" s="142"/>
      <c r="U1048366" s="142"/>
      <c r="V1048366" s="194"/>
      <c r="W1048366" s="194"/>
      <c r="X1048366" s="142"/>
      <c r="Y1048366" s="142"/>
      <c r="Z1048366" s="194"/>
      <c r="AA1048366" s="194"/>
      <c r="AB1048366" s="194"/>
      <c r="AC1048366" s="142"/>
      <c r="AD1048366" s="142"/>
      <c r="AE1048366" s="194"/>
      <c r="AF1048366" s="194"/>
      <c r="AG1048366" s="194"/>
      <c r="AH1048366" s="142"/>
      <c r="AI1048366" s="142"/>
      <c r="AJ1048366" s="194"/>
      <c r="AK1048366" s="194"/>
      <c r="AL1048366" s="194"/>
      <c r="AM1048366" s="142"/>
      <c r="AN1048366" s="142"/>
      <c r="AO1048366" s="149"/>
      <c r="AP1048366" s="142"/>
      <c r="AQ1048366" s="142"/>
      <c r="AR1048366" s="142"/>
      <c r="AS1048366" s="142"/>
      <c r="AT1048366" s="142"/>
      <c r="AU1048366" s="143"/>
      <c r="AV1048366" s="143"/>
      <c r="AW1048366" s="143"/>
      <c r="AX1048366" s="143"/>
      <c r="AY1048366" s="143"/>
      <c r="AZ1048366" s="143"/>
      <c r="BA1048366" s="143"/>
      <c r="BB1048366" s="143"/>
      <c r="BC1048366" s="143"/>
      <c r="BD1048366" s="143"/>
    </row>
    <row r="1048367" spans="7:56" s="141" customFormat="1" x14ac:dyDescent="0.2">
      <c r="G1048367" s="142"/>
      <c r="H1048367" s="142"/>
      <c r="I1048367" s="142"/>
      <c r="J1048367" s="142"/>
      <c r="K1048367" s="142"/>
      <c r="L1048367" s="142"/>
      <c r="M1048367" s="142"/>
      <c r="N1048367" s="142"/>
      <c r="O1048367" s="142"/>
      <c r="P1048367" s="142"/>
      <c r="Q1048367" s="142"/>
      <c r="R1048367" s="142"/>
      <c r="S1048367" s="142"/>
      <c r="T1048367" s="142"/>
      <c r="U1048367" s="142"/>
      <c r="V1048367" s="194"/>
      <c r="W1048367" s="194"/>
      <c r="X1048367" s="142"/>
      <c r="Y1048367" s="142"/>
      <c r="Z1048367" s="194"/>
      <c r="AA1048367" s="194"/>
      <c r="AB1048367" s="194"/>
      <c r="AC1048367" s="142"/>
      <c r="AD1048367" s="142"/>
      <c r="AE1048367" s="194"/>
      <c r="AF1048367" s="194"/>
      <c r="AG1048367" s="194"/>
      <c r="AH1048367" s="142"/>
      <c r="AI1048367" s="142"/>
      <c r="AJ1048367" s="194"/>
      <c r="AK1048367" s="194"/>
      <c r="AL1048367" s="194"/>
      <c r="AM1048367" s="142"/>
      <c r="AN1048367" s="142"/>
      <c r="AO1048367" s="39"/>
      <c r="AP1048367" s="142"/>
      <c r="AQ1048367" s="142"/>
      <c r="AR1048367" s="142"/>
      <c r="AS1048367" s="142"/>
      <c r="AT1048367" s="142"/>
      <c r="AU1048367" s="143"/>
      <c r="AV1048367" s="143"/>
      <c r="AW1048367" s="143"/>
      <c r="AX1048367" s="143"/>
      <c r="AY1048367" s="143"/>
      <c r="AZ1048367" s="143"/>
      <c r="BA1048367" s="143"/>
      <c r="BB1048367" s="143"/>
      <c r="BC1048367" s="143"/>
      <c r="BD1048367" s="143"/>
    </row>
    <row r="1048368" spans="7:56" s="141" customFormat="1" x14ac:dyDescent="0.2">
      <c r="G1048368" s="142"/>
      <c r="H1048368" s="142"/>
      <c r="I1048368" s="142"/>
      <c r="J1048368" s="142"/>
      <c r="K1048368" s="142"/>
      <c r="L1048368" s="142"/>
      <c r="M1048368" s="142"/>
      <c r="N1048368" s="142"/>
      <c r="O1048368" s="142"/>
      <c r="P1048368" s="142"/>
      <c r="Q1048368" s="142"/>
      <c r="R1048368" s="142"/>
      <c r="S1048368" s="142"/>
      <c r="T1048368" s="142"/>
      <c r="U1048368" s="142"/>
      <c r="V1048368" s="194"/>
      <c r="W1048368" s="194"/>
      <c r="X1048368" s="142"/>
      <c r="Y1048368" s="142"/>
      <c r="Z1048368" s="194"/>
      <c r="AA1048368" s="194"/>
      <c r="AB1048368" s="194"/>
      <c r="AC1048368" s="142"/>
      <c r="AD1048368" s="142"/>
      <c r="AE1048368" s="194"/>
      <c r="AF1048368" s="194"/>
      <c r="AG1048368" s="194"/>
      <c r="AH1048368" s="142"/>
      <c r="AI1048368" s="142"/>
      <c r="AJ1048368" s="194"/>
      <c r="AK1048368" s="194"/>
      <c r="AL1048368" s="194"/>
      <c r="AM1048368" s="142"/>
      <c r="AN1048368" s="142"/>
      <c r="AO1048368" s="39"/>
      <c r="AP1048368" s="142"/>
      <c r="AQ1048368" s="142"/>
      <c r="AR1048368" s="142"/>
      <c r="AS1048368" s="142"/>
      <c r="AT1048368" s="142"/>
      <c r="AU1048368" s="143"/>
      <c r="AV1048368" s="143"/>
      <c r="AW1048368" s="143"/>
      <c r="AX1048368" s="143"/>
      <c r="AY1048368" s="143"/>
      <c r="AZ1048368" s="143"/>
      <c r="BA1048368" s="143"/>
      <c r="BB1048368" s="143"/>
      <c r="BC1048368" s="143"/>
      <c r="BD1048368" s="143"/>
    </row>
    <row r="1048369" spans="1:102" s="141" customFormat="1" x14ac:dyDescent="0.2">
      <c r="G1048369" s="142"/>
      <c r="H1048369" s="142"/>
      <c r="I1048369" s="142"/>
      <c r="J1048369" s="142"/>
      <c r="K1048369" s="142"/>
      <c r="L1048369" s="142"/>
      <c r="M1048369" s="142"/>
      <c r="N1048369" s="142"/>
      <c r="O1048369" s="142"/>
      <c r="P1048369" s="142"/>
      <c r="Q1048369" s="142"/>
      <c r="R1048369" s="142"/>
      <c r="S1048369" s="142"/>
      <c r="T1048369" s="142"/>
      <c r="U1048369" s="142"/>
      <c r="V1048369" s="194"/>
      <c r="W1048369" s="194"/>
      <c r="X1048369" s="142"/>
      <c r="Y1048369" s="142"/>
      <c r="Z1048369" s="194"/>
      <c r="AA1048369" s="194"/>
      <c r="AB1048369" s="194"/>
      <c r="AC1048369" s="142"/>
      <c r="AD1048369" s="142"/>
      <c r="AE1048369" s="194"/>
      <c r="AF1048369" s="194"/>
      <c r="AG1048369" s="194"/>
      <c r="AH1048369" s="142"/>
      <c r="AI1048369" s="142"/>
      <c r="AJ1048369" s="194"/>
      <c r="AK1048369" s="194"/>
      <c r="AL1048369" s="194"/>
      <c r="AM1048369" s="142"/>
      <c r="AN1048369" s="142"/>
      <c r="AO1048369" s="39"/>
      <c r="AP1048369" s="142"/>
      <c r="AQ1048369" s="142"/>
      <c r="AR1048369" s="142"/>
      <c r="AS1048369" s="142"/>
      <c r="AT1048369" s="142"/>
      <c r="AU1048369" s="143"/>
      <c r="AV1048369" s="143"/>
      <c r="AW1048369" s="143"/>
      <c r="AX1048369" s="143"/>
      <c r="AY1048369" s="143"/>
      <c r="AZ1048369" s="143"/>
      <c r="BA1048369" s="143"/>
      <c r="BB1048369" s="143"/>
      <c r="BC1048369" s="143"/>
      <c r="BD1048369" s="143"/>
    </row>
    <row r="1048370" spans="1:102" s="141" customFormat="1" ht="13.5" thickBot="1" x14ac:dyDescent="0.25">
      <c r="G1048370" s="142"/>
      <c r="H1048370" s="142"/>
      <c r="I1048370" s="142"/>
      <c r="J1048370" s="142"/>
      <c r="K1048370" s="142"/>
      <c r="L1048370" s="142"/>
      <c r="M1048370" s="142"/>
      <c r="N1048370" s="142"/>
      <c r="O1048370" s="142"/>
      <c r="P1048370" s="142"/>
      <c r="Q1048370" s="142"/>
      <c r="R1048370" s="142"/>
      <c r="S1048370" s="142"/>
      <c r="T1048370" s="142"/>
      <c r="U1048370" s="142"/>
      <c r="V1048370" s="194"/>
      <c r="W1048370" s="194"/>
      <c r="X1048370" s="142"/>
      <c r="Y1048370" s="142"/>
      <c r="Z1048370" s="194"/>
      <c r="AA1048370" s="194"/>
      <c r="AB1048370" s="194"/>
      <c r="AC1048370" s="142"/>
      <c r="AD1048370" s="142"/>
      <c r="AE1048370" s="194"/>
      <c r="AF1048370" s="194"/>
      <c r="AG1048370" s="194"/>
      <c r="AH1048370" s="142"/>
      <c r="AI1048370" s="142"/>
      <c r="AJ1048370" s="194"/>
      <c r="AK1048370" s="194"/>
      <c r="AL1048370" s="194"/>
      <c r="AM1048370" s="142"/>
      <c r="AN1048370" s="142"/>
      <c r="AO1048370" s="39"/>
      <c r="AP1048370" s="142"/>
      <c r="AQ1048370" s="142"/>
      <c r="AR1048370" s="142"/>
      <c r="AS1048370" s="142"/>
      <c r="AT1048370" s="142"/>
      <c r="AU1048370" s="143"/>
      <c r="AV1048370" s="143"/>
      <c r="AW1048370" s="143"/>
      <c r="AX1048370" s="143"/>
      <c r="AY1048370" s="143"/>
      <c r="AZ1048370" s="143"/>
      <c r="BA1048370" s="143"/>
      <c r="BB1048370" s="143"/>
      <c r="BC1048370" s="143"/>
      <c r="BD1048370" s="143"/>
    </row>
    <row r="1048371" spans="1:102" s="51" customFormat="1" ht="42" customHeight="1" thickBot="1" x14ac:dyDescent="0.25">
      <c r="A1048371" s="205" t="s">
        <v>155</v>
      </c>
      <c r="B1048371" s="209" t="s">
        <v>151</v>
      </c>
      <c r="C1048371" s="118" t="s">
        <v>290</v>
      </c>
      <c r="D1048371" s="119" t="s">
        <v>261</v>
      </c>
      <c r="E1048371" s="124" t="s">
        <v>262</v>
      </c>
      <c r="F1048371" s="124" t="s">
        <v>263</v>
      </c>
      <c r="G1048371" s="125" t="s">
        <v>292</v>
      </c>
      <c r="H1048371" s="4"/>
      <c r="I1048371" s="4"/>
      <c r="J1048371" s="4"/>
      <c r="K1048371" s="125" t="s">
        <v>23</v>
      </c>
      <c r="L1048371" s="4"/>
      <c r="M1048371" s="4"/>
      <c r="N1048371" s="4"/>
      <c r="O1048371" s="4"/>
      <c r="P1048371" s="125" t="s">
        <v>56</v>
      </c>
      <c r="Q1048371" s="4"/>
      <c r="R1048371" s="4"/>
      <c r="S1048371" s="4"/>
      <c r="T1048371" s="4"/>
      <c r="U1048371" s="4"/>
      <c r="V1048371" s="193"/>
      <c r="W1048371" s="193"/>
      <c r="X1048371" s="39" t="s">
        <v>323</v>
      </c>
      <c r="Y1048371" s="4"/>
      <c r="Z1048371" s="193"/>
      <c r="AA1048371" s="193"/>
      <c r="AB1048371" s="193"/>
      <c r="AC1048371" s="4"/>
      <c r="AD1048371" s="39" t="s">
        <v>299</v>
      </c>
      <c r="AE1048371" s="198"/>
      <c r="AF1048371" s="193"/>
      <c r="AG1048371" s="193"/>
      <c r="AH1048371" s="39" t="s">
        <v>304</v>
      </c>
      <c r="AI1048371" s="39" t="s">
        <v>303</v>
      </c>
      <c r="AJ1048371" s="198"/>
      <c r="AK1048371" s="193"/>
      <c r="AL1048371" s="193"/>
      <c r="AM1048371" s="4"/>
      <c r="AN1048371" s="4"/>
      <c r="AO1048371" s="39"/>
      <c r="AP1048371" s="4"/>
      <c r="AQ1048371" s="128" t="s">
        <v>294</v>
      </c>
      <c r="AS1048371" s="4"/>
      <c r="AT1048371" s="438" t="s">
        <v>293</v>
      </c>
      <c r="AU1048371" s="439"/>
      <c r="AV1048371" s="440"/>
      <c r="AW1048371" s="112"/>
      <c r="AX1048371" s="128" t="s">
        <v>159</v>
      </c>
      <c r="AY1048371" s="39"/>
      <c r="AZ1048371" s="239" t="s">
        <v>448</v>
      </c>
      <c r="BA1048371" s="240" t="s">
        <v>295</v>
      </c>
      <c r="BB1048371" s="241" t="s">
        <v>296</v>
      </c>
      <c r="BC1048371" s="242" t="s">
        <v>291</v>
      </c>
      <c r="BD1048371" s="3"/>
      <c r="BE1048371" s="3"/>
      <c r="BG1048371" s="3"/>
      <c r="BH1048371" s="3"/>
      <c r="BI1048371" s="444" t="s">
        <v>464</v>
      </c>
      <c r="BJ1048371" s="445"/>
      <c r="BK1048371" s="445"/>
      <c r="BL1048371" s="445"/>
      <c r="BM1048371" s="445"/>
      <c r="BN1048371" s="445"/>
      <c r="BO1048371" s="445"/>
      <c r="BP1048371" s="445"/>
      <c r="BQ1048371" s="445"/>
      <c r="BR1048371" s="446"/>
      <c r="BS1048371" s="3"/>
      <c r="BT1048371" s="3"/>
      <c r="BU1048371" s="3"/>
      <c r="BV1048371" s="3"/>
      <c r="BW1048371" s="3"/>
      <c r="BX1048371" s="3"/>
      <c r="BY1048371" s="3"/>
      <c r="BZ1048371" s="3"/>
      <c r="CA1048371" s="3"/>
      <c r="CB1048371" s="3"/>
      <c r="CC1048371" s="3"/>
      <c r="CE1048371" s="3"/>
      <c r="CF1048371" s="3"/>
      <c r="CG1048371" s="3"/>
      <c r="CH1048371" s="3"/>
      <c r="CI1048371" s="3"/>
      <c r="CJ1048371" s="3"/>
      <c r="CK1048371" s="3"/>
      <c r="CL1048371" s="3"/>
      <c r="CM1048371" s="3"/>
      <c r="CN1048371" s="3"/>
      <c r="CO1048371" s="3"/>
      <c r="CP1048371" s="3"/>
      <c r="CQ1048371" s="3"/>
      <c r="CR1048371" s="3"/>
      <c r="CS1048371" s="3"/>
      <c r="CT1048371" s="3"/>
      <c r="CU1048371" s="3"/>
      <c r="CV1048371" s="3"/>
      <c r="CW1048371" s="3"/>
      <c r="CX1048371" s="3"/>
    </row>
    <row r="1048372" spans="1:102" s="51" customFormat="1" ht="211.5" customHeight="1" x14ac:dyDescent="0.2">
      <c r="A1048372" s="206" t="s">
        <v>151</v>
      </c>
      <c r="B1048372" s="210" t="s">
        <v>165</v>
      </c>
      <c r="C1048372" s="208" t="s">
        <v>191</v>
      </c>
      <c r="D1048372" s="120" t="s">
        <v>262</v>
      </c>
      <c r="E1048372" s="122" t="s">
        <v>36</v>
      </c>
      <c r="F1048372" s="122" t="s">
        <v>264</v>
      </c>
      <c r="G1048372" s="162" t="s">
        <v>113</v>
      </c>
      <c r="H1048372" s="260" t="s">
        <v>377</v>
      </c>
      <c r="I1048372" s="4"/>
      <c r="J1048372" s="4"/>
      <c r="K1048372" s="126" t="s">
        <v>147</v>
      </c>
      <c r="L1048372" s="4"/>
      <c r="M1048372" s="4"/>
      <c r="N1048372" s="4"/>
      <c r="O1048372" s="4"/>
      <c r="P1048372" s="126" t="s">
        <v>286</v>
      </c>
      <c r="Q1048372" s="4"/>
      <c r="R1048372" s="4"/>
      <c r="S1048372" s="4"/>
      <c r="T1048372" s="4"/>
      <c r="U1048372" s="4"/>
      <c r="V1048372" s="193"/>
      <c r="W1048372" s="193"/>
      <c r="X1048372" s="4" t="s">
        <v>324</v>
      </c>
      <c r="Y1048372" s="4"/>
      <c r="Z1048372" s="193"/>
      <c r="AA1048372" s="193"/>
      <c r="AB1048372" s="193"/>
      <c r="AC1048372" s="4"/>
      <c r="AD1048372" s="126" t="s">
        <v>300</v>
      </c>
      <c r="AE1048372" s="196"/>
      <c r="AF1048372" s="193"/>
      <c r="AG1048372" s="193"/>
      <c r="AH1048372" s="150" t="s">
        <v>298</v>
      </c>
      <c r="AI1048372" s="150" t="s">
        <v>305</v>
      </c>
      <c r="AJ1048372" s="196"/>
      <c r="AK1048372" s="193"/>
      <c r="AL1048372" s="193"/>
      <c r="AM1048372" s="4"/>
      <c r="AN1048372" s="4"/>
      <c r="AO1048372" s="39"/>
      <c r="AP1048372" s="4"/>
      <c r="AQ1048372" s="129" t="s">
        <v>150</v>
      </c>
      <c r="AT1048372" s="137" t="s">
        <v>85</v>
      </c>
      <c r="AU1048372" s="112" t="s">
        <v>86</v>
      </c>
      <c r="AV1048372" s="135" t="s">
        <v>87</v>
      </c>
      <c r="AW1048372" s="112"/>
      <c r="AX1048372" s="286" t="s">
        <v>480</v>
      </c>
      <c r="AZ1048372" s="232" t="s">
        <v>449</v>
      </c>
      <c r="BA1048372" s="230" t="s">
        <v>459</v>
      </c>
      <c r="BB1048372" s="231" t="s">
        <v>258</v>
      </c>
      <c r="BC1048372" s="233" t="s">
        <v>450</v>
      </c>
      <c r="BD1048372" s="3"/>
      <c r="BG1048372" s="3"/>
      <c r="BH1048372" s="3"/>
      <c r="BI1048372" s="245" t="s">
        <v>165</v>
      </c>
      <c r="BJ1048372" s="246" t="s">
        <v>152</v>
      </c>
      <c r="BK1048372" s="246" t="s">
        <v>166</v>
      </c>
      <c r="BL1048372" s="246" t="s">
        <v>169</v>
      </c>
      <c r="BM1048372" s="246" t="s">
        <v>164</v>
      </c>
      <c r="BN1048372" s="246" t="s">
        <v>163</v>
      </c>
      <c r="BO1048372" s="246" t="s">
        <v>154</v>
      </c>
      <c r="BP1048372" s="246" t="s">
        <v>153</v>
      </c>
      <c r="BQ1048372" s="246" t="s">
        <v>167</v>
      </c>
      <c r="BR1048372" s="247" t="s">
        <v>168</v>
      </c>
      <c r="BS1048372" s="3"/>
      <c r="BT1048372" s="3"/>
      <c r="BU1048372" s="3"/>
      <c r="BV1048372" s="3"/>
      <c r="BW1048372" s="3"/>
      <c r="BX1048372" s="3"/>
      <c r="BY1048372" s="3"/>
      <c r="BZ1048372" s="3"/>
      <c r="CA1048372" s="3"/>
      <c r="CB1048372" s="3"/>
      <c r="CC1048372" s="3"/>
      <c r="CE1048372" s="3"/>
      <c r="CF1048372" s="3"/>
      <c r="CG1048372" s="3"/>
      <c r="CH1048372" s="3"/>
      <c r="CI1048372" s="3"/>
      <c r="CJ1048372" s="3"/>
      <c r="CK1048372" s="3"/>
      <c r="CL1048372" s="3"/>
      <c r="CM1048372" s="3"/>
      <c r="CN1048372" s="3"/>
      <c r="CO1048372" s="3"/>
      <c r="CP1048372" s="3"/>
      <c r="CQ1048372" s="3"/>
      <c r="CR1048372" s="3"/>
      <c r="CS1048372" s="3"/>
      <c r="CT1048372" s="3"/>
      <c r="CU1048372" s="3"/>
      <c r="CV1048372" s="3"/>
      <c r="CW1048372" s="3"/>
      <c r="CX1048372" s="3"/>
    </row>
    <row r="1048373" spans="1:102" s="51" customFormat="1" ht="167.25" customHeight="1" thickBot="1" x14ac:dyDescent="0.25">
      <c r="A1048373" s="259" t="s">
        <v>156</v>
      </c>
      <c r="B1048373" s="117" t="s">
        <v>152</v>
      </c>
      <c r="C1048373" s="221" t="s">
        <v>192</v>
      </c>
      <c r="D1048373" s="121" t="s">
        <v>263</v>
      </c>
      <c r="E1048373" s="122" t="s">
        <v>35</v>
      </c>
      <c r="F1048373" s="122" t="s">
        <v>39</v>
      </c>
      <c r="G1048373" s="212" t="s">
        <v>109</v>
      </c>
      <c r="H1048373" s="126" t="s">
        <v>467</v>
      </c>
      <c r="I1048373" s="97"/>
      <c r="J1048373" s="4"/>
      <c r="K1048373" s="126" t="s">
        <v>148</v>
      </c>
      <c r="L1048373" s="4"/>
      <c r="M1048373" s="4"/>
      <c r="N1048373" s="4"/>
      <c r="O1048373" s="4"/>
      <c r="P1048373" s="126" t="s">
        <v>390</v>
      </c>
      <c r="Q1048373" s="4"/>
      <c r="R1048373" s="4"/>
      <c r="S1048373" s="4"/>
      <c r="T1048373" s="4"/>
      <c r="U1048373" s="4"/>
      <c r="V1048373" s="193"/>
      <c r="W1048373" s="193"/>
      <c r="X1048373" s="4" t="s">
        <v>325</v>
      </c>
      <c r="Y1048373" s="4"/>
      <c r="Z1048373" s="193"/>
      <c r="AA1048373" s="193"/>
      <c r="AB1048373" s="193"/>
      <c r="AC1048373" s="4"/>
      <c r="AD1048373" s="126" t="s">
        <v>301</v>
      </c>
      <c r="AE1048373" s="196"/>
      <c r="AF1048373" s="193"/>
      <c r="AG1048373" s="193"/>
      <c r="AH1048373" s="130" t="s">
        <v>302</v>
      </c>
      <c r="AI1048373" s="129" t="s">
        <v>306</v>
      </c>
      <c r="AJ1048373" s="196"/>
      <c r="AK1048373" s="193"/>
      <c r="AL1048373" s="193"/>
      <c r="AM1048373" s="4"/>
      <c r="AN1048373" s="4"/>
      <c r="AO1048373" s="39"/>
      <c r="AP1048373" s="4"/>
      <c r="AQ1048373" s="129" t="s">
        <v>86</v>
      </c>
      <c r="AT1048373" s="138" t="s">
        <v>88</v>
      </c>
      <c r="AU1048373" s="97" t="s">
        <v>89</v>
      </c>
      <c r="AV1048373" s="133" t="s">
        <v>90</v>
      </c>
      <c r="AW1048373" s="97"/>
      <c r="AX1048373" s="144" t="s">
        <v>180</v>
      </c>
      <c r="AZ1048373" s="232" t="s">
        <v>451</v>
      </c>
      <c r="BA1048373" s="230" t="s">
        <v>460</v>
      </c>
      <c r="BB1048373" s="231" t="s">
        <v>475</v>
      </c>
      <c r="BC1048373" s="233" t="s">
        <v>452</v>
      </c>
      <c r="BD1048373" s="3"/>
      <c r="BG1048373" s="3"/>
      <c r="BH1048373" s="3"/>
      <c r="BI1048373" s="147" t="s">
        <v>176</v>
      </c>
      <c r="BJ1048373" s="248" t="s">
        <v>485</v>
      </c>
      <c r="BK1048373" s="248" t="s">
        <v>485</v>
      </c>
      <c r="BL1048373" s="231" t="s">
        <v>176</v>
      </c>
      <c r="BM1048373" s="231" t="s">
        <v>160</v>
      </c>
      <c r="BN1048373" s="248" t="s">
        <v>484</v>
      </c>
      <c r="BO1048373" s="231" t="s">
        <v>175</v>
      </c>
      <c r="BP1048373" s="231" t="s">
        <v>173</v>
      </c>
      <c r="BQ1048373" s="231" t="s">
        <v>172</v>
      </c>
      <c r="BR1048373" s="249" t="s">
        <v>485</v>
      </c>
      <c r="BS1048373" s="3"/>
      <c r="BT1048373" s="3"/>
      <c r="BU1048373" s="3"/>
      <c r="BV1048373" s="3"/>
      <c r="BW1048373" s="3"/>
      <c r="BX1048373" s="3"/>
      <c r="BY1048373" s="3"/>
      <c r="BZ1048373" s="3"/>
      <c r="CA1048373" s="3"/>
      <c r="CB1048373" s="3"/>
      <c r="CC1048373" s="3"/>
      <c r="CE1048373" s="3"/>
      <c r="CF1048373" s="3"/>
      <c r="CG1048373" s="3"/>
      <c r="CH1048373" s="3"/>
      <c r="CI1048373" s="3"/>
      <c r="CJ1048373" s="3"/>
      <c r="CK1048373" s="3"/>
      <c r="CL1048373" s="3"/>
      <c r="CM1048373" s="3"/>
      <c r="CN1048373" s="3"/>
      <c r="CO1048373" s="3"/>
      <c r="CP1048373" s="3"/>
      <c r="CQ1048373" s="3"/>
      <c r="CR1048373" s="3"/>
      <c r="CS1048373" s="3"/>
      <c r="CT1048373" s="3"/>
      <c r="CU1048373" s="3"/>
      <c r="CV1048373" s="3"/>
      <c r="CW1048373" s="3"/>
      <c r="CX1048373" s="3"/>
    </row>
    <row r="1048374" spans="1:102" ht="180" customHeight="1" thickBot="1" x14ac:dyDescent="0.25">
      <c r="A1048374" s="207" t="s">
        <v>376</v>
      </c>
      <c r="B1048374" s="211" t="s">
        <v>166</v>
      </c>
      <c r="C1048374" s="221" t="s">
        <v>193</v>
      </c>
      <c r="E1048374" s="122" t="s">
        <v>227</v>
      </c>
      <c r="F1048374" s="122" t="s">
        <v>226</v>
      </c>
      <c r="G1048374" s="211" t="s">
        <v>141</v>
      </c>
      <c r="H1048374" s="127"/>
      <c r="K1048374" s="126" t="s">
        <v>103</v>
      </c>
      <c r="P1048374" s="136" t="s">
        <v>327</v>
      </c>
      <c r="X1048374" s="4" t="s">
        <v>326</v>
      </c>
      <c r="AD1048374" s="97"/>
      <c r="AE1048374" s="196"/>
      <c r="AI1048374" s="129" t="s">
        <v>307</v>
      </c>
      <c r="AJ1048374" s="196"/>
      <c r="AQ1048374" s="130" t="s">
        <v>87</v>
      </c>
      <c r="AS1048374" s="51"/>
      <c r="AT1048374" s="138"/>
      <c r="AU1048374" s="97" t="s">
        <v>91</v>
      </c>
      <c r="AV1048374" s="133" t="s">
        <v>89</v>
      </c>
      <c r="AW1048374" s="97"/>
      <c r="AX1048374" s="144"/>
      <c r="AZ1048374" s="232" t="s">
        <v>453</v>
      </c>
      <c r="BA1048374" s="230" t="s">
        <v>461</v>
      </c>
      <c r="BB1048374" s="231" t="s">
        <v>259</v>
      </c>
      <c r="BC1048374" s="234" t="s">
        <v>454</v>
      </c>
      <c r="BI1048374" s="147" t="s">
        <v>175</v>
      </c>
      <c r="BJ1048374" s="231" t="s">
        <v>175</v>
      </c>
      <c r="BK1048374" s="248" t="s">
        <v>190</v>
      </c>
      <c r="BL1048374" s="248" t="s">
        <v>475</v>
      </c>
      <c r="BM1048374" s="231" t="s">
        <v>162</v>
      </c>
      <c r="BN1048374" s="231" t="s">
        <v>477</v>
      </c>
      <c r="BO1048374" s="250"/>
      <c r="BP1048374" s="250"/>
      <c r="BQ1048374" s="231" t="s">
        <v>176</v>
      </c>
      <c r="BR1048374" s="251" t="s">
        <v>175</v>
      </c>
    </row>
    <row r="1048375" spans="1:102" ht="162" customHeight="1" x14ac:dyDescent="0.2">
      <c r="B1048375" s="113" t="s">
        <v>169</v>
      </c>
      <c r="C1048375" s="222" t="s">
        <v>194</v>
      </c>
      <c r="E1048375" s="122" t="s">
        <v>34</v>
      </c>
      <c r="F1048375" s="122" t="s">
        <v>38</v>
      </c>
      <c r="G1048375" s="213" t="s">
        <v>110</v>
      </c>
      <c r="K1048375" s="126" t="s">
        <v>149</v>
      </c>
      <c r="P1048375" s="126" t="s">
        <v>320</v>
      </c>
      <c r="AD1048375" s="97"/>
      <c r="AE1048375" s="196"/>
      <c r="AI1048375" s="129" t="s">
        <v>473</v>
      </c>
      <c r="AJ1048375" s="196"/>
      <c r="AQ1048375" s="51"/>
      <c r="AS1048375" s="51"/>
      <c r="AT1048375" s="138"/>
      <c r="AU1048375" s="97" t="s">
        <v>92</v>
      </c>
      <c r="AV1048375" s="133" t="s">
        <v>91</v>
      </c>
      <c r="AW1048375" s="97"/>
      <c r="AX1048375" s="144" t="s">
        <v>179</v>
      </c>
      <c r="AZ1048375" s="232" t="s">
        <v>455</v>
      </c>
      <c r="BA1048375" s="230" t="s">
        <v>158</v>
      </c>
      <c r="BB1048375" s="231" t="s">
        <v>462</v>
      </c>
      <c r="BC1048375" s="233" t="s">
        <v>456</v>
      </c>
      <c r="BI1048375" s="147" t="s">
        <v>162</v>
      </c>
      <c r="BJ1048375" s="248" t="s">
        <v>484</v>
      </c>
      <c r="BK1048375" s="248" t="s">
        <v>189</v>
      </c>
      <c r="BL1048375" s="248" t="s">
        <v>190</v>
      </c>
      <c r="BM1048375" s="231" t="s">
        <v>176</v>
      </c>
      <c r="BN1048375" s="231" t="s">
        <v>175</v>
      </c>
      <c r="BO1048375" s="250"/>
      <c r="BP1048375" s="250"/>
      <c r="BQ1048375" s="231" t="s">
        <v>179</v>
      </c>
      <c r="BR1048375" s="251" t="s">
        <v>162</v>
      </c>
    </row>
    <row r="1048376" spans="1:102" ht="173.25" customHeight="1" thickBot="1" x14ac:dyDescent="0.25">
      <c r="B1048376" s="114" t="s">
        <v>164</v>
      </c>
      <c r="C1048376" s="116" t="s">
        <v>195</v>
      </c>
      <c r="E1048376" s="122" t="s">
        <v>33</v>
      </c>
      <c r="F1048376" s="122" t="s">
        <v>37</v>
      </c>
      <c r="G1048376" s="126" t="s">
        <v>144</v>
      </c>
      <c r="K1048376" s="127" t="s">
        <v>126</v>
      </c>
      <c r="P1048376" s="127" t="s">
        <v>321</v>
      </c>
      <c r="AI1048376" s="129" t="s">
        <v>308</v>
      </c>
      <c r="AJ1048376" s="196"/>
      <c r="AQ1048376" s="51"/>
      <c r="AS1048376" s="51"/>
      <c r="AT1048376" s="139"/>
      <c r="AU1048376" s="140"/>
      <c r="AV1048376" s="134" t="s">
        <v>92</v>
      </c>
      <c r="AW1048376" s="97"/>
      <c r="AX1048376" s="144" t="s">
        <v>172</v>
      </c>
      <c r="AZ1048376" s="235" t="s">
        <v>457</v>
      </c>
      <c r="BA1048376" s="236" t="s">
        <v>463</v>
      </c>
      <c r="BB1048376" s="237" t="s">
        <v>474</v>
      </c>
      <c r="BC1048376" s="238" t="s">
        <v>458</v>
      </c>
      <c r="BI1048376" s="252" t="s">
        <v>444</v>
      </c>
      <c r="BJ1048376" s="248" t="s">
        <v>479</v>
      </c>
      <c r="BK1048376" s="231" t="s">
        <v>185</v>
      </c>
      <c r="BL1048376" s="248" t="s">
        <v>189</v>
      </c>
      <c r="BM1048376" s="231" t="s">
        <v>161</v>
      </c>
      <c r="BN1048376" s="231" t="s">
        <v>176</v>
      </c>
      <c r="BO1048376" s="250"/>
      <c r="BP1048376" s="250"/>
      <c r="BQ1048376" s="231" t="s">
        <v>178</v>
      </c>
      <c r="BR1048376" s="251" t="s">
        <v>176</v>
      </c>
    </row>
    <row r="1048377" spans="1:102" ht="188.25" customHeight="1" thickBot="1" x14ac:dyDescent="0.25">
      <c r="B1048377" s="114" t="s">
        <v>167</v>
      </c>
      <c r="C1048377" s="116" t="s">
        <v>198</v>
      </c>
      <c r="E1048377" s="123" t="s">
        <v>32</v>
      </c>
      <c r="F1048377" s="123" t="s">
        <v>225</v>
      </c>
      <c r="G1048377" s="126" t="s">
        <v>106</v>
      </c>
      <c r="AI1048377" s="129" t="s">
        <v>309</v>
      </c>
      <c r="AJ1048377" s="196"/>
      <c r="AQ1048377" s="51"/>
      <c r="AS1048377" s="51"/>
      <c r="AX1048377" s="287" t="s">
        <v>190</v>
      </c>
      <c r="AZ1048377" s="47"/>
      <c r="BC1048377" s="3"/>
      <c r="BH1048377" s="51"/>
      <c r="BI1048377" s="253"/>
      <c r="BJ1048377" s="231" t="s">
        <v>401</v>
      </c>
      <c r="BK1048377" s="231" t="s">
        <v>186</v>
      </c>
      <c r="BL1048377" s="231" t="s">
        <v>185</v>
      </c>
      <c r="BM1048377" s="231" t="s">
        <v>174</v>
      </c>
      <c r="BN1048377" s="250"/>
      <c r="BO1048377" s="250"/>
      <c r="BP1048377" s="250"/>
      <c r="BQ1048377" s="250"/>
      <c r="BR1048377" s="146" t="s">
        <v>465</v>
      </c>
    </row>
    <row r="1048378" spans="1:102" ht="192.75" customHeight="1" thickBot="1" x14ac:dyDescent="0.25">
      <c r="B1048378" s="114" t="s">
        <v>168</v>
      </c>
      <c r="C1048378" s="116" t="s">
        <v>199</v>
      </c>
      <c r="G1048378" s="126" t="s">
        <v>108</v>
      </c>
      <c r="H1048378" s="441" t="s">
        <v>24</v>
      </c>
      <c r="I1048378" s="442"/>
      <c r="J1048378" s="442"/>
      <c r="K1048378" s="442"/>
      <c r="L1048378" s="442"/>
      <c r="M1048378" s="442"/>
      <c r="N1048378" s="442"/>
      <c r="O1048378" s="442"/>
      <c r="P1048378" s="442"/>
      <c r="Q1048378" s="442"/>
      <c r="R1048378" s="442"/>
      <c r="S1048378" s="442"/>
      <c r="T1048378" s="442"/>
      <c r="U1048378" s="442"/>
      <c r="V1048378" s="442"/>
      <c r="W1048378" s="442"/>
      <c r="X1048378" s="442"/>
      <c r="Y1048378" s="442"/>
      <c r="Z1048378" s="442"/>
      <c r="AA1048378" s="442"/>
      <c r="AB1048378" s="442"/>
      <c r="AC1048378" s="442"/>
      <c r="AD1048378" s="443"/>
      <c r="AE1048378" s="199"/>
      <c r="AF1048378" s="200"/>
      <c r="AG1048378" s="200"/>
      <c r="AH1048378" s="149"/>
      <c r="AI1048378" s="129" t="s">
        <v>310</v>
      </c>
      <c r="AJ1048378" s="201"/>
      <c r="AK1048378" s="200"/>
      <c r="AL1048378" s="200"/>
      <c r="AM1048378" s="149"/>
      <c r="AN1048378" s="149"/>
      <c r="AP1048378" s="149"/>
      <c r="AQ1048378" s="149"/>
      <c r="AS1048378" s="51"/>
      <c r="AX1048378" s="287" t="s">
        <v>189</v>
      </c>
      <c r="AZ1048378" s="145"/>
      <c r="BC1048378" s="3"/>
      <c r="BD1048378" s="51"/>
      <c r="BH1048378" s="51"/>
      <c r="BI1048378" s="253"/>
      <c r="BJ1048378" s="231"/>
      <c r="BK1048378" s="231" t="s">
        <v>187</v>
      </c>
      <c r="BL1048378" s="231" t="s">
        <v>186</v>
      </c>
      <c r="BM1048378" s="231"/>
      <c r="BN1048378" s="250"/>
      <c r="BO1048378" s="250"/>
      <c r="BP1048378" s="250"/>
      <c r="BQ1048378" s="250"/>
      <c r="BR1048378" s="254"/>
    </row>
    <row r="1048379" spans="1:102" ht="210" customHeight="1" thickBot="1" x14ac:dyDescent="0.25">
      <c r="B1048379" s="114" t="s">
        <v>153</v>
      </c>
      <c r="C1048379" s="116" t="s">
        <v>197</v>
      </c>
      <c r="G1048379" s="126" t="s">
        <v>107</v>
      </c>
      <c r="H1048379" s="132" t="s">
        <v>113</v>
      </c>
      <c r="I1048379" s="132" t="s">
        <v>109</v>
      </c>
      <c r="J1048379" s="132" t="s">
        <v>141</v>
      </c>
      <c r="K1048379" s="132" t="s">
        <v>110</v>
      </c>
      <c r="L1048379" s="132" t="s">
        <v>144</v>
      </c>
      <c r="M1048379" s="135" t="s">
        <v>106</v>
      </c>
      <c r="N1048379" s="39"/>
      <c r="O1048379" s="132" t="s">
        <v>108</v>
      </c>
      <c r="P1048379" s="132" t="s">
        <v>107</v>
      </c>
      <c r="Q1048379" s="132" t="s">
        <v>112</v>
      </c>
      <c r="T1048379" s="132" t="s">
        <v>104</v>
      </c>
      <c r="U1048379" s="112"/>
      <c r="V1048379" s="195"/>
      <c r="W1048379" s="195"/>
      <c r="X1048379" s="112"/>
      <c r="Y1048379" s="112"/>
      <c r="Z1048379" s="195"/>
      <c r="AC1048379" s="132" t="s">
        <v>145</v>
      </c>
      <c r="AD1048379" s="132" t="s">
        <v>40</v>
      </c>
      <c r="AE1048379" s="195"/>
      <c r="AF1048379" s="197"/>
      <c r="AG1048379" s="197"/>
      <c r="AH1048379" s="51"/>
      <c r="AI1048379" s="151" t="s">
        <v>311</v>
      </c>
      <c r="AJ1048379" s="196"/>
      <c r="AS1048379" s="51"/>
      <c r="AU1048379" s="48"/>
      <c r="AV1048379" s="48"/>
      <c r="AW1048379" s="48"/>
      <c r="AX1048379" s="144" t="s">
        <v>185</v>
      </c>
      <c r="AY1048379" s="48"/>
      <c r="AZ1048379" s="48"/>
      <c r="BA1048379" s="48"/>
      <c r="BB1048379" s="48"/>
      <c r="BC1048379" s="48"/>
      <c r="BD1048379" s="51"/>
      <c r="BE1048379" s="51"/>
      <c r="BI1048379" s="253"/>
      <c r="BJ1048379" s="248" t="s">
        <v>190</v>
      </c>
      <c r="BK1048379" s="231" t="s">
        <v>181</v>
      </c>
      <c r="BL1048379" s="231" t="s">
        <v>187</v>
      </c>
      <c r="BM1048379" s="231" t="s">
        <v>177</v>
      </c>
      <c r="BN1048379" s="250"/>
      <c r="BO1048379" s="250"/>
      <c r="BP1048379" s="250"/>
      <c r="BQ1048379" s="250"/>
      <c r="BR1048379" s="254"/>
    </row>
    <row r="1048380" spans="1:102" ht="218.25" customHeight="1" thickBot="1" x14ac:dyDescent="0.25">
      <c r="B1048380" s="114" t="s">
        <v>154</v>
      </c>
      <c r="C1048380" s="116" t="s">
        <v>411</v>
      </c>
      <c r="G1048380" s="126" t="s">
        <v>112</v>
      </c>
      <c r="H1048380" s="131" t="s">
        <v>138</v>
      </c>
      <c r="I1048380" s="129" t="s">
        <v>138</v>
      </c>
      <c r="J1048380" s="129" t="s">
        <v>138</v>
      </c>
      <c r="K1048380" s="129" t="s">
        <v>138</v>
      </c>
      <c r="L1048380" s="131" t="s">
        <v>138</v>
      </c>
      <c r="M1048380" s="133" t="s">
        <v>138</v>
      </c>
      <c r="O1048380" s="129" t="s">
        <v>138</v>
      </c>
      <c r="P1048380" s="131" t="s">
        <v>138</v>
      </c>
      <c r="Q1048380" s="129" t="s">
        <v>138</v>
      </c>
      <c r="T1048380" s="129" t="s">
        <v>138</v>
      </c>
      <c r="U1048380" s="97"/>
      <c r="V1048380" s="196"/>
      <c r="W1048380" s="196"/>
      <c r="X1048380" s="97"/>
      <c r="Y1048380" s="97"/>
      <c r="Z1048380" s="196"/>
      <c r="AC1048380" s="131" t="s">
        <v>138</v>
      </c>
      <c r="AD1048380" s="129" t="s">
        <v>138</v>
      </c>
      <c r="AE1048380" s="196"/>
      <c r="AF1048380" s="197"/>
      <c r="AG1048380" s="197"/>
      <c r="AH1048380" s="51"/>
      <c r="AI1048380" s="129" t="s">
        <v>312</v>
      </c>
      <c r="AJ1048380" s="196"/>
      <c r="AS1048380" s="51"/>
      <c r="AU1048380" s="48"/>
      <c r="AX1048380" s="144" t="s">
        <v>186</v>
      </c>
      <c r="AZ1048380" s="412" t="s">
        <v>376</v>
      </c>
      <c r="BA1048380" s="413"/>
      <c r="BB1048380" s="51" t="s">
        <v>466</v>
      </c>
      <c r="BD1048380" s="51"/>
      <c r="BE1048380" s="51"/>
      <c r="BI1048380" s="253"/>
      <c r="BJ1048380" s="248" t="s">
        <v>189</v>
      </c>
      <c r="BK1048380" s="231" t="s">
        <v>435</v>
      </c>
      <c r="BL1048380" s="231" t="s">
        <v>181</v>
      </c>
      <c r="BM1048380" s="248" t="s">
        <v>478</v>
      </c>
      <c r="BN1048380" s="250"/>
      <c r="BO1048380" s="250"/>
      <c r="BP1048380" s="250"/>
      <c r="BQ1048380" s="250"/>
      <c r="BR1048380" s="254"/>
      <c r="CD1048380" s="51"/>
    </row>
    <row r="1048381" spans="1:102" ht="78" customHeight="1" thickBot="1" x14ac:dyDescent="0.25">
      <c r="B1048381" s="115" t="s">
        <v>163</v>
      </c>
      <c r="C1048381" s="117" t="s">
        <v>196</v>
      </c>
      <c r="G1048381" s="126" t="s">
        <v>104</v>
      </c>
      <c r="H1048381" s="129" t="s">
        <v>142</v>
      </c>
      <c r="I1048381" s="129" t="s">
        <v>142</v>
      </c>
      <c r="J1048381" s="129" t="s">
        <v>142</v>
      </c>
      <c r="K1048381" s="129" t="s">
        <v>142</v>
      </c>
      <c r="L1048381" s="129" t="s">
        <v>142</v>
      </c>
      <c r="M1048381" s="133" t="s">
        <v>142</v>
      </c>
      <c r="O1048381" s="129" t="s">
        <v>142</v>
      </c>
      <c r="P1048381" s="129" t="s">
        <v>142</v>
      </c>
      <c r="Q1048381" s="129" t="s">
        <v>139</v>
      </c>
      <c r="T1048381" s="129" t="s">
        <v>142</v>
      </c>
      <c r="U1048381" s="97"/>
      <c r="V1048381" s="196"/>
      <c r="W1048381" s="196"/>
      <c r="X1048381" s="97"/>
      <c r="Y1048381" s="97"/>
      <c r="Z1048381" s="196"/>
      <c r="AC1048381" s="129" t="s">
        <v>142</v>
      </c>
      <c r="AD1048381" s="129" t="s">
        <v>142</v>
      </c>
      <c r="AE1048381" s="196"/>
      <c r="AF1048381" s="197"/>
      <c r="AG1048381" s="197"/>
      <c r="AH1048381" s="51"/>
      <c r="AI1048381" s="130" t="s">
        <v>313</v>
      </c>
      <c r="AS1048381" s="51"/>
      <c r="AU1048381" s="48"/>
      <c r="AX1048381" s="144" t="s">
        <v>187</v>
      </c>
      <c r="AZ1048381" s="160" t="s">
        <v>257</v>
      </c>
      <c r="BA1048381" s="161" t="s">
        <v>255</v>
      </c>
      <c r="BD1048381" s="51"/>
      <c r="BE1048381" s="51"/>
      <c r="BI1048381" s="253"/>
      <c r="BJ1048381" s="231" t="s">
        <v>185</v>
      </c>
      <c r="BK1048381" s="231" t="s">
        <v>183</v>
      </c>
      <c r="BL1048381" s="231" t="s">
        <v>435</v>
      </c>
      <c r="BM1048381" s="231" t="s">
        <v>477</v>
      </c>
      <c r="BN1048381" s="250"/>
      <c r="BO1048381" s="250"/>
      <c r="BP1048381" s="250"/>
      <c r="BQ1048381" s="250"/>
      <c r="BR1048381" s="254"/>
    </row>
    <row r="1048382" spans="1:102" ht="111.75" customHeight="1" thickBot="1" x14ac:dyDescent="0.25">
      <c r="B1048382" s="97"/>
      <c r="C1048382" s="97"/>
      <c r="G1048382" s="127" t="s">
        <v>146</v>
      </c>
      <c r="H1048382" s="129" t="s">
        <v>139</v>
      </c>
      <c r="I1048382" s="129" t="s">
        <v>139</v>
      </c>
      <c r="J1048382" s="130" t="s">
        <v>139</v>
      </c>
      <c r="K1048382" s="129" t="s">
        <v>139</v>
      </c>
      <c r="L1048382" s="129" t="s">
        <v>139</v>
      </c>
      <c r="M1048382" s="133" t="s">
        <v>139</v>
      </c>
      <c r="O1048382" s="129" t="s">
        <v>139</v>
      </c>
      <c r="P1048382" s="129" t="s">
        <v>139</v>
      </c>
      <c r="Q1048382" s="130" t="s">
        <v>140</v>
      </c>
      <c r="T1048382" s="129" t="s">
        <v>139</v>
      </c>
      <c r="U1048382" s="97"/>
      <c r="V1048382" s="196"/>
      <c r="W1048382" s="196"/>
      <c r="X1048382" s="97"/>
      <c r="Y1048382" s="97"/>
      <c r="Z1048382" s="196"/>
      <c r="AC1048382" s="129" t="s">
        <v>139</v>
      </c>
      <c r="AD1048382" s="129" t="s">
        <v>139</v>
      </c>
      <c r="AE1048382" s="196"/>
      <c r="AF1048382" s="197"/>
      <c r="AG1048382" s="197"/>
      <c r="AH1048382" s="51"/>
      <c r="AS1048382" s="51"/>
      <c r="AU1048382" s="48"/>
      <c r="AX1048382" s="144" t="s">
        <v>181</v>
      </c>
      <c r="AZ1048382" s="147" t="s">
        <v>246</v>
      </c>
      <c r="BA1048382" s="146" t="s">
        <v>244</v>
      </c>
      <c r="BD1048382" s="51"/>
      <c r="BE1048382" s="51"/>
      <c r="BI1048382" s="255"/>
      <c r="BJ1048382" s="231" t="s">
        <v>186</v>
      </c>
      <c r="BK1048382" s="231" t="s">
        <v>182</v>
      </c>
      <c r="BL1048382" s="231" t="s">
        <v>183</v>
      </c>
      <c r="BM1048382" s="231" t="s">
        <v>178</v>
      </c>
      <c r="BN1048382" s="250"/>
      <c r="BO1048382" s="250"/>
      <c r="BP1048382" s="250"/>
      <c r="BQ1048382" s="250"/>
      <c r="BR1048382" s="254"/>
    </row>
    <row r="1048383" spans="1:102" ht="63" customHeight="1" thickBot="1" x14ac:dyDescent="0.25">
      <c r="B1048383" s="112"/>
      <c r="C1048383" s="112"/>
      <c r="G1048383" s="127"/>
      <c r="H1048383" s="129" t="s">
        <v>143</v>
      </c>
      <c r="I1048383" s="129" t="s">
        <v>143</v>
      </c>
      <c r="J1048383" s="51"/>
      <c r="K1048383" s="129" t="s">
        <v>143</v>
      </c>
      <c r="M1048383" s="133" t="s">
        <v>143</v>
      </c>
      <c r="O1048383" s="129" t="s">
        <v>143</v>
      </c>
      <c r="P1048383" s="129" t="s">
        <v>143</v>
      </c>
      <c r="T1048383" s="129" t="s">
        <v>143</v>
      </c>
      <c r="U1048383" s="97"/>
      <c r="V1048383" s="196"/>
      <c r="W1048383" s="196"/>
      <c r="X1048383" s="97"/>
      <c r="Y1048383" s="97"/>
      <c r="Z1048383" s="196"/>
      <c r="AC1048383" s="129" t="s">
        <v>143</v>
      </c>
      <c r="AD1048383" s="129" t="s">
        <v>143</v>
      </c>
      <c r="AE1048383" s="196"/>
      <c r="AF1048383" s="197"/>
      <c r="AG1048383" s="197"/>
      <c r="AH1048383" s="51"/>
      <c r="AS1048383" s="51"/>
      <c r="AU1048383" s="48"/>
      <c r="AX1048383" s="144" t="s">
        <v>435</v>
      </c>
      <c r="AZ1048383" s="147" t="s">
        <v>249</v>
      </c>
      <c r="BA1048383" s="146" t="s">
        <v>250</v>
      </c>
      <c r="BF1048383" s="51"/>
      <c r="BI1048383" s="253"/>
      <c r="BJ1048383" s="231" t="s">
        <v>187</v>
      </c>
      <c r="BK1048383" s="231" t="s">
        <v>184</v>
      </c>
      <c r="BL1048383" s="231" t="s">
        <v>182</v>
      </c>
      <c r="BM1048383" s="248" t="s">
        <v>476</v>
      </c>
      <c r="BN1048383" s="250"/>
      <c r="BO1048383" s="250"/>
      <c r="BP1048383" s="250"/>
      <c r="BQ1048383" s="250"/>
      <c r="BR1048383" s="254"/>
      <c r="CD1048383" s="51"/>
    </row>
    <row r="1048384" spans="1:102" ht="117.75" customHeight="1" thickBot="1" x14ac:dyDescent="0.25">
      <c r="B1048384" s="97"/>
      <c r="C1048384" s="243"/>
      <c r="H1048384" s="130" t="s">
        <v>140</v>
      </c>
      <c r="I1048384" s="130" t="s">
        <v>140</v>
      </c>
      <c r="J1048384" s="51"/>
      <c r="K1048384" s="130" t="s">
        <v>140</v>
      </c>
      <c r="M1048384" s="134" t="s">
        <v>140</v>
      </c>
      <c r="O1048384" s="130" t="s">
        <v>140</v>
      </c>
      <c r="P1048384" s="130" t="s">
        <v>140</v>
      </c>
      <c r="T1048384" s="130" t="s">
        <v>140</v>
      </c>
      <c r="U1048384" s="97"/>
      <c r="V1048384" s="196"/>
      <c r="W1048384" s="196"/>
      <c r="X1048384" s="97"/>
      <c r="Y1048384" s="97"/>
      <c r="Z1048384" s="196"/>
      <c r="AC1048384" s="130" t="s">
        <v>140</v>
      </c>
      <c r="AD1048384" s="130" t="s">
        <v>140</v>
      </c>
      <c r="AE1048384" s="196"/>
      <c r="AF1048384" s="197"/>
      <c r="AG1048384" s="197"/>
      <c r="AH1048384" s="51"/>
      <c r="AS1048384" s="51"/>
      <c r="AU1048384" s="48"/>
      <c r="AX1048384" s="144" t="s">
        <v>183</v>
      </c>
      <c r="AZ1048384" s="147" t="s">
        <v>247</v>
      </c>
      <c r="BA1048384" s="146" t="s">
        <v>251</v>
      </c>
      <c r="BI1048384" s="253"/>
      <c r="BJ1048384" s="231" t="s">
        <v>181</v>
      </c>
      <c r="BK1048384" s="250"/>
      <c r="BL1048384" s="231" t="s">
        <v>184</v>
      </c>
      <c r="BM1048384" s="248" t="s">
        <v>190</v>
      </c>
      <c r="BN1048384" s="250"/>
      <c r="BO1048384" s="250"/>
      <c r="BP1048384" s="250"/>
      <c r="BQ1048384" s="250"/>
      <c r="BR1048384" s="254"/>
    </row>
    <row r="1048385" spans="2:82" ht="138" customHeight="1" x14ac:dyDescent="0.25">
      <c r="B1048385" s="97"/>
      <c r="C1048385" s="244"/>
      <c r="AQ1048385" s="51"/>
      <c r="AS1048385" s="51"/>
      <c r="AU1048385" s="48"/>
      <c r="AX1048385" s="144" t="s">
        <v>182</v>
      </c>
      <c r="AZ1048385" s="147" t="s">
        <v>289</v>
      </c>
      <c r="BA1048385" s="146" t="s">
        <v>252</v>
      </c>
      <c r="BI1048385" s="253"/>
      <c r="BJ1048385" s="231" t="s">
        <v>435</v>
      </c>
      <c r="BK1048385" s="250"/>
      <c r="BL1048385" s="231" t="s">
        <v>289</v>
      </c>
      <c r="BM1048385" s="248" t="s">
        <v>189</v>
      </c>
      <c r="BN1048385" s="250"/>
      <c r="BO1048385" s="250"/>
      <c r="BP1048385" s="250"/>
      <c r="BQ1048385" s="250"/>
      <c r="BR1048385" s="254"/>
    </row>
    <row r="1048386" spans="2:82" ht="159" customHeight="1" x14ac:dyDescent="0.25">
      <c r="B1048386" s="97"/>
      <c r="C1048386" s="244"/>
      <c r="AQ1048386" s="51"/>
      <c r="AS1048386" s="51"/>
      <c r="AU1048386" s="48"/>
      <c r="AX1048386" s="144" t="s">
        <v>184</v>
      </c>
      <c r="AZ1048386" s="147" t="s">
        <v>245</v>
      </c>
      <c r="BA1048386" s="146" t="s">
        <v>170</v>
      </c>
      <c r="BI1048386" s="253"/>
      <c r="BJ1048386" s="231" t="s">
        <v>183</v>
      </c>
      <c r="BK1048386" s="250"/>
      <c r="BL1048386" s="231" t="s">
        <v>246</v>
      </c>
      <c r="BM1048386" s="231" t="s">
        <v>185</v>
      </c>
      <c r="BN1048386" s="250"/>
      <c r="BO1048386" s="250"/>
      <c r="BP1048386" s="250"/>
      <c r="BQ1048386" s="250"/>
      <c r="BR1048386" s="254"/>
    </row>
    <row r="1048387" spans="2:82" ht="135" customHeight="1" x14ac:dyDescent="0.2">
      <c r="B1048387" s="97"/>
      <c r="C1048387" s="243"/>
      <c r="AQ1048387" s="51"/>
      <c r="AS1048387" s="51"/>
      <c r="AU1048387" s="48"/>
      <c r="AX1048387" s="144"/>
      <c r="AZ1048387" s="147" t="s">
        <v>256</v>
      </c>
      <c r="BA1048387" s="146" t="s">
        <v>253</v>
      </c>
      <c r="BI1048387" s="253"/>
      <c r="BJ1048387" s="231" t="s">
        <v>182</v>
      </c>
      <c r="BK1048387" s="250"/>
      <c r="BL1048387" s="231" t="s">
        <v>249</v>
      </c>
      <c r="BM1048387" s="231" t="s">
        <v>186</v>
      </c>
      <c r="BN1048387" s="250"/>
      <c r="BO1048387" s="250"/>
      <c r="BP1048387" s="250"/>
      <c r="BQ1048387" s="250"/>
      <c r="BR1048387" s="254"/>
    </row>
    <row r="1048388" spans="2:82" ht="148.5" customHeight="1" x14ac:dyDescent="0.2">
      <c r="B1048388" s="97"/>
      <c r="C1048388" s="243"/>
      <c r="AQ1048388" s="51"/>
      <c r="AS1048388" s="51"/>
      <c r="AU1048388" s="48"/>
      <c r="AX1048388" s="144" t="s">
        <v>178</v>
      </c>
      <c r="AZ1048388" s="147" t="s">
        <v>288</v>
      </c>
      <c r="BA1048388" s="146" t="s">
        <v>408</v>
      </c>
      <c r="BI1048388" s="253"/>
      <c r="BJ1048388" s="231" t="s">
        <v>184</v>
      </c>
      <c r="BK1048388" s="250"/>
      <c r="BL1048388" s="231" t="s">
        <v>247</v>
      </c>
      <c r="BM1048388" s="231" t="s">
        <v>187</v>
      </c>
      <c r="BN1048388" s="250"/>
      <c r="BO1048388" s="250"/>
      <c r="BP1048388" s="250"/>
      <c r="BQ1048388" s="250"/>
      <c r="BR1048388" s="254"/>
    </row>
    <row r="1048389" spans="2:82" ht="148.5" customHeight="1" x14ac:dyDescent="0.2">
      <c r="B1048389" s="97"/>
      <c r="C1048389" s="243"/>
      <c r="AQ1048389" s="51"/>
      <c r="AS1048389" s="51"/>
      <c r="AU1048389" s="48"/>
      <c r="AX1048389" s="288" t="s">
        <v>481</v>
      </c>
      <c r="AZ1048389" s="147" t="s">
        <v>471</v>
      </c>
      <c r="BA1048389" s="146" t="s">
        <v>472</v>
      </c>
      <c r="BI1048389" s="253"/>
      <c r="BJ1048389" s="231"/>
      <c r="BK1048389" s="250"/>
      <c r="BL1048389" s="231" t="s">
        <v>471</v>
      </c>
      <c r="BM1048389" s="231" t="s">
        <v>181</v>
      </c>
      <c r="BN1048389" s="250"/>
      <c r="BO1048389" s="250"/>
      <c r="BP1048389" s="250"/>
      <c r="BQ1048389" s="250"/>
      <c r="BR1048389" s="254"/>
    </row>
    <row r="1048390" spans="2:82" ht="78.75" customHeight="1" x14ac:dyDescent="0.2">
      <c r="B1048390" s="97"/>
      <c r="C1048390" s="243"/>
      <c r="AQ1048390" s="51"/>
      <c r="AS1048390" s="51"/>
      <c r="AU1048390" s="48"/>
      <c r="AX1048390" s="288" t="s">
        <v>482</v>
      </c>
      <c r="AZ1048390" s="147" t="s">
        <v>254</v>
      </c>
      <c r="BA1048390" s="146" t="s">
        <v>171</v>
      </c>
      <c r="BI1048390" s="253"/>
      <c r="BJ1048390" s="250"/>
      <c r="BK1048390" s="250"/>
      <c r="BL1048390" s="231" t="s">
        <v>245</v>
      </c>
      <c r="BM1048390" s="231" t="s">
        <v>435</v>
      </c>
      <c r="BN1048390" s="250"/>
      <c r="BO1048390" s="250"/>
      <c r="BP1048390" s="250"/>
      <c r="BQ1048390" s="250"/>
      <c r="BR1048390" s="254"/>
    </row>
    <row r="1048391" spans="2:82" ht="114" customHeight="1" x14ac:dyDescent="0.2">
      <c r="B1048391" s="97"/>
      <c r="C1048391" s="97"/>
      <c r="AQ1048391" s="51"/>
      <c r="AS1048391" s="51"/>
      <c r="AU1048391" s="48"/>
      <c r="AX1048391" s="144" t="s">
        <v>177</v>
      </c>
      <c r="BI1048391" s="253"/>
      <c r="BJ1048391" s="250"/>
      <c r="BK1048391" s="250"/>
      <c r="BL1048391" s="231" t="s">
        <v>256</v>
      </c>
      <c r="BM1048391" s="231" t="s">
        <v>183</v>
      </c>
      <c r="BN1048391" s="250"/>
      <c r="BO1048391" s="250"/>
      <c r="BP1048391" s="250"/>
      <c r="BQ1048391" s="250"/>
      <c r="BR1048391" s="254"/>
    </row>
    <row r="1048392" spans="2:82" ht="47.25" customHeight="1" x14ac:dyDescent="0.2">
      <c r="AQ1048392" s="51"/>
      <c r="AS1048392" s="51"/>
      <c r="AU1048392" s="48"/>
      <c r="AX1048392" s="144" t="s">
        <v>257</v>
      </c>
      <c r="BI1048392" s="253"/>
      <c r="BJ1048392" s="250"/>
      <c r="BK1048392" s="250"/>
      <c r="BL1048392" s="231" t="s">
        <v>254</v>
      </c>
      <c r="BM1048392" s="231" t="s">
        <v>182</v>
      </c>
      <c r="BN1048392" s="250"/>
      <c r="BO1048392" s="250"/>
      <c r="BP1048392" s="250"/>
      <c r="BQ1048392" s="250"/>
      <c r="BR1048392" s="254"/>
    </row>
    <row r="1048393" spans="2:82" ht="47.25" customHeight="1" thickBot="1" x14ac:dyDescent="0.25">
      <c r="AQ1048393" s="51"/>
      <c r="AS1048393" s="51"/>
      <c r="AX1048393" s="144" t="s">
        <v>188</v>
      </c>
      <c r="BI1048393" s="253"/>
      <c r="BJ1048393" s="250"/>
      <c r="BK1048393" s="250"/>
      <c r="BL1048393" s="231" t="s">
        <v>257</v>
      </c>
      <c r="BM1048393" s="237" t="s">
        <v>184</v>
      </c>
      <c r="BN1048393" s="250"/>
      <c r="BO1048393" s="250"/>
      <c r="BP1048393" s="250"/>
      <c r="BQ1048393" s="250"/>
      <c r="BR1048393" s="254"/>
    </row>
    <row r="1048394" spans="2:82" ht="23.25" thickBot="1" x14ac:dyDescent="0.25">
      <c r="AQ1048394" s="51"/>
      <c r="AS1048394" s="51"/>
      <c r="AX1048394" s="144" t="s">
        <v>161</v>
      </c>
      <c r="BF1048394" s="51"/>
      <c r="BI1048394" s="256"/>
      <c r="BJ1048394" s="257"/>
      <c r="BK1048394" s="257"/>
      <c r="BL1048394" s="237" t="s">
        <v>288</v>
      </c>
      <c r="BN1048394" s="257"/>
      <c r="BO1048394" s="257"/>
      <c r="BP1048394" s="257"/>
      <c r="BQ1048394" s="257"/>
      <c r="BR1048394" s="258"/>
    </row>
    <row r="1048395" spans="2:82" x14ac:dyDescent="0.2">
      <c r="G1048395" s="51"/>
      <c r="AQ1048395" s="51"/>
      <c r="AS1048395" s="51"/>
      <c r="AX1048395" s="144" t="s">
        <v>246</v>
      </c>
    </row>
    <row r="1048396" spans="2:82" ht="22.5" x14ac:dyDescent="0.2">
      <c r="G1048396" s="51"/>
      <c r="L1048396" s="39"/>
      <c r="AQ1048396" s="51"/>
      <c r="AS1048396" s="51"/>
      <c r="AX1048396" s="144" t="s">
        <v>249</v>
      </c>
    </row>
    <row r="1048397" spans="2:82" ht="22.5" x14ac:dyDescent="0.2">
      <c r="G1048397" s="51"/>
      <c r="H1048397" s="53"/>
      <c r="AQ1048397" s="51"/>
      <c r="AS1048397" s="51"/>
      <c r="AX1048397" s="144" t="s">
        <v>247</v>
      </c>
    </row>
    <row r="1048398" spans="2:82" ht="27.75" customHeight="1" x14ac:dyDescent="0.2">
      <c r="G1048398" s="51"/>
      <c r="H1048398" s="52"/>
      <c r="AS1048398" s="51"/>
      <c r="AX1048398" s="144" t="s">
        <v>248</v>
      </c>
    </row>
    <row r="1048399" spans="2:82" ht="15" x14ac:dyDescent="0.2">
      <c r="G1048399" s="51"/>
      <c r="H1048399" s="52"/>
      <c r="AO1048399" s="48"/>
      <c r="AS1048399" s="51"/>
      <c r="AX1048399" s="144" t="s">
        <v>245</v>
      </c>
    </row>
    <row r="1048400" spans="2:82" ht="15" x14ac:dyDescent="0.2">
      <c r="G1048400" s="51"/>
      <c r="H1048400" s="52"/>
      <c r="AO1048400" s="48"/>
      <c r="AS1048400" s="51"/>
      <c r="AX1048400" s="144" t="s">
        <v>256</v>
      </c>
      <c r="BF1048400" s="51"/>
      <c r="BG1048400" s="51"/>
      <c r="BH1048400" s="51"/>
      <c r="BS1048400" s="51"/>
      <c r="BT1048400" s="51"/>
      <c r="BU1048400" s="51"/>
      <c r="BV1048400" s="51"/>
      <c r="BW1048400" s="51"/>
      <c r="BX1048400" s="51"/>
      <c r="BY1048400" s="51"/>
      <c r="BZ1048400" s="51"/>
      <c r="CA1048400" s="51"/>
      <c r="CB1048400" s="51"/>
      <c r="CC1048400" s="51"/>
      <c r="CD1048400" s="51"/>
    </row>
    <row r="1048401" spans="1:102" ht="22.5" x14ac:dyDescent="0.2">
      <c r="G1048401" s="51"/>
      <c r="H1048401" s="53"/>
      <c r="AO1048401" s="48"/>
      <c r="AS1048401" s="51"/>
      <c r="AX1048401" s="144" t="s">
        <v>288</v>
      </c>
      <c r="BF1048401" s="51"/>
      <c r="BG1048401" s="51"/>
      <c r="BH1048401" s="51"/>
      <c r="BS1048401" s="51"/>
      <c r="BT1048401" s="51"/>
      <c r="BU1048401" s="51"/>
      <c r="BV1048401" s="51"/>
      <c r="BW1048401" s="51"/>
      <c r="BX1048401" s="51"/>
      <c r="BY1048401" s="51"/>
      <c r="BZ1048401" s="51"/>
      <c r="CA1048401" s="51"/>
      <c r="CB1048401" s="51"/>
      <c r="CC1048401" s="51"/>
      <c r="CD1048401" s="51"/>
      <c r="CE1048401" s="51"/>
      <c r="CF1048401" s="51"/>
      <c r="CG1048401" s="51"/>
      <c r="CH1048401" s="51"/>
      <c r="CI1048401" s="51"/>
      <c r="CJ1048401" s="51"/>
      <c r="CK1048401" s="51"/>
      <c r="CL1048401" s="51"/>
      <c r="CM1048401" s="51"/>
      <c r="CN1048401" s="51"/>
      <c r="CO1048401" s="51"/>
      <c r="CP1048401" s="51"/>
      <c r="CQ1048401" s="51"/>
      <c r="CR1048401" s="51"/>
      <c r="CS1048401" s="51"/>
      <c r="CT1048401" s="51"/>
      <c r="CU1048401" s="51"/>
      <c r="CV1048401" s="51"/>
      <c r="CW1048401" s="51"/>
      <c r="CX1048401" s="51"/>
    </row>
    <row r="1048402" spans="1:102" ht="22.5" x14ac:dyDescent="0.2">
      <c r="G1048402" s="51"/>
      <c r="H1048402" s="53"/>
      <c r="AO1048402" s="48"/>
      <c r="AQ1048402" s="51"/>
      <c r="AS1048402" s="51"/>
      <c r="AX1048402" s="144" t="s">
        <v>254</v>
      </c>
      <c r="BF1048402" s="51"/>
      <c r="BG1048402" s="51"/>
      <c r="BH1048402" s="51"/>
      <c r="BS1048402" s="51"/>
      <c r="BT1048402" s="51"/>
      <c r="BU1048402" s="51"/>
      <c r="BV1048402" s="51"/>
      <c r="BW1048402" s="51"/>
      <c r="BX1048402" s="51"/>
      <c r="BY1048402" s="51"/>
      <c r="BZ1048402" s="51"/>
      <c r="CA1048402" s="51"/>
      <c r="CB1048402" s="51"/>
      <c r="CC1048402" s="51"/>
      <c r="CD1048402" s="51"/>
      <c r="CE1048402" s="51"/>
      <c r="CF1048402" s="51"/>
      <c r="CG1048402" s="51"/>
      <c r="CH1048402" s="51"/>
      <c r="CI1048402" s="51"/>
      <c r="CJ1048402" s="51"/>
      <c r="CK1048402" s="51"/>
      <c r="CL1048402" s="51"/>
      <c r="CM1048402" s="51"/>
      <c r="CN1048402" s="51"/>
      <c r="CO1048402" s="51"/>
      <c r="CP1048402" s="51"/>
      <c r="CQ1048402" s="51"/>
      <c r="CR1048402" s="51"/>
      <c r="CS1048402" s="51"/>
      <c r="CT1048402" s="51"/>
      <c r="CU1048402" s="51"/>
      <c r="CV1048402" s="51"/>
      <c r="CW1048402" s="51"/>
      <c r="CX1048402" s="51"/>
    </row>
    <row r="1048403" spans="1:102" x14ac:dyDescent="0.2">
      <c r="G1048403" s="51"/>
      <c r="H1048403" s="53"/>
      <c r="AO1048403" s="48"/>
      <c r="AQ1048403" s="51"/>
      <c r="AS1048403" s="51"/>
      <c r="AX1048403" s="144" t="s">
        <v>162</v>
      </c>
      <c r="BF1048403" s="51"/>
      <c r="BG1048403" s="51"/>
      <c r="BH1048403" s="51"/>
      <c r="BS1048403" s="51"/>
      <c r="BT1048403" s="51"/>
      <c r="BU1048403" s="51"/>
      <c r="BV1048403" s="51"/>
      <c r="BW1048403" s="51"/>
      <c r="BX1048403" s="51"/>
      <c r="BY1048403" s="51"/>
      <c r="BZ1048403" s="51"/>
      <c r="CA1048403" s="51"/>
      <c r="CB1048403" s="51"/>
      <c r="CC1048403" s="51"/>
      <c r="CD1048403" s="51"/>
      <c r="CE1048403" s="51"/>
      <c r="CF1048403" s="51"/>
      <c r="CG1048403" s="51"/>
      <c r="CH1048403" s="51"/>
      <c r="CI1048403" s="51"/>
      <c r="CJ1048403" s="51"/>
      <c r="CK1048403" s="51"/>
      <c r="CL1048403" s="51"/>
      <c r="CM1048403" s="51"/>
      <c r="CN1048403" s="51"/>
      <c r="CO1048403" s="51"/>
      <c r="CP1048403" s="51"/>
      <c r="CQ1048403" s="51"/>
      <c r="CR1048403" s="51"/>
      <c r="CS1048403" s="51"/>
      <c r="CT1048403" s="51"/>
      <c r="CU1048403" s="51"/>
      <c r="CV1048403" s="51"/>
      <c r="CW1048403" s="51"/>
      <c r="CX1048403" s="51"/>
    </row>
    <row r="1048404" spans="1:102" x14ac:dyDescent="0.2">
      <c r="G1048404" s="51"/>
      <c r="H1048404" s="53"/>
      <c r="L1048404" s="39"/>
      <c r="AO1048404" s="48"/>
      <c r="AQ1048404" s="51"/>
      <c r="AS1048404" s="51"/>
      <c r="AX1048404" s="144" t="s">
        <v>160</v>
      </c>
      <c r="BF1048404" s="51"/>
      <c r="BG1048404" s="51"/>
      <c r="BH1048404" s="51"/>
      <c r="BS1048404" s="51"/>
      <c r="BT1048404" s="51"/>
      <c r="BU1048404" s="51"/>
      <c r="BV1048404" s="51"/>
      <c r="BW1048404" s="51"/>
      <c r="BX1048404" s="51"/>
      <c r="BY1048404" s="51"/>
      <c r="BZ1048404" s="51"/>
      <c r="CA1048404" s="51"/>
      <c r="CB1048404" s="51"/>
      <c r="CC1048404" s="51"/>
      <c r="CD1048404" s="51"/>
      <c r="CE1048404" s="51"/>
      <c r="CF1048404" s="51"/>
      <c r="CG1048404" s="51"/>
      <c r="CH1048404" s="51"/>
      <c r="CI1048404" s="51"/>
      <c r="CJ1048404" s="51"/>
      <c r="CK1048404" s="51"/>
      <c r="CL1048404" s="51"/>
      <c r="CM1048404" s="51"/>
      <c r="CN1048404" s="51"/>
      <c r="CO1048404" s="51"/>
      <c r="CP1048404" s="51"/>
      <c r="CQ1048404" s="51"/>
      <c r="CR1048404" s="51"/>
      <c r="CS1048404" s="51"/>
      <c r="CT1048404" s="51"/>
      <c r="CU1048404" s="51"/>
      <c r="CV1048404" s="51"/>
      <c r="CW1048404" s="51"/>
      <c r="CX1048404" s="51"/>
    </row>
    <row r="1048405" spans="1:102" ht="22.5" x14ac:dyDescent="0.2">
      <c r="G1048405" s="51"/>
      <c r="H1048405" s="53"/>
      <c r="K1048405" s="97"/>
      <c r="AO1048405" s="48"/>
      <c r="AQ1048405" s="51"/>
      <c r="AS1048405" s="51"/>
      <c r="AX1048405" s="288" t="s">
        <v>483</v>
      </c>
      <c r="BF1048405" s="51"/>
      <c r="BG1048405" s="51"/>
      <c r="BH1048405" s="51"/>
      <c r="BS1048405" s="51"/>
      <c r="BT1048405" s="51"/>
      <c r="BU1048405" s="51"/>
      <c r="BV1048405" s="51"/>
      <c r="BW1048405" s="51"/>
      <c r="BX1048405" s="51"/>
      <c r="BY1048405" s="51"/>
      <c r="BZ1048405" s="51"/>
      <c r="CA1048405" s="51"/>
      <c r="CB1048405" s="51"/>
      <c r="CC1048405" s="51"/>
      <c r="CD1048405" s="51"/>
      <c r="CE1048405" s="51"/>
      <c r="CF1048405" s="51"/>
      <c r="CG1048405" s="51"/>
      <c r="CH1048405" s="51"/>
      <c r="CI1048405" s="51"/>
      <c r="CJ1048405" s="51"/>
      <c r="CK1048405" s="51"/>
      <c r="CL1048405" s="51"/>
      <c r="CM1048405" s="51"/>
      <c r="CN1048405" s="51"/>
      <c r="CO1048405" s="51"/>
      <c r="CP1048405" s="51"/>
      <c r="CQ1048405" s="51"/>
      <c r="CR1048405" s="51"/>
      <c r="CS1048405" s="51"/>
      <c r="CT1048405" s="51"/>
      <c r="CU1048405" s="51"/>
      <c r="CV1048405" s="51"/>
      <c r="CW1048405" s="51"/>
      <c r="CX1048405" s="51"/>
    </row>
    <row r="1048406" spans="1:102" x14ac:dyDescent="0.2">
      <c r="H1048406" s="53"/>
      <c r="Q1048406" s="51"/>
      <c r="AQ1048406" s="51"/>
      <c r="AS1048406" s="51"/>
      <c r="AX1048406" s="144" t="s">
        <v>173</v>
      </c>
      <c r="BF1048406" s="51"/>
      <c r="BG1048406" s="51"/>
      <c r="BH1048406" s="51"/>
      <c r="BS1048406" s="51"/>
      <c r="BT1048406" s="51"/>
      <c r="BU1048406" s="51"/>
      <c r="BV1048406" s="51"/>
      <c r="BW1048406" s="51"/>
      <c r="BX1048406" s="51"/>
      <c r="BY1048406" s="51"/>
      <c r="BZ1048406" s="51"/>
      <c r="CA1048406" s="51"/>
      <c r="CB1048406" s="51"/>
      <c r="CC1048406" s="51"/>
      <c r="CD1048406" s="51"/>
      <c r="CE1048406" s="51"/>
      <c r="CF1048406" s="51"/>
      <c r="CG1048406" s="51"/>
      <c r="CH1048406" s="51"/>
      <c r="CI1048406" s="51"/>
      <c r="CJ1048406" s="51"/>
      <c r="CK1048406" s="51"/>
      <c r="CL1048406" s="51"/>
      <c r="CM1048406" s="51"/>
      <c r="CN1048406" s="51"/>
      <c r="CO1048406" s="51"/>
      <c r="CP1048406" s="51"/>
      <c r="CQ1048406" s="51"/>
      <c r="CR1048406" s="51"/>
      <c r="CS1048406" s="51"/>
      <c r="CT1048406" s="51"/>
      <c r="CU1048406" s="51"/>
      <c r="CV1048406" s="51"/>
      <c r="CW1048406" s="51"/>
      <c r="CX1048406" s="51"/>
    </row>
    <row r="1048407" spans="1:102" x14ac:dyDescent="0.2">
      <c r="H1048407" s="53"/>
      <c r="Q1048407" s="51"/>
      <c r="AQ1048407" s="51"/>
      <c r="AS1048407" s="51"/>
      <c r="AX1048407" s="144" t="s">
        <v>174</v>
      </c>
      <c r="BF1048407" s="51"/>
      <c r="BG1048407" s="40"/>
      <c r="BH1048407" s="51"/>
      <c r="BS1048407" s="51"/>
      <c r="BT1048407" s="51"/>
      <c r="BU1048407" s="51"/>
      <c r="BV1048407" s="51"/>
      <c r="BW1048407" s="51"/>
      <c r="BX1048407" s="51"/>
      <c r="BY1048407" s="51"/>
      <c r="BZ1048407" s="51"/>
      <c r="CA1048407" s="51"/>
      <c r="CB1048407" s="51"/>
      <c r="CC1048407" s="51"/>
      <c r="CD1048407" s="51"/>
      <c r="CE1048407" s="51"/>
      <c r="CF1048407" s="51"/>
      <c r="CG1048407" s="51"/>
      <c r="CH1048407" s="51"/>
      <c r="CI1048407" s="51"/>
      <c r="CJ1048407" s="51"/>
      <c r="CK1048407" s="51"/>
      <c r="CL1048407" s="51"/>
      <c r="CM1048407" s="51"/>
      <c r="CN1048407" s="51"/>
      <c r="CO1048407" s="51"/>
      <c r="CP1048407" s="51"/>
      <c r="CQ1048407" s="51"/>
      <c r="CR1048407" s="51"/>
      <c r="CS1048407" s="51"/>
      <c r="CT1048407" s="51"/>
      <c r="CU1048407" s="51"/>
      <c r="CV1048407" s="51"/>
      <c r="CW1048407" s="51"/>
      <c r="CX1048407" s="51"/>
    </row>
    <row r="1048408" spans="1:102" s="51" customFormat="1" x14ac:dyDescent="0.2">
      <c r="A1048408" s="3"/>
      <c r="E1048408" s="3"/>
      <c r="F1048408" s="3"/>
      <c r="G1048408" s="4"/>
      <c r="H1048408" s="4"/>
      <c r="I1048408" s="4"/>
      <c r="L1048408" s="4"/>
      <c r="R1048408" s="4"/>
      <c r="S1048408" s="4"/>
      <c r="V1048408" s="197"/>
      <c r="W1048408" s="197"/>
      <c r="Z1048408" s="197"/>
      <c r="AA1048408" s="197"/>
      <c r="AB1048408" s="197"/>
      <c r="AE1048408" s="197"/>
      <c r="AF1048408" s="197"/>
      <c r="AG1048408" s="197"/>
      <c r="AI1048408" s="4"/>
      <c r="AJ1048408" s="193"/>
      <c r="AK1048408" s="193"/>
      <c r="AL1048408" s="193"/>
      <c r="AM1048408" s="4"/>
      <c r="AN1048408" s="4"/>
      <c r="AO1048408" s="39"/>
      <c r="AP1048408" s="4"/>
      <c r="AX1048408" s="144"/>
      <c r="BD1048408" s="3"/>
      <c r="BE1048408" s="3"/>
      <c r="BI1048408" s="3"/>
      <c r="BJ1048408" s="3"/>
      <c r="BK1048408" s="3"/>
      <c r="BL1048408" s="3"/>
      <c r="BM1048408" s="3"/>
      <c r="BN1048408" s="3"/>
      <c r="BO1048408" s="3"/>
      <c r="BP1048408" s="3"/>
      <c r="BQ1048408" s="3"/>
      <c r="BR1048408" s="3"/>
    </row>
    <row r="1048409" spans="1:102" s="51" customFormat="1" x14ac:dyDescent="0.2">
      <c r="A1048409" s="3"/>
      <c r="E1048409" s="3"/>
      <c r="F1048409" s="3"/>
      <c r="G1048409" s="4"/>
      <c r="H1048409" s="39"/>
      <c r="I1048409" s="4"/>
      <c r="L1048409" s="4"/>
      <c r="R1048409" s="4"/>
      <c r="S1048409" s="4"/>
      <c r="V1048409" s="197"/>
      <c r="W1048409" s="197"/>
      <c r="Z1048409" s="197"/>
      <c r="AA1048409" s="197"/>
      <c r="AB1048409" s="197"/>
      <c r="AE1048409" s="197"/>
      <c r="AF1048409" s="197"/>
      <c r="AG1048409" s="197"/>
      <c r="AI1048409" s="4"/>
      <c r="AJ1048409" s="193"/>
      <c r="AK1048409" s="193"/>
      <c r="AL1048409" s="193"/>
      <c r="AM1048409" s="4"/>
      <c r="AN1048409" s="4"/>
      <c r="AO1048409" s="39"/>
      <c r="AP1048409" s="4"/>
      <c r="AX1048409" s="144"/>
      <c r="BD1048409" s="3"/>
      <c r="BE1048409" s="3"/>
      <c r="BI1048409" s="3"/>
      <c r="BJ1048409" s="3"/>
      <c r="BK1048409" s="3"/>
      <c r="BL1048409" s="3"/>
      <c r="BM1048409" s="3"/>
      <c r="BN1048409" s="3"/>
      <c r="BO1048409" s="3"/>
      <c r="BP1048409" s="3"/>
      <c r="BQ1048409" s="3"/>
      <c r="BR1048409" s="3"/>
    </row>
    <row r="1048410" spans="1:102" s="51" customFormat="1" x14ac:dyDescent="0.2">
      <c r="A1048410" s="3"/>
      <c r="E1048410" s="3"/>
      <c r="F1048410" s="3"/>
      <c r="G1048410" s="4"/>
      <c r="I1048410" s="97"/>
      <c r="R1048410" s="4"/>
      <c r="S1048410" s="4"/>
      <c r="V1048410" s="197"/>
      <c r="W1048410" s="197"/>
      <c r="Z1048410" s="197"/>
      <c r="AA1048410" s="197"/>
      <c r="AB1048410" s="197"/>
      <c r="AE1048410" s="197"/>
      <c r="AF1048410" s="197"/>
      <c r="AG1048410" s="197"/>
      <c r="AI1048410" s="4"/>
      <c r="AJ1048410" s="193"/>
      <c r="AK1048410" s="193"/>
      <c r="AL1048410" s="193"/>
      <c r="AM1048410" s="4"/>
      <c r="AN1048410" s="4"/>
      <c r="AO1048410" s="39"/>
      <c r="AP1048410" s="4"/>
      <c r="AX1048410" s="144" t="s">
        <v>175</v>
      </c>
      <c r="BD1048410" s="3"/>
      <c r="BE1048410" s="3"/>
      <c r="BI1048410" s="3"/>
      <c r="BJ1048410" s="3"/>
      <c r="BK1048410" s="3"/>
      <c r="BL1048410" s="3"/>
      <c r="BM1048410" s="3"/>
      <c r="BN1048410" s="3"/>
      <c r="BO1048410" s="3"/>
      <c r="BP1048410" s="3"/>
      <c r="BQ1048410" s="3"/>
      <c r="BR1048410" s="3"/>
    </row>
    <row r="1048411" spans="1:102" s="51" customFormat="1" ht="22.5" x14ac:dyDescent="0.2">
      <c r="A1048411" s="3"/>
      <c r="E1048411" s="78"/>
      <c r="F1048411" s="78"/>
      <c r="G1048411" s="4"/>
      <c r="I1048411" s="97"/>
      <c r="R1048411" s="4"/>
      <c r="S1048411" s="4"/>
      <c r="V1048411" s="197"/>
      <c r="W1048411" s="197"/>
      <c r="Z1048411" s="197"/>
      <c r="AA1048411" s="197"/>
      <c r="AB1048411" s="197"/>
      <c r="AE1048411" s="197"/>
      <c r="AF1048411" s="197"/>
      <c r="AG1048411" s="197"/>
      <c r="AI1048411" s="4"/>
      <c r="AJ1048411" s="193"/>
      <c r="AK1048411" s="193"/>
      <c r="AL1048411" s="193"/>
      <c r="AM1048411" s="4"/>
      <c r="AN1048411" s="4"/>
      <c r="AO1048411" s="39"/>
      <c r="AP1048411" s="4"/>
      <c r="AX1048411" s="144" t="s">
        <v>176</v>
      </c>
      <c r="BD1048411" s="3"/>
      <c r="BE1048411" s="3"/>
      <c r="BG1048411" s="3"/>
      <c r="BH1048411" s="3"/>
      <c r="BI1048411" s="3"/>
      <c r="BJ1048411" s="3"/>
      <c r="BK1048411" s="3"/>
      <c r="BL1048411" s="3"/>
      <c r="BM1048411" s="3"/>
      <c r="BN1048411" s="3"/>
      <c r="BO1048411" s="3"/>
      <c r="BP1048411" s="3"/>
      <c r="BQ1048411" s="3"/>
      <c r="BR1048411" s="3"/>
      <c r="BS1048411" s="3"/>
      <c r="BT1048411" s="3"/>
      <c r="BU1048411" s="3"/>
      <c r="BV1048411" s="3"/>
      <c r="BW1048411" s="3"/>
      <c r="BX1048411" s="3"/>
      <c r="BY1048411" s="3"/>
      <c r="BZ1048411" s="3"/>
      <c r="CA1048411" s="3"/>
      <c r="CB1048411" s="3"/>
      <c r="CC1048411" s="3"/>
    </row>
    <row r="1048412" spans="1:102" s="51" customFormat="1" ht="23.25" thickBot="1" x14ac:dyDescent="0.25">
      <c r="A1048412" s="3"/>
      <c r="D1048412" s="78"/>
      <c r="E1048412" s="78"/>
      <c r="G1048412" s="4"/>
      <c r="V1048412" s="197"/>
      <c r="W1048412" s="197"/>
      <c r="Z1048412" s="197"/>
      <c r="AA1048412" s="197"/>
      <c r="AB1048412" s="197"/>
      <c r="AE1048412" s="197"/>
      <c r="AF1048412" s="197"/>
      <c r="AG1048412" s="197"/>
      <c r="AI1048412" s="4"/>
      <c r="AJ1048412" s="197"/>
      <c r="AK1048412" s="197"/>
      <c r="AL1048412" s="197"/>
      <c r="AO1048412" s="39"/>
      <c r="AP1048412" s="4"/>
      <c r="AX1048412" s="289" t="s">
        <v>484</v>
      </c>
      <c r="BD1048412" s="3"/>
      <c r="BE1048412" s="3"/>
      <c r="BF1048412" s="3"/>
      <c r="BG1048412" s="3"/>
      <c r="BH1048412" s="3"/>
      <c r="BI1048412" s="3"/>
      <c r="BJ1048412" s="3"/>
      <c r="BK1048412" s="3"/>
      <c r="BL1048412" s="3"/>
      <c r="BM1048412" s="3"/>
      <c r="BN1048412" s="3"/>
      <c r="BO1048412" s="3"/>
      <c r="BP1048412" s="3"/>
      <c r="BQ1048412" s="3"/>
      <c r="BR1048412" s="3"/>
      <c r="BS1048412" s="3"/>
      <c r="BT1048412" s="3"/>
      <c r="BU1048412" s="3"/>
      <c r="BV1048412" s="3"/>
      <c r="BW1048412" s="3"/>
      <c r="BX1048412" s="3"/>
      <c r="BY1048412" s="3"/>
      <c r="BZ1048412" s="3"/>
      <c r="CA1048412" s="3"/>
      <c r="CB1048412" s="3"/>
      <c r="CC1048412" s="3"/>
      <c r="CD1048412" s="3"/>
      <c r="CE1048412" s="3"/>
      <c r="CF1048412" s="3"/>
      <c r="CG1048412" s="3"/>
      <c r="CH1048412" s="3"/>
      <c r="CI1048412" s="3"/>
      <c r="CJ1048412" s="3"/>
      <c r="CK1048412" s="3"/>
      <c r="CL1048412" s="3"/>
      <c r="CM1048412" s="3"/>
      <c r="CN1048412" s="3"/>
      <c r="CO1048412" s="3"/>
      <c r="CP1048412" s="3"/>
      <c r="CQ1048412" s="3"/>
      <c r="CR1048412" s="3"/>
      <c r="CS1048412" s="3"/>
      <c r="CT1048412" s="3"/>
      <c r="CU1048412" s="3"/>
      <c r="CV1048412" s="3"/>
      <c r="CW1048412" s="3"/>
      <c r="CX1048412" s="3"/>
    </row>
    <row r="1048413" spans="1:102" s="51" customFormat="1" ht="25.15" customHeight="1" thickBot="1" x14ac:dyDescent="0.25">
      <c r="A1048413" s="3"/>
      <c r="D1048413" s="78"/>
      <c r="E1048413" s="78"/>
      <c r="G1048413" s="4"/>
      <c r="V1048413" s="197"/>
      <c r="W1048413" s="197"/>
      <c r="Z1048413" s="197"/>
      <c r="AA1048413" s="197"/>
      <c r="AB1048413" s="197"/>
      <c r="AE1048413" s="197"/>
      <c r="AF1048413" s="197"/>
      <c r="AG1048413" s="197"/>
      <c r="AJ1048413" s="197"/>
      <c r="AK1048413" s="197"/>
      <c r="AL1048413" s="197"/>
      <c r="AO1048413" s="39"/>
      <c r="AP1048413" s="4"/>
      <c r="AS1048413" s="4"/>
      <c r="AX1048413" s="290" t="s">
        <v>485</v>
      </c>
      <c r="BD1048413" s="3"/>
      <c r="BE1048413" s="3"/>
      <c r="BF1048413" s="3"/>
      <c r="BG1048413" s="3"/>
      <c r="BH1048413" s="3"/>
      <c r="BI1048413" s="3"/>
      <c r="BJ1048413" s="3"/>
      <c r="BK1048413" s="3"/>
      <c r="BL1048413" s="3"/>
      <c r="BM1048413" s="3"/>
      <c r="BN1048413" s="3"/>
      <c r="BO1048413" s="3"/>
      <c r="BP1048413" s="3"/>
      <c r="BQ1048413" s="3"/>
      <c r="BR1048413" s="3"/>
      <c r="BS1048413" s="3"/>
      <c r="BT1048413" s="3"/>
      <c r="BU1048413" s="3"/>
      <c r="BV1048413" s="3"/>
      <c r="BW1048413" s="3"/>
      <c r="BX1048413" s="3"/>
      <c r="BY1048413" s="3"/>
      <c r="BZ1048413" s="3"/>
      <c r="CA1048413" s="3"/>
      <c r="CB1048413" s="3"/>
      <c r="CC1048413" s="3"/>
      <c r="CD1048413" s="3"/>
      <c r="CE1048413" s="3"/>
      <c r="CF1048413" s="3"/>
      <c r="CG1048413" s="3"/>
      <c r="CH1048413" s="3"/>
      <c r="CI1048413" s="3"/>
      <c r="CJ1048413" s="3"/>
      <c r="CK1048413" s="3"/>
      <c r="CL1048413" s="3"/>
      <c r="CM1048413" s="3"/>
      <c r="CN1048413" s="3"/>
      <c r="CO1048413" s="3"/>
      <c r="CP1048413" s="3"/>
      <c r="CQ1048413" s="3"/>
      <c r="CR1048413" s="3"/>
      <c r="CS1048413" s="3"/>
      <c r="CT1048413" s="3"/>
      <c r="CU1048413" s="3"/>
      <c r="CV1048413" s="3"/>
      <c r="CW1048413" s="3"/>
      <c r="CX1048413" s="3"/>
    </row>
    <row r="1048414" spans="1:102" s="51" customFormat="1" ht="33" customHeight="1" x14ac:dyDescent="0.2">
      <c r="A1048414" s="3"/>
      <c r="D1048414" s="78"/>
      <c r="E1048414" s="78"/>
      <c r="G1048414" s="4"/>
      <c r="V1048414" s="197"/>
      <c r="W1048414" s="197"/>
      <c r="Z1048414" s="197"/>
      <c r="AA1048414" s="197"/>
      <c r="AB1048414" s="197"/>
      <c r="AE1048414" s="197"/>
      <c r="AF1048414" s="197"/>
      <c r="AG1048414" s="197"/>
      <c r="AJ1048414" s="197"/>
      <c r="AK1048414" s="197"/>
      <c r="AL1048414" s="197"/>
      <c r="AO1048414" s="39"/>
      <c r="AP1048414" s="4"/>
      <c r="AS1048414" s="4"/>
      <c r="BD1048414" s="3"/>
      <c r="BE1048414" s="3"/>
      <c r="BF1048414" s="3"/>
      <c r="BG1048414" s="3"/>
      <c r="BH1048414" s="3"/>
      <c r="BI1048414" s="3"/>
      <c r="BJ1048414" s="3"/>
      <c r="BK1048414" s="3"/>
      <c r="BL1048414" s="3"/>
      <c r="BM1048414" s="3"/>
      <c r="BN1048414" s="3"/>
      <c r="BO1048414" s="3"/>
      <c r="BP1048414" s="3"/>
      <c r="BQ1048414" s="3"/>
      <c r="BR1048414" s="3"/>
      <c r="BS1048414" s="3"/>
      <c r="BT1048414" s="3"/>
      <c r="BU1048414" s="3"/>
      <c r="BV1048414" s="3"/>
      <c r="BW1048414" s="3"/>
      <c r="BX1048414" s="3"/>
      <c r="BY1048414" s="3"/>
      <c r="BZ1048414" s="3"/>
      <c r="CA1048414" s="3"/>
      <c r="CB1048414" s="3"/>
      <c r="CC1048414" s="3"/>
      <c r="CD1048414" s="3"/>
      <c r="CE1048414" s="3"/>
      <c r="CF1048414" s="3"/>
      <c r="CG1048414" s="3"/>
      <c r="CH1048414" s="3"/>
      <c r="CI1048414" s="3"/>
      <c r="CJ1048414" s="3"/>
      <c r="CK1048414" s="3"/>
      <c r="CL1048414" s="3"/>
      <c r="CM1048414" s="3"/>
      <c r="CN1048414" s="3"/>
      <c r="CO1048414" s="3"/>
      <c r="CP1048414" s="3"/>
      <c r="CQ1048414" s="3"/>
      <c r="CR1048414" s="3"/>
      <c r="CS1048414" s="3"/>
      <c r="CT1048414" s="3"/>
      <c r="CU1048414" s="3"/>
      <c r="CV1048414" s="3"/>
      <c r="CW1048414" s="3"/>
      <c r="CX1048414" s="3"/>
    </row>
    <row r="1048415" spans="1:102" s="51" customFormat="1" x14ac:dyDescent="0.2">
      <c r="A1048415" s="3"/>
      <c r="D1048415" s="78"/>
      <c r="E1048415" s="78"/>
      <c r="G1048415" s="4"/>
      <c r="H1048415" s="4"/>
      <c r="V1048415" s="197"/>
      <c r="W1048415" s="197"/>
      <c r="Z1048415" s="197"/>
      <c r="AA1048415" s="197"/>
      <c r="AB1048415" s="197"/>
      <c r="AE1048415" s="197"/>
      <c r="AF1048415" s="197"/>
      <c r="AG1048415" s="197"/>
      <c r="AJ1048415" s="197"/>
      <c r="AK1048415" s="197"/>
      <c r="AL1048415" s="197"/>
      <c r="AO1048415" s="39"/>
      <c r="AP1048415" s="4"/>
      <c r="AS1048415" s="4"/>
      <c r="BD1048415" s="3"/>
      <c r="BE1048415" s="3"/>
      <c r="BF1048415" s="3"/>
      <c r="BG1048415" s="3"/>
      <c r="BH1048415" s="3"/>
      <c r="BI1048415" s="3"/>
      <c r="BJ1048415" s="3"/>
      <c r="BK1048415" s="3"/>
      <c r="BL1048415" s="3"/>
      <c r="BM1048415" s="3"/>
      <c r="BN1048415" s="3"/>
      <c r="BO1048415" s="3"/>
      <c r="BP1048415" s="3"/>
      <c r="BQ1048415" s="3"/>
      <c r="BR1048415" s="3"/>
      <c r="BS1048415" s="3"/>
      <c r="BT1048415" s="3"/>
      <c r="BU1048415" s="3"/>
      <c r="BV1048415" s="3"/>
      <c r="BW1048415" s="3"/>
      <c r="BX1048415" s="3"/>
      <c r="BY1048415" s="3"/>
      <c r="BZ1048415" s="3"/>
      <c r="CA1048415" s="3"/>
      <c r="CB1048415" s="3"/>
      <c r="CC1048415" s="3"/>
      <c r="CD1048415" s="3"/>
      <c r="CE1048415" s="3"/>
      <c r="CF1048415" s="3"/>
      <c r="CG1048415" s="3"/>
      <c r="CH1048415" s="3"/>
      <c r="CI1048415" s="3"/>
      <c r="CJ1048415" s="3"/>
      <c r="CK1048415" s="3"/>
      <c r="CL1048415" s="3"/>
      <c r="CM1048415" s="3"/>
      <c r="CN1048415" s="3"/>
      <c r="CO1048415" s="3"/>
      <c r="CP1048415" s="3"/>
      <c r="CQ1048415" s="3"/>
      <c r="CR1048415" s="3"/>
      <c r="CS1048415" s="3"/>
      <c r="CT1048415" s="3"/>
      <c r="CU1048415" s="3"/>
      <c r="CV1048415" s="3"/>
      <c r="CW1048415" s="3"/>
      <c r="CX1048415" s="3"/>
    </row>
    <row r="1048416" spans="1:102" s="51" customFormat="1" x14ac:dyDescent="0.2">
      <c r="A1048416" s="3"/>
      <c r="D1048416" s="78"/>
      <c r="E1048416" s="78"/>
      <c r="G1048416" s="4"/>
      <c r="H1048416" s="4"/>
      <c r="L1048416" s="4"/>
      <c r="Q1048416" s="4"/>
      <c r="V1048416" s="197"/>
      <c r="W1048416" s="197"/>
      <c r="Z1048416" s="197"/>
      <c r="AA1048416" s="197"/>
      <c r="AB1048416" s="197"/>
      <c r="AE1048416" s="197"/>
      <c r="AF1048416" s="197"/>
      <c r="AG1048416" s="197"/>
      <c r="AJ1048416" s="197"/>
      <c r="AK1048416" s="197"/>
      <c r="AL1048416" s="197"/>
      <c r="AO1048416" s="39"/>
      <c r="AP1048416" s="4"/>
      <c r="AQ1048416" s="4"/>
      <c r="AR1048416" s="4"/>
      <c r="AS1048416" s="4"/>
      <c r="BD1048416" s="3"/>
      <c r="BE1048416" s="3"/>
      <c r="BF1048416" s="3"/>
      <c r="BG1048416" s="3"/>
      <c r="BH1048416" s="3"/>
      <c r="BI1048416" s="3"/>
      <c r="BJ1048416" s="3"/>
      <c r="BK1048416" s="3"/>
      <c r="BL1048416" s="3"/>
      <c r="BM1048416" s="3"/>
      <c r="BN1048416" s="3"/>
      <c r="BO1048416" s="3"/>
      <c r="BP1048416" s="3"/>
      <c r="BQ1048416" s="3"/>
      <c r="BR1048416" s="3"/>
      <c r="BS1048416" s="3"/>
      <c r="BT1048416" s="3"/>
      <c r="BU1048416" s="3"/>
      <c r="BV1048416" s="3"/>
      <c r="BW1048416" s="3"/>
      <c r="BX1048416" s="3"/>
      <c r="BY1048416" s="3"/>
      <c r="BZ1048416" s="3"/>
      <c r="CA1048416" s="3"/>
      <c r="CB1048416" s="3"/>
      <c r="CC1048416" s="3"/>
      <c r="CD1048416" s="3"/>
      <c r="CE1048416" s="3"/>
      <c r="CF1048416" s="3"/>
      <c r="CG1048416" s="3"/>
      <c r="CH1048416" s="3"/>
      <c r="CI1048416" s="3"/>
      <c r="CJ1048416" s="3"/>
      <c r="CK1048416" s="3"/>
      <c r="CL1048416" s="3"/>
      <c r="CM1048416" s="3"/>
      <c r="CN1048416" s="3"/>
      <c r="CO1048416" s="3"/>
      <c r="CP1048416" s="3"/>
      <c r="CQ1048416" s="3"/>
      <c r="CR1048416" s="3"/>
      <c r="CS1048416" s="3"/>
      <c r="CT1048416" s="3"/>
      <c r="CU1048416" s="3"/>
      <c r="CV1048416" s="3"/>
      <c r="CW1048416" s="3"/>
      <c r="CX1048416" s="3"/>
    </row>
    <row r="1048417" spans="1:102" s="51" customFormat="1" x14ac:dyDescent="0.2">
      <c r="A1048417" s="3"/>
      <c r="B1048417" s="3"/>
      <c r="C1048417" s="3"/>
      <c r="D1048417" s="3"/>
      <c r="E1048417" s="3"/>
      <c r="G1048417" s="4"/>
      <c r="H1048417" s="4"/>
      <c r="L1048417" s="4"/>
      <c r="Q1048417" s="4"/>
      <c r="V1048417" s="197"/>
      <c r="W1048417" s="197"/>
      <c r="Z1048417" s="197"/>
      <c r="AA1048417" s="197"/>
      <c r="AB1048417" s="197"/>
      <c r="AE1048417" s="197"/>
      <c r="AF1048417" s="197"/>
      <c r="AG1048417" s="197"/>
      <c r="AJ1048417" s="197"/>
      <c r="AK1048417" s="197"/>
      <c r="AL1048417" s="197"/>
      <c r="AO1048417" s="39"/>
      <c r="AP1048417" s="4"/>
      <c r="AQ1048417" s="4"/>
      <c r="AR1048417" s="4"/>
      <c r="AS1048417" s="4"/>
      <c r="AT1048417" s="40"/>
      <c r="BD1048417" s="3"/>
      <c r="BE1048417" s="3"/>
      <c r="BF1048417" s="3"/>
      <c r="BG1048417" s="3"/>
      <c r="BH1048417" s="3"/>
      <c r="BI1048417" s="3"/>
      <c r="BJ1048417" s="3"/>
      <c r="BK1048417" s="3"/>
      <c r="BL1048417" s="3"/>
      <c r="BM1048417" s="3"/>
      <c r="BN1048417" s="3"/>
      <c r="BO1048417" s="3"/>
      <c r="BP1048417" s="3"/>
      <c r="BQ1048417" s="3"/>
      <c r="BR1048417" s="3"/>
      <c r="BS1048417" s="3"/>
      <c r="BT1048417" s="3"/>
      <c r="BU1048417" s="3"/>
      <c r="BV1048417" s="3"/>
      <c r="BW1048417" s="3"/>
      <c r="BX1048417" s="3"/>
      <c r="BY1048417" s="3"/>
      <c r="BZ1048417" s="3"/>
      <c r="CA1048417" s="3"/>
      <c r="CB1048417" s="3"/>
      <c r="CC1048417" s="3"/>
      <c r="CD1048417" s="3"/>
      <c r="CE1048417" s="3"/>
      <c r="CF1048417" s="3"/>
      <c r="CG1048417" s="3"/>
      <c r="CH1048417" s="3"/>
      <c r="CI1048417" s="3"/>
      <c r="CJ1048417" s="3"/>
      <c r="CK1048417" s="3"/>
      <c r="CL1048417" s="3"/>
      <c r="CM1048417" s="3"/>
      <c r="CN1048417" s="3"/>
      <c r="CO1048417" s="3"/>
      <c r="CP1048417" s="3"/>
      <c r="CQ1048417" s="3"/>
      <c r="CR1048417" s="3"/>
      <c r="CS1048417" s="3"/>
      <c r="CT1048417" s="3"/>
      <c r="CU1048417" s="3"/>
      <c r="CV1048417" s="3"/>
      <c r="CW1048417" s="3"/>
      <c r="CX1048417" s="3"/>
    </row>
    <row r="1048418" spans="1:102" x14ac:dyDescent="0.2">
      <c r="AI1048418" s="51"/>
    </row>
  </sheetData>
  <sheetProtection algorithmName="SHA-512" hashValue="q9ai6qvPbQdb93W4MGEbBEXxLWcQk40GjgXMs/SsXjQhxOptdRxqOGAyPYQsyVsHzcbZK/kdPIv3P2QSM/R9nQ==" saltValue="tTE3KfvhVXpWKGKr4TqoOg==" spinCount="100000" sheet="1" formatRows="0" deleteRows="0" selectLockedCells="1"/>
  <sortState ref="J1048539:J1048550">
    <sortCondition ref="J1048539"/>
  </sortState>
  <dataConsolidate/>
  <mergeCells count="900">
    <mergeCell ref="BI1048371:BR1048371"/>
    <mergeCell ref="D6:F6"/>
    <mergeCell ref="A6:B6"/>
    <mergeCell ref="G6:I6"/>
    <mergeCell ref="AR6:AU6"/>
    <mergeCell ref="AP6:AQ6"/>
    <mergeCell ref="J6:K6"/>
    <mergeCell ref="M6:AO6"/>
    <mergeCell ref="AN77:AN79"/>
    <mergeCell ref="AN80:AN82"/>
    <mergeCell ref="AN83:AN85"/>
    <mergeCell ref="AN86:AN88"/>
    <mergeCell ref="AO62:AO64"/>
    <mergeCell ref="AN65:AN67"/>
    <mergeCell ref="AO65:AO67"/>
    <mergeCell ref="AN68:AN70"/>
    <mergeCell ref="AO68:AO70"/>
    <mergeCell ref="AN71:AN73"/>
    <mergeCell ref="AO71:AO73"/>
    <mergeCell ref="AN74:AN76"/>
    <mergeCell ref="AO74:AO76"/>
    <mergeCell ref="AN56:AN58"/>
    <mergeCell ref="AN26:AN28"/>
    <mergeCell ref="AO26:AO28"/>
    <mergeCell ref="AN29:AN31"/>
    <mergeCell ref="AO29:AO31"/>
    <mergeCell ref="AN32:AN34"/>
    <mergeCell ref="AO32:AO34"/>
    <mergeCell ref="AN35:AN37"/>
    <mergeCell ref="AO35:AO37"/>
    <mergeCell ref="AN38:AN40"/>
    <mergeCell ref="AO38:AO40"/>
    <mergeCell ref="AO56:AO58"/>
    <mergeCell ref="AN41:AN43"/>
    <mergeCell ref="AO41:AO43"/>
    <mergeCell ref="AN44:AN46"/>
    <mergeCell ref="AO44:AO46"/>
    <mergeCell ref="AN47:AN49"/>
    <mergeCell ref="AO47:AO49"/>
    <mergeCell ref="AN50:AN52"/>
    <mergeCell ref="AO50:AO52"/>
    <mergeCell ref="AN53:AN55"/>
    <mergeCell ref="AO53:AO55"/>
    <mergeCell ref="AK62:AK64"/>
    <mergeCell ref="AK65:AK67"/>
    <mergeCell ref="AK68:AK70"/>
    <mergeCell ref="AK71:AK73"/>
    <mergeCell ref="AK74:AK76"/>
    <mergeCell ref="AK77:AK79"/>
    <mergeCell ref="AK80:AK82"/>
    <mergeCell ref="AK83:AK85"/>
    <mergeCell ref="AK86:AK88"/>
    <mergeCell ref="AK26:AK28"/>
    <mergeCell ref="AK29:AK31"/>
    <mergeCell ref="AK32:AK34"/>
    <mergeCell ref="AK35:AK37"/>
    <mergeCell ref="AK38:AK40"/>
    <mergeCell ref="AK50:AK52"/>
    <mergeCell ref="AK53:AK55"/>
    <mergeCell ref="AK56:AK58"/>
    <mergeCell ref="AK59:AK61"/>
    <mergeCell ref="AK41:AK43"/>
    <mergeCell ref="AK44:AK46"/>
    <mergeCell ref="AK47:AK49"/>
    <mergeCell ref="AF65:AF67"/>
    <mergeCell ref="G35:G37"/>
    <mergeCell ref="J35:J37"/>
    <mergeCell ref="G38:G40"/>
    <mergeCell ref="H38:H40"/>
    <mergeCell ref="I38:I40"/>
    <mergeCell ref="J38:J40"/>
    <mergeCell ref="AF14:AF16"/>
    <mergeCell ref="AF17:AF19"/>
    <mergeCell ref="AF20:AF22"/>
    <mergeCell ref="AF23:AF25"/>
    <mergeCell ref="AF26:AF28"/>
    <mergeCell ref="AF29:AF31"/>
    <mergeCell ref="AF32:AF34"/>
    <mergeCell ref="AF35:AF37"/>
    <mergeCell ref="AF38:AF40"/>
    <mergeCell ref="L23:L25"/>
    <mergeCell ref="M23:M25"/>
    <mergeCell ref="N23:N25"/>
    <mergeCell ref="O23:O25"/>
    <mergeCell ref="R23:R25"/>
    <mergeCell ref="J32:J34"/>
    <mergeCell ref="H35:H37"/>
    <mergeCell ref="I35:I37"/>
    <mergeCell ref="R53:R55"/>
    <mergeCell ref="R56:R58"/>
    <mergeCell ref="K26:K28"/>
    <mergeCell ref="K35:K37"/>
    <mergeCell ref="H53:H55"/>
    <mergeCell ref="I53:I55"/>
    <mergeCell ref="J53:J55"/>
    <mergeCell ref="K29:K31"/>
    <mergeCell ref="L29:L31"/>
    <mergeCell ref="M29:M31"/>
    <mergeCell ref="N29:N31"/>
    <mergeCell ref="K32:K34"/>
    <mergeCell ref="O53:O55"/>
    <mergeCell ref="O56:O58"/>
    <mergeCell ref="K41:K43"/>
    <mergeCell ref="K44:K46"/>
    <mergeCell ref="L26:L28"/>
    <mergeCell ref="M26:M28"/>
    <mergeCell ref="R26:R28"/>
    <mergeCell ref="R29:R31"/>
    <mergeCell ref="L35:L37"/>
    <mergeCell ref="K38:K40"/>
    <mergeCell ref="L38:L40"/>
    <mergeCell ref="M38:M40"/>
    <mergeCell ref="A50:A52"/>
    <mergeCell ref="A53:A55"/>
    <mergeCell ref="H1048378:AD1048378"/>
    <mergeCell ref="AA35:AA37"/>
    <mergeCell ref="AA38:AA40"/>
    <mergeCell ref="AA41:AA43"/>
    <mergeCell ref="AA44:AA46"/>
    <mergeCell ref="J74:J76"/>
    <mergeCell ref="K74:K76"/>
    <mergeCell ref="AA59:AA61"/>
    <mergeCell ref="AA62:AA64"/>
    <mergeCell ref="AA65:AA67"/>
    <mergeCell ref="AA68:AA70"/>
    <mergeCell ref="AA71:AA73"/>
    <mergeCell ref="R47:R49"/>
    <mergeCell ref="R50:R52"/>
    <mergeCell ref="O47:O49"/>
    <mergeCell ref="O50:O52"/>
    <mergeCell ref="R59:R61"/>
    <mergeCell ref="A68:A70"/>
    <mergeCell ref="AA56:AA58"/>
    <mergeCell ref="AA47:AA49"/>
    <mergeCell ref="AA50:AA52"/>
    <mergeCell ref="AA53:AA55"/>
    <mergeCell ref="AE74:AE76"/>
    <mergeCell ref="AF71:AF73"/>
    <mergeCell ref="AF68:AF70"/>
    <mergeCell ref="AA77:AA79"/>
    <mergeCell ref="I29:I31"/>
    <mergeCell ref="AT1048371:AV1048371"/>
    <mergeCell ref="AA26:AA28"/>
    <mergeCell ref="AA29:AA31"/>
    <mergeCell ref="AA32:AA34"/>
    <mergeCell ref="J29:J31"/>
    <mergeCell ref="AA80:AA82"/>
    <mergeCell ref="AA83:AA85"/>
    <mergeCell ref="AF41:AF43"/>
    <mergeCell ref="AF44:AF46"/>
    <mergeCell ref="AF47:AF49"/>
    <mergeCell ref="AF50:AF52"/>
    <mergeCell ref="AF53:AF55"/>
    <mergeCell ref="AF56:AF58"/>
    <mergeCell ref="AF59:AF61"/>
    <mergeCell ref="AF62:AF64"/>
    <mergeCell ref="AF74:AF76"/>
    <mergeCell ref="AF77:AF79"/>
    <mergeCell ref="AF80:AF82"/>
    <mergeCell ref="AF83:AF85"/>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AS11:AS13"/>
    <mergeCell ref="AT7:AX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R20:R22"/>
    <mergeCell ref="AR11:AR13"/>
    <mergeCell ref="AA20:AA22"/>
    <mergeCell ref="V17:V19"/>
    <mergeCell ref="V20:V22"/>
    <mergeCell ref="D9:D10"/>
    <mergeCell ref="E9:E10"/>
    <mergeCell ref="F9:F10"/>
    <mergeCell ref="S11:S13"/>
    <mergeCell ref="Z11:Z13"/>
    <mergeCell ref="AE11:AE13"/>
    <mergeCell ref="V11:V13"/>
    <mergeCell ref="U11:U13"/>
    <mergeCell ref="P9:T9"/>
    <mergeCell ref="U9:AM9"/>
    <mergeCell ref="AA11:AA13"/>
    <mergeCell ref="AF11:AF13"/>
    <mergeCell ref="K11:K13"/>
    <mergeCell ref="L11:L13"/>
    <mergeCell ref="J11:J13"/>
    <mergeCell ref="J9:J10"/>
    <mergeCell ref="K9:K10"/>
    <mergeCell ref="M9:M10"/>
    <mergeCell ref="O9:O10"/>
    <mergeCell ref="G9:G10"/>
    <mergeCell ref="H9:H10"/>
    <mergeCell ref="J17:J19"/>
    <mergeCell ref="O20:O22"/>
    <mergeCell ref="K17:K19"/>
    <mergeCell ref="L17:L19"/>
    <mergeCell ref="A20:A22"/>
    <mergeCell ref="G20:G22"/>
    <mergeCell ref="I20:I22"/>
    <mergeCell ref="J20:J22"/>
    <mergeCell ref="K20:K22"/>
    <mergeCell ref="L20:L22"/>
    <mergeCell ref="N20:N22"/>
    <mergeCell ref="M20:M22"/>
    <mergeCell ref="M17:M19"/>
    <mergeCell ref="G11:G13"/>
    <mergeCell ref="H11:H13"/>
    <mergeCell ref="I11:I13"/>
    <mergeCell ref="H20:H22"/>
    <mergeCell ref="N74:N76"/>
    <mergeCell ref="O74:O76"/>
    <mergeCell ref="R74:R76"/>
    <mergeCell ref="J14:J16"/>
    <mergeCell ref="K14:K16"/>
    <mergeCell ref="J23:J25"/>
    <mergeCell ref="I50:I52"/>
    <mergeCell ref="J50:J52"/>
    <mergeCell ref="G53:G55"/>
    <mergeCell ref="G59:G61"/>
    <mergeCell ref="H59:H61"/>
    <mergeCell ref="I59:I61"/>
    <mergeCell ref="J59:J61"/>
    <mergeCell ref="G62:G64"/>
    <mergeCell ref="H62:H64"/>
    <mergeCell ref="I62:I64"/>
    <mergeCell ref="G65:G67"/>
    <mergeCell ref="H65:H67"/>
    <mergeCell ref="I65:I67"/>
    <mergeCell ref="J65:J67"/>
    <mergeCell ref="G68:G70"/>
    <mergeCell ref="H68:H70"/>
    <mergeCell ref="I68:I70"/>
    <mergeCell ref="J68:J70"/>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56:K58"/>
    <mergeCell ref="L56:L58"/>
    <mergeCell ref="AQ71:AQ73"/>
    <mergeCell ref="AA74:AA76"/>
    <mergeCell ref="AN59:AN61"/>
    <mergeCell ref="AO59:AO61"/>
    <mergeCell ref="AN62:AN64"/>
    <mergeCell ref="K62:K64"/>
    <mergeCell ref="K71:K73"/>
    <mergeCell ref="M59:M61"/>
    <mergeCell ref="AR74:AR76"/>
    <mergeCell ref="AS74:AS76"/>
    <mergeCell ref="L41:L43"/>
    <mergeCell ref="M41:M43"/>
    <mergeCell ref="N41:N43"/>
    <mergeCell ref="L44:L46"/>
    <mergeCell ref="M44:M46"/>
    <mergeCell ref="N44:N46"/>
    <mergeCell ref="L47:L49"/>
    <mergeCell ref="M47:M49"/>
    <mergeCell ref="N47:N49"/>
    <mergeCell ref="L50:L52"/>
    <mergeCell ref="M50:M52"/>
    <mergeCell ref="L68:L70"/>
    <mergeCell ref="M68:M70"/>
    <mergeCell ref="N68:N70"/>
    <mergeCell ref="L71:L73"/>
    <mergeCell ref="M71:M73"/>
    <mergeCell ref="N71:N73"/>
    <mergeCell ref="L65:L67"/>
    <mergeCell ref="M65:M67"/>
    <mergeCell ref="N65:N67"/>
    <mergeCell ref="L74:L76"/>
    <mergeCell ref="M74:M76"/>
    <mergeCell ref="AS23:AS25"/>
    <mergeCell ref="AP23:AP25"/>
    <mergeCell ref="AQ23:AQ25"/>
    <mergeCell ref="AP20:AP22"/>
    <mergeCell ref="AQ20:AQ22"/>
    <mergeCell ref="AJ17:AJ19"/>
    <mergeCell ref="AP11:AP13"/>
    <mergeCell ref="AQ11:AQ13"/>
    <mergeCell ref="AJ20:AJ22"/>
    <mergeCell ref="AR20:AR22"/>
    <mergeCell ref="AS20:AS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A23:AA25"/>
    <mergeCell ref="K23:K25"/>
    <mergeCell ref="B14:C16"/>
    <mergeCell ref="B17:C19"/>
    <mergeCell ref="B20:C22"/>
    <mergeCell ref="B23:C25"/>
    <mergeCell ref="A62:A64"/>
    <mergeCell ref="A65:A67"/>
    <mergeCell ref="J56:J58"/>
    <mergeCell ref="G41:G43"/>
    <mergeCell ref="H41:H43"/>
    <mergeCell ref="I41:I43"/>
    <mergeCell ref="J41:J43"/>
    <mergeCell ref="G44:G46"/>
    <mergeCell ref="H44:H46"/>
    <mergeCell ref="I44:I46"/>
    <mergeCell ref="J44:J46"/>
    <mergeCell ref="G47:G49"/>
    <mergeCell ref="H47:H49"/>
    <mergeCell ref="I47:I49"/>
    <mergeCell ref="J47:J49"/>
    <mergeCell ref="G50:G52"/>
    <mergeCell ref="H50:H52"/>
    <mergeCell ref="J62:J64"/>
    <mergeCell ref="G74:G76"/>
    <mergeCell ref="H74:H76"/>
    <mergeCell ref="I74:I76"/>
    <mergeCell ref="A23:A25"/>
    <mergeCell ref="G23:G25"/>
    <mergeCell ref="H23:H25"/>
    <mergeCell ref="I23:I25"/>
    <mergeCell ref="A14:A16"/>
    <mergeCell ref="A41:A43"/>
    <mergeCell ref="A44:A46"/>
    <mergeCell ref="A56:A58"/>
    <mergeCell ref="A59:A61"/>
    <mergeCell ref="A26:A28"/>
    <mergeCell ref="A29:A31"/>
    <mergeCell ref="A32:A34"/>
    <mergeCell ref="G56:G58"/>
    <mergeCell ref="H56:H58"/>
    <mergeCell ref="I56:I58"/>
    <mergeCell ref="A17:A19"/>
    <mergeCell ref="G17:G19"/>
    <mergeCell ref="H17:H19"/>
    <mergeCell ref="G71:G73"/>
    <mergeCell ref="H71:H73"/>
    <mergeCell ref="I71:I73"/>
    <mergeCell ref="J71:J73"/>
    <mergeCell ref="O68:O70"/>
    <mergeCell ref="O71:O73"/>
    <mergeCell ref="L62:L64"/>
    <mergeCell ref="M62:M64"/>
    <mergeCell ref="N62:N64"/>
    <mergeCell ref="O41:O43"/>
    <mergeCell ref="O44:O46"/>
    <mergeCell ref="O59:O61"/>
    <mergeCell ref="O62:O64"/>
    <mergeCell ref="O65:O67"/>
    <mergeCell ref="N59:N61"/>
    <mergeCell ref="M56:M58"/>
    <mergeCell ref="N56:N58"/>
    <mergeCell ref="K65:K67"/>
    <mergeCell ref="K47:K49"/>
    <mergeCell ref="K50:K52"/>
    <mergeCell ref="N50:N52"/>
    <mergeCell ref="K53:K55"/>
    <mergeCell ref="L53:L55"/>
    <mergeCell ref="M53:M55"/>
    <mergeCell ref="N53:N55"/>
    <mergeCell ref="K59:K61"/>
    <mergeCell ref="L59:L61"/>
    <mergeCell ref="AP53:AP55"/>
    <mergeCell ref="AQ53:AQ55"/>
    <mergeCell ref="S65:S67"/>
    <mergeCell ref="U68:U70"/>
    <mergeCell ref="U71:U73"/>
    <mergeCell ref="N26:N28"/>
    <mergeCell ref="L32:L34"/>
    <mergeCell ref="M32:M34"/>
    <mergeCell ref="N32:N34"/>
    <mergeCell ref="M35:M37"/>
    <mergeCell ref="N35:N37"/>
    <mergeCell ref="R62:R64"/>
    <mergeCell ref="R65:R67"/>
    <mergeCell ref="R68:R70"/>
    <mergeCell ref="R32:R34"/>
    <mergeCell ref="R35:R37"/>
    <mergeCell ref="R38:R40"/>
    <mergeCell ref="R41:R43"/>
    <mergeCell ref="R44:R46"/>
    <mergeCell ref="O26:O28"/>
    <mergeCell ref="O29:O31"/>
    <mergeCell ref="O32:O34"/>
    <mergeCell ref="O35:O37"/>
    <mergeCell ref="O38:O40"/>
    <mergeCell ref="AS44:AS46"/>
    <mergeCell ref="AR47:AR49"/>
    <mergeCell ref="AS47:AS49"/>
    <mergeCell ref="AR50:AR52"/>
    <mergeCell ref="AS50:AS52"/>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Z1048380:BA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U65:U67"/>
    <mergeCell ref="U74:U76"/>
    <mergeCell ref="U77:U79"/>
    <mergeCell ref="U80:U82"/>
    <mergeCell ref="U83:U85"/>
    <mergeCell ref="U86:U88"/>
    <mergeCell ref="U89:U91"/>
    <mergeCell ref="V56:V58"/>
    <mergeCell ref="V59:V61"/>
    <mergeCell ref="V62:V64"/>
    <mergeCell ref="V65:V67"/>
    <mergeCell ref="V68:V70"/>
    <mergeCell ref="V77:V79"/>
    <mergeCell ref="V80:V82"/>
    <mergeCell ref="V83:V85"/>
    <mergeCell ref="V86:V88"/>
    <mergeCell ref="V89:V91"/>
    <mergeCell ref="Z71:Z73"/>
    <mergeCell ref="Z74:Z76"/>
    <mergeCell ref="V23:V25"/>
    <mergeCell ref="V26:V28"/>
    <mergeCell ref="V29:V31"/>
    <mergeCell ref="V32:V34"/>
    <mergeCell ref="V35:V37"/>
    <mergeCell ref="V38:V40"/>
    <mergeCell ref="V41:V43"/>
    <mergeCell ref="V47:V49"/>
    <mergeCell ref="V50:V52"/>
    <mergeCell ref="V44:V46"/>
    <mergeCell ref="AE68:AE70"/>
    <mergeCell ref="AE71:AE73"/>
    <mergeCell ref="V53:V55"/>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AE41:AE43"/>
    <mergeCell ref="AE44:AE46"/>
    <mergeCell ref="AE47:AE49"/>
    <mergeCell ref="AE50:AE52"/>
    <mergeCell ref="AE53:AE55"/>
    <mergeCell ref="AE56:AE58"/>
    <mergeCell ref="AE59:AE61"/>
    <mergeCell ref="AE62:AE64"/>
    <mergeCell ref="AE65:AE67"/>
    <mergeCell ref="AE14:AE16"/>
    <mergeCell ref="AE17:AE19"/>
    <mergeCell ref="AE20:AE22"/>
    <mergeCell ref="AE23:AE25"/>
    <mergeCell ref="AE26:AE28"/>
    <mergeCell ref="AE29:AE31"/>
    <mergeCell ref="AE32:AE34"/>
    <mergeCell ref="AE35:AE37"/>
    <mergeCell ref="AE38:AE40"/>
    <mergeCell ref="AJ71:AJ73"/>
    <mergeCell ref="AJ74:AJ76"/>
    <mergeCell ref="AJ23:AJ25"/>
    <mergeCell ref="AJ26:AJ28"/>
    <mergeCell ref="AJ29:AJ31"/>
    <mergeCell ref="AJ32:AJ34"/>
    <mergeCell ref="AJ35:AJ37"/>
    <mergeCell ref="AJ38:AJ40"/>
    <mergeCell ref="AJ41:AJ43"/>
    <mergeCell ref="AJ44:AJ46"/>
    <mergeCell ref="AJ47:AJ49"/>
    <mergeCell ref="AJ50:AJ52"/>
    <mergeCell ref="AJ53:AJ55"/>
    <mergeCell ref="B71:C73"/>
    <mergeCell ref="B74:C76"/>
    <mergeCell ref="A7:A10"/>
    <mergeCell ref="B41:C43"/>
    <mergeCell ref="B44:C46"/>
    <mergeCell ref="B47:C49"/>
    <mergeCell ref="B50:C52"/>
    <mergeCell ref="B53:C55"/>
    <mergeCell ref="B56:C58"/>
    <mergeCell ref="B59:C61"/>
    <mergeCell ref="B62:C64"/>
    <mergeCell ref="B65:C67"/>
    <mergeCell ref="B26:C28"/>
    <mergeCell ref="B29:C31"/>
    <mergeCell ref="B32:C34"/>
    <mergeCell ref="B35:C37"/>
    <mergeCell ref="B38:C40"/>
    <mergeCell ref="B68:C70"/>
    <mergeCell ref="A74:A76"/>
    <mergeCell ref="A11:A13"/>
    <mergeCell ref="A35:A37"/>
    <mergeCell ref="A38:A40"/>
    <mergeCell ref="A71:A73"/>
    <mergeCell ref="A47:A49"/>
    <mergeCell ref="AR29:AR31"/>
    <mergeCell ref="AS29:AS31"/>
    <mergeCell ref="AR32:AR34"/>
    <mergeCell ref="AJ56:AJ58"/>
    <mergeCell ref="AJ59:AJ61"/>
    <mergeCell ref="AJ62:AJ64"/>
    <mergeCell ref="AJ65:AJ67"/>
    <mergeCell ref="AJ68:AJ70"/>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N38:N40"/>
    <mergeCell ref="G32:G34"/>
    <mergeCell ref="H32:H34"/>
    <mergeCell ref="I32:I34"/>
    <mergeCell ref="G26:G28"/>
    <mergeCell ref="H26:H28"/>
    <mergeCell ref="I26:I28"/>
    <mergeCell ref="J26:J28"/>
    <mergeCell ref="G29:G31"/>
    <mergeCell ref="H29:H31"/>
    <mergeCell ref="A104:A106"/>
    <mergeCell ref="B77:C79"/>
    <mergeCell ref="B80:C82"/>
    <mergeCell ref="B83:C85"/>
    <mergeCell ref="B86:C88"/>
    <mergeCell ref="B89:C91"/>
    <mergeCell ref="B92:C94"/>
    <mergeCell ref="B95:C97"/>
    <mergeCell ref="B98:C100"/>
    <mergeCell ref="B101:C103"/>
    <mergeCell ref="B104:C106"/>
    <mergeCell ref="A77:A79"/>
    <mergeCell ref="A80:A82"/>
    <mergeCell ref="A83:A85"/>
    <mergeCell ref="A86:A88"/>
    <mergeCell ref="A89:A91"/>
    <mergeCell ref="A92:A94"/>
    <mergeCell ref="A95:A97"/>
    <mergeCell ref="A98:A100"/>
    <mergeCell ref="A101:A103"/>
    <mergeCell ref="G104:G106"/>
    <mergeCell ref="H77:H79"/>
    <mergeCell ref="H80:H82"/>
    <mergeCell ref="H83:H85"/>
    <mergeCell ref="H86:H88"/>
    <mergeCell ref="H101:H103"/>
    <mergeCell ref="H104:H106"/>
    <mergeCell ref="G77:G79"/>
    <mergeCell ref="G80:G82"/>
    <mergeCell ref="G83:G85"/>
    <mergeCell ref="G86:G88"/>
    <mergeCell ref="G89:G91"/>
    <mergeCell ref="G92:G94"/>
    <mergeCell ref="G95:G97"/>
    <mergeCell ref="G98:G100"/>
    <mergeCell ref="G101:G103"/>
    <mergeCell ref="H89:H91"/>
    <mergeCell ref="H92:H94"/>
    <mergeCell ref="H95:H97"/>
    <mergeCell ref="I104:I106"/>
    <mergeCell ref="J77:J79"/>
    <mergeCell ref="J80:J82"/>
    <mergeCell ref="J83:J85"/>
    <mergeCell ref="J86:J88"/>
    <mergeCell ref="J101:J103"/>
    <mergeCell ref="J104:J106"/>
    <mergeCell ref="I77:I79"/>
    <mergeCell ref="I80:I82"/>
    <mergeCell ref="I83:I85"/>
    <mergeCell ref="I86:I88"/>
    <mergeCell ref="I101:I103"/>
    <mergeCell ref="I89:I91"/>
    <mergeCell ref="J89:J91"/>
    <mergeCell ref="I92:I94"/>
    <mergeCell ref="J92:J94"/>
    <mergeCell ref="K104:K106"/>
    <mergeCell ref="L77:L79"/>
    <mergeCell ref="L80:L82"/>
    <mergeCell ref="L83:L85"/>
    <mergeCell ref="L86:L88"/>
    <mergeCell ref="L89:L91"/>
    <mergeCell ref="L92:L94"/>
    <mergeCell ref="L95:L97"/>
    <mergeCell ref="L98:L100"/>
    <mergeCell ref="L101:L103"/>
    <mergeCell ref="L104:L106"/>
    <mergeCell ref="K77:K79"/>
    <mergeCell ref="K80:K82"/>
    <mergeCell ref="K83:K85"/>
    <mergeCell ref="K86:K88"/>
    <mergeCell ref="K89:K91"/>
    <mergeCell ref="K92:K94"/>
    <mergeCell ref="K95:K97"/>
    <mergeCell ref="K98:K100"/>
    <mergeCell ref="K101:K103"/>
    <mergeCell ref="M104:M106"/>
    <mergeCell ref="N77:N79"/>
    <mergeCell ref="N80:N82"/>
    <mergeCell ref="N83:N85"/>
    <mergeCell ref="N86:N88"/>
    <mergeCell ref="N89:N91"/>
    <mergeCell ref="N92:N94"/>
    <mergeCell ref="N95:N97"/>
    <mergeCell ref="N98:N100"/>
    <mergeCell ref="N101:N103"/>
    <mergeCell ref="N104:N106"/>
    <mergeCell ref="M77:M79"/>
    <mergeCell ref="M80:M82"/>
    <mergeCell ref="M83:M85"/>
    <mergeCell ref="M86:M88"/>
    <mergeCell ref="M89:M91"/>
    <mergeCell ref="M92:M94"/>
    <mergeCell ref="M95:M97"/>
    <mergeCell ref="M98:M100"/>
    <mergeCell ref="M101:M103"/>
    <mergeCell ref="O104:O106"/>
    <mergeCell ref="R77:R79"/>
    <mergeCell ref="R80:R82"/>
    <mergeCell ref="R83:R85"/>
    <mergeCell ref="R86:R88"/>
    <mergeCell ref="R89:R91"/>
    <mergeCell ref="R92:R94"/>
    <mergeCell ref="R95:R97"/>
    <mergeCell ref="R98:R100"/>
    <mergeCell ref="R101:R103"/>
    <mergeCell ref="R104:R106"/>
    <mergeCell ref="O77:O79"/>
    <mergeCell ref="O80:O82"/>
    <mergeCell ref="O83:O85"/>
    <mergeCell ref="O86:O88"/>
    <mergeCell ref="O89:O91"/>
    <mergeCell ref="O92:O94"/>
    <mergeCell ref="O95:O97"/>
    <mergeCell ref="O98:O100"/>
    <mergeCell ref="O101:O103"/>
    <mergeCell ref="AA86:AA88"/>
    <mergeCell ref="AA89:AA91"/>
    <mergeCell ref="AA92:AA94"/>
    <mergeCell ref="AA95:AA97"/>
    <mergeCell ref="AA98:AA100"/>
    <mergeCell ref="AA101:AA103"/>
    <mergeCell ref="Z89:Z91"/>
    <mergeCell ref="S77:S79"/>
    <mergeCell ref="S80:S82"/>
    <mergeCell ref="S83:S85"/>
    <mergeCell ref="S86:S88"/>
    <mergeCell ref="S89:S91"/>
    <mergeCell ref="S92:S94"/>
    <mergeCell ref="S95:S97"/>
    <mergeCell ref="S98:S100"/>
    <mergeCell ref="S101:S103"/>
    <mergeCell ref="Z77:Z79"/>
    <mergeCell ref="Z80:Z82"/>
    <mergeCell ref="Z83:Z85"/>
    <mergeCell ref="Z86:Z88"/>
    <mergeCell ref="AJ104:AJ106"/>
    <mergeCell ref="AA104:AA106"/>
    <mergeCell ref="S104:S106"/>
    <mergeCell ref="U92:U94"/>
    <mergeCell ref="U95:U97"/>
    <mergeCell ref="U98:U100"/>
    <mergeCell ref="U101:U103"/>
    <mergeCell ref="U104:U106"/>
    <mergeCell ref="V104:V106"/>
    <mergeCell ref="AE95:AE97"/>
    <mergeCell ref="AE98:AE100"/>
    <mergeCell ref="AE101:AE103"/>
    <mergeCell ref="Z92:Z94"/>
    <mergeCell ref="Z95:Z97"/>
    <mergeCell ref="Z98:Z100"/>
    <mergeCell ref="Z101:Z103"/>
    <mergeCell ref="Z104:Z106"/>
    <mergeCell ref="AE104:AE106"/>
    <mergeCell ref="V92:V94"/>
    <mergeCell ref="V95:V97"/>
    <mergeCell ref="V98:V100"/>
    <mergeCell ref="V101:V103"/>
    <mergeCell ref="AJ77:AJ79"/>
    <mergeCell ref="AJ80:AJ82"/>
    <mergeCell ref="AJ83:AJ85"/>
    <mergeCell ref="AJ86:AJ88"/>
    <mergeCell ref="AJ89:AJ91"/>
    <mergeCell ref="AJ92:AJ94"/>
    <mergeCell ref="AJ95:AJ97"/>
    <mergeCell ref="AJ98:AJ100"/>
    <mergeCell ref="AJ101:AJ103"/>
    <mergeCell ref="AK101:AK103"/>
    <mergeCell ref="AK104:AK106"/>
    <mergeCell ref="AN89:AN91"/>
    <mergeCell ref="AN92:AN94"/>
    <mergeCell ref="AN95:AN97"/>
    <mergeCell ref="AN98:AN100"/>
    <mergeCell ref="AN101:AN103"/>
    <mergeCell ref="AN104:AN106"/>
    <mergeCell ref="AE77:AE79"/>
    <mergeCell ref="AE80:AE82"/>
    <mergeCell ref="AE83:AE85"/>
    <mergeCell ref="AE86:AE88"/>
    <mergeCell ref="AE89:AE91"/>
    <mergeCell ref="AE92:AE94"/>
    <mergeCell ref="AK89:AK91"/>
    <mergeCell ref="AK92:AK94"/>
    <mergeCell ref="AK95:AK97"/>
    <mergeCell ref="AF86:AF88"/>
    <mergeCell ref="AF89:AF91"/>
    <mergeCell ref="AF92:AF94"/>
    <mergeCell ref="AF95:AF97"/>
    <mergeCell ref="AF98:AF100"/>
    <mergeCell ref="AF101:AF103"/>
    <mergeCell ref="AF104:AF106"/>
    <mergeCell ref="AR89:AR91"/>
    <mergeCell ref="AR92:AR94"/>
    <mergeCell ref="AO104:AO106"/>
    <mergeCell ref="AP77:AP79"/>
    <mergeCell ref="AP80:AP82"/>
    <mergeCell ref="AP83:AP85"/>
    <mergeCell ref="AP86:AP88"/>
    <mergeCell ref="AP89:AP91"/>
    <mergeCell ref="AP92:AP94"/>
    <mergeCell ref="AP95:AP97"/>
    <mergeCell ref="AP98:AP100"/>
    <mergeCell ref="AP101:AP103"/>
    <mergeCell ref="AP104:AP106"/>
    <mergeCell ref="AO77:AO79"/>
    <mergeCell ref="AO80:AO82"/>
    <mergeCell ref="AO83:AO85"/>
    <mergeCell ref="AO86:AO88"/>
    <mergeCell ref="AO89:AO91"/>
    <mergeCell ref="AO92:AO94"/>
    <mergeCell ref="AO95:AO97"/>
    <mergeCell ref="AO98:AO100"/>
    <mergeCell ref="AO101:AO103"/>
    <mergeCell ref="AS104:AS106"/>
    <mergeCell ref="AS77:AS79"/>
    <mergeCell ref="AS80:AS82"/>
    <mergeCell ref="AS83:AS85"/>
    <mergeCell ref="AS86:AS88"/>
    <mergeCell ref="AS101:AS103"/>
    <mergeCell ref="AS89:AS91"/>
    <mergeCell ref="AS92:AS94"/>
    <mergeCell ref="AQ104:AQ106"/>
    <mergeCell ref="AR77:AR79"/>
    <mergeCell ref="AR80:AR82"/>
    <mergeCell ref="AR83:AR85"/>
    <mergeCell ref="AR86:AR88"/>
    <mergeCell ref="AR101:AR103"/>
    <mergeCell ref="AR104:AR106"/>
    <mergeCell ref="AQ77:AQ79"/>
    <mergeCell ref="AQ80:AQ82"/>
    <mergeCell ref="AQ83:AQ85"/>
    <mergeCell ref="AQ86:AQ88"/>
    <mergeCell ref="AQ89:AQ91"/>
    <mergeCell ref="AQ92:AQ94"/>
    <mergeCell ref="AQ95:AQ97"/>
    <mergeCell ref="AQ98:AQ100"/>
    <mergeCell ref="AQ101:AQ103"/>
    <mergeCell ref="I95:I97"/>
    <mergeCell ref="J95:J97"/>
    <mergeCell ref="AS95:AS97"/>
    <mergeCell ref="AR95:AR97"/>
    <mergeCell ref="H98:H100"/>
    <mergeCell ref="I98:I100"/>
    <mergeCell ref="J98:J100"/>
    <mergeCell ref="AR98:AR100"/>
    <mergeCell ref="AS98:AS100"/>
    <mergeCell ref="AK98:AK100"/>
  </mergeCells>
  <conditionalFormatting sqref="L17 L20 L23 L74 L11 L14 L26 L29 L32 L35 L38 L41 L44 L47 L50 L53 L56 L59 L62 L65 L68 L71 K11:K106 L77 L80 L83 L86 L89 L92 L95 L98 L101 L104">
    <cfRule type="containsText" dxfId="660" priority="665" operator="containsText" text="MEDIA">
      <formula>NOT(ISERROR(SEARCH("MEDIA",K11)))</formula>
    </cfRule>
    <cfRule type="containsText" dxfId="659" priority="666" operator="containsText" text="ALTA">
      <formula>NOT(ISERROR(SEARCH("ALTA",K11)))</formula>
    </cfRule>
    <cfRule type="containsText" dxfId="658" priority="667" operator="containsText" text="BAJA">
      <formula>NOT(ISERROR(SEARCH("BAJA",K11)))</formula>
    </cfRule>
  </conditionalFormatting>
  <conditionalFormatting sqref="N11 N14 N17 N20 N23 N74 N26 N29 N32 N35 N38 N41 N44 N47 N50 N53 N56 N59 N62 N65 N68 N71 M11:M106 N77 N80 N83 N86 N89 N92 N95 N98 N101 N104">
    <cfRule type="containsText" dxfId="657" priority="662" operator="containsText" text="MEDIO">
      <formula>NOT(ISERROR(SEARCH("MEDIO",M11)))</formula>
    </cfRule>
    <cfRule type="containsText" dxfId="656" priority="663" operator="containsText" text="ALTO">
      <formula>NOT(ISERROR(SEARCH("ALTO",M11)))</formula>
    </cfRule>
    <cfRule type="containsText" dxfId="655" priority="664" operator="containsText" text="BAJO">
      <formula>NOT(ISERROR(SEARCH("BAJO",M11)))</formula>
    </cfRule>
  </conditionalFormatting>
  <conditionalFormatting sqref="P11:P106">
    <cfRule type="cellIs" dxfId="654" priority="661" operator="between">
      <formula>2</formula>
      <formula>3</formula>
    </cfRule>
  </conditionalFormatting>
  <conditionalFormatting sqref="O11:O106">
    <cfRule type="cellIs" dxfId="653" priority="658" operator="lessThanOrEqual">
      <formula>3</formula>
    </cfRule>
    <cfRule type="cellIs" dxfId="652" priority="659" stopIfTrue="1" operator="between">
      <formula>4</formula>
      <formula>9</formula>
    </cfRule>
    <cfRule type="cellIs" dxfId="651" priority="660" operator="greaterThanOrEqual">
      <formula>10</formula>
    </cfRule>
  </conditionalFormatting>
  <conditionalFormatting sqref="AP11:AP106">
    <cfRule type="cellIs" dxfId="650" priority="655" operator="lessThanOrEqual">
      <formula>10</formula>
    </cfRule>
    <cfRule type="cellIs" dxfId="649" priority="656" stopIfTrue="1" operator="between">
      <formula>11</formula>
      <formula>32</formula>
    </cfRule>
    <cfRule type="cellIs" dxfId="648" priority="657" operator="greaterThanOrEqual">
      <formula>36</formula>
    </cfRule>
  </conditionalFormatting>
  <conditionalFormatting sqref="AQ11 AQ14 AQ17 AQ20 AQ23 AQ26 AQ29 AQ32 AQ35 AQ38 AQ41 AQ44 AQ47 AQ50 AQ53 AQ56 AQ59 AQ62 AQ65 AQ71 AQ74 AQ68 AQ77 AQ80 AQ83 AQ86 AQ89:AS89 AQ92:AS92 AQ95:AS95 AQ98:AS98 AQ101:AS101 AQ104:AS104">
    <cfRule type="cellIs" dxfId="647" priority="652" operator="equal">
      <formula>"LEVE"</formula>
    </cfRule>
    <cfRule type="cellIs" dxfId="646" priority="653" operator="equal">
      <formula>"MODERADO"</formula>
    </cfRule>
    <cfRule type="cellIs" dxfId="645" priority="654" operator="equal">
      <formula>"GRAVE"</formula>
    </cfRule>
  </conditionalFormatting>
  <conditionalFormatting sqref="K11:K106">
    <cfRule type="containsText" dxfId="644" priority="650" operator="containsText" text="MEDIO BAJA">
      <formula>NOT(ISERROR(SEARCH("MEDIO BAJA",K11)))</formula>
    </cfRule>
    <cfRule type="containsText" dxfId="643" priority="651" operator="containsText" text="MEDIO ALTA">
      <formula>NOT(ISERROR(SEARCH("MEDIO ALTA",K11)))</formula>
    </cfRule>
  </conditionalFormatting>
  <conditionalFormatting sqref="M11:M106">
    <cfRule type="containsText" dxfId="642" priority="648" operator="containsText" text="MEDIO BAJO">
      <formula>NOT(ISERROR(SEARCH("MEDIO BAJO",M11)))</formula>
    </cfRule>
    <cfRule type="containsText" dxfId="641" priority="649" operator="containsText" text="MEDIO ALTO">
      <formula>NOT(ISERROR(SEARCH("MEDIO ALTO",M11)))</formula>
    </cfRule>
  </conditionalFormatting>
  <conditionalFormatting sqref="AI11:AJ11 AJ14 AJ17 AJ20 AJ23 AJ26 AJ29 AJ32 AJ35 AJ38 AJ41 AJ44 AJ47 AJ50 AJ53 AJ56 AJ59 AJ62 AJ65 AJ68 AJ71 AJ74 AJ77 AJ80 AJ83 AJ86 AJ89 AJ92 AJ95 AJ98 AJ101 AJ104 AI12:AI106">
    <cfRule type="expression" dxfId="640" priority="643">
      <formula>P11="No_existen"</formula>
    </cfRule>
  </conditionalFormatting>
  <conditionalFormatting sqref="AM11:AN11 AN14 AN17 AN20 AN23 AN26 AN29 AN32 AN35 AN38 AN41 AN44 AN47 AN50 AN53 AN56 AN59 AN62 AN65 AN71 AN68 AN74 AN86 AN89 AN92 AN95 AN98 AN101 AN104 AM12:AM106 AN77 AN80 AN83">
    <cfRule type="expression" dxfId="639" priority="642">
      <formula>P11="No_existen"</formula>
    </cfRule>
  </conditionalFormatting>
  <conditionalFormatting sqref="AX11:AX106">
    <cfRule type="expression" dxfId="638" priority="633">
      <formula>AT11&lt;&gt;"COMPARTIR"</formula>
    </cfRule>
    <cfRule type="expression" dxfId="637" priority="639">
      <formula>AT11="ASUMIR"</formula>
    </cfRule>
  </conditionalFormatting>
  <conditionalFormatting sqref="T11">
    <cfRule type="expression" dxfId="636" priority="628">
      <formula>P11="No_existen"</formula>
    </cfRule>
  </conditionalFormatting>
  <conditionalFormatting sqref="AU13 AU18:AU19 AU23:AU25 AU28:AU40 AU44:AU46 AU49:AU52 AU65:AU67 AU69:AU70 AU73:AU76 AU79:AU82 AU85:AU106">
    <cfRule type="expression" dxfId="635" priority="626">
      <formula>AT13="ASUMIR"</formula>
    </cfRule>
  </conditionalFormatting>
  <conditionalFormatting sqref="AV13:AW13 AW11:AW12 AV18:AW19 AW14:AW17 AV23:AW25 AW20:AW22 AV28:AW40 AV44:AW46 AW41:AW43 AV49:AW52 AV65:AW67 AW53:AW64 AV69:AW70 AW68 AV79:AV82 AV73:AW76 AW71:AW72 AV85:AV106">
    <cfRule type="expression" dxfId="634" priority="625">
      <formula>AT11="ASUMIR"</formula>
    </cfRule>
  </conditionalFormatting>
  <conditionalFormatting sqref="AL11:AL106">
    <cfRule type="expression" dxfId="633" priority="731">
      <formula>Q11="No_existen"</formula>
    </cfRule>
  </conditionalFormatting>
  <conditionalFormatting sqref="AH11:AH106">
    <cfRule type="expression" dxfId="632" priority="735">
      <formula>P11="No_existen"</formula>
    </cfRule>
  </conditionalFormatting>
  <conditionalFormatting sqref="AG11:AG106">
    <cfRule type="expression" dxfId="631" priority="739">
      <formula>Q11="No_existen"</formula>
    </cfRule>
  </conditionalFormatting>
  <conditionalFormatting sqref="AF11 AF14 AF17 AF20 AF23 AF26 AF29 AF32 AF35 AF38 AF41 AF44 AF47 AF50 AF53 AF56 AF59 AF62 AF65 AF68 AF71 AF74 AF77 AF80 AF83 AF86 AF89 AF92 AF95 AF98 AF101 AF104">
    <cfRule type="expression" dxfId="630" priority="743">
      <formula>Q11="No_existen"</formula>
    </cfRule>
  </conditionalFormatting>
  <conditionalFormatting sqref="AC11:AC106">
    <cfRule type="expression" dxfId="629" priority="751">
      <formula>P11="No_existen"</formula>
    </cfRule>
  </conditionalFormatting>
  <conditionalFormatting sqref="AB11:AB106">
    <cfRule type="expression" dxfId="628" priority="755">
      <formula>Q11="No_existen"</formula>
    </cfRule>
  </conditionalFormatting>
  <conditionalFormatting sqref="AO11:AO106">
    <cfRule type="containsText" dxfId="627" priority="602" operator="containsText" text="DÉBIL">
      <formula>NOT(ISERROR(SEARCH("DÉBIL",AO11)))</formula>
    </cfRule>
    <cfRule type="containsText" dxfId="626" priority="603" operator="containsText" text="ACEPTABLE">
      <formula>NOT(ISERROR(SEARCH("ACEPTABLE",AO11)))</formula>
    </cfRule>
    <cfRule type="containsText" dxfId="625" priority="604" operator="containsText" text="FUERTE">
      <formula>NOT(ISERROR(SEARCH("FUERTE",AO11)))</formula>
    </cfRule>
  </conditionalFormatting>
  <conditionalFormatting sqref="AA11 AA14 AA17 AA20 AA23 AA26 AA29 AA32 AA35 AA38 AA41 AA44 AA47 AA50 AA53 AA56 AA59 AA62 AA65 AA68 AA71 AA74 AA77 AA80 AA83 AA86 AA89 AA92 AA95 AA98 AA101 AA104">
    <cfRule type="expression" dxfId="624" priority="809">
      <formula>Q11="No_existen"</formula>
    </cfRule>
  </conditionalFormatting>
  <conditionalFormatting sqref="AK11 AK14 AK17 AK20 AK23 AK26 AK29 AK32 AK35 AK38 AK41 AK44 AK47 AK50 AK53 AK56 AK59 AK62 AK65 AK68 AK71 AK74 AK77 AK80 AK83 AK86 AK89 AK92 AK95 AK98 AK101 AK104">
    <cfRule type="expression" dxfId="623" priority="811">
      <formula>Q11="No_existen"</formula>
    </cfRule>
  </conditionalFormatting>
  <conditionalFormatting sqref="Y11:Y43 Y49:Y51 Y53:Y106">
    <cfRule type="expression" dxfId="622" priority="419">
      <formula>X11="Semiautomatico"</formula>
    </cfRule>
    <cfRule type="expression" dxfId="621" priority="425">
      <formula>X11="Manual"</formula>
    </cfRule>
    <cfRule type="expression" dxfId="620" priority="599">
      <formula>P11="No_existen"</formula>
    </cfRule>
  </conditionalFormatting>
  <conditionalFormatting sqref="X12">
    <cfRule type="expression" dxfId="619" priority="598">
      <formula>$P$12="No_existen"</formula>
    </cfRule>
  </conditionalFormatting>
  <conditionalFormatting sqref="Y12:Y43 Y49:Y51 Y53:Y106">
    <cfRule type="expression" dxfId="618" priority="597">
      <formula>P12="No_existen"</formula>
    </cfRule>
  </conditionalFormatting>
  <conditionalFormatting sqref="AO11:AO106">
    <cfRule type="containsText" dxfId="617" priority="596" operator="containsText" text="INEXISTENTE">
      <formula>NOT(ISERROR(SEARCH("INEXISTENTE",AO11)))</formula>
    </cfRule>
  </conditionalFormatting>
  <conditionalFormatting sqref="AD11">
    <cfRule type="expression" dxfId="616" priority="595">
      <formula>$P$11="No_existen"</formula>
    </cfRule>
  </conditionalFormatting>
  <conditionalFormatting sqref="X11">
    <cfRule type="expression" dxfId="615" priority="594">
      <formula>P11="No_Existen"</formula>
    </cfRule>
  </conditionalFormatting>
  <conditionalFormatting sqref="T12">
    <cfRule type="expression" dxfId="614" priority="593">
      <formula>P12="No_existen"</formula>
    </cfRule>
  </conditionalFormatting>
  <conditionalFormatting sqref="T13">
    <cfRule type="expression" dxfId="613" priority="592">
      <formula>P13="No_existen"</formula>
    </cfRule>
  </conditionalFormatting>
  <conditionalFormatting sqref="X13">
    <cfRule type="expression" dxfId="612" priority="591">
      <formula>P13="No_existen"</formula>
    </cfRule>
  </conditionalFormatting>
  <conditionalFormatting sqref="X14">
    <cfRule type="expression" dxfId="611" priority="587">
      <formula>$P$14="No_existen"</formula>
    </cfRule>
  </conditionalFormatting>
  <conditionalFormatting sqref="X15">
    <cfRule type="expression" dxfId="610" priority="584">
      <formula>$P$15="No_existen"</formula>
    </cfRule>
  </conditionalFormatting>
  <conditionalFormatting sqref="X16">
    <cfRule type="expression" dxfId="609" priority="581">
      <formula>$P$16="No_existen"</formula>
    </cfRule>
  </conditionalFormatting>
  <conditionalFormatting sqref="X17">
    <cfRule type="expression" dxfId="608" priority="578">
      <formula>$P$17="No_existen"</formula>
    </cfRule>
  </conditionalFormatting>
  <conditionalFormatting sqref="AD18">
    <cfRule type="expression" dxfId="607" priority="576">
      <formula>P18="No_existen"</formula>
    </cfRule>
  </conditionalFormatting>
  <conditionalFormatting sqref="X18">
    <cfRule type="expression" dxfId="606" priority="575">
      <formula>$P$18="No_existen"</formula>
    </cfRule>
  </conditionalFormatting>
  <conditionalFormatting sqref="T18">
    <cfRule type="expression" dxfId="605" priority="574">
      <formula>P18="No_existen"</formula>
    </cfRule>
  </conditionalFormatting>
  <conditionalFormatting sqref="T19">
    <cfRule type="expression" dxfId="604" priority="573">
      <formula>P19="No_existen"</formula>
    </cfRule>
  </conditionalFormatting>
  <conditionalFormatting sqref="X19">
    <cfRule type="expression" dxfId="603" priority="572">
      <formula>$P$19="No_existen"</formula>
    </cfRule>
  </conditionalFormatting>
  <conditionalFormatting sqref="AD19">
    <cfRule type="expression" dxfId="602" priority="571">
      <formula>P19="No_existen"</formula>
    </cfRule>
  </conditionalFormatting>
  <conditionalFormatting sqref="X20">
    <cfRule type="expression" dxfId="601" priority="561">
      <formula>$P$20="No_existen"</formula>
    </cfRule>
  </conditionalFormatting>
  <conditionalFormatting sqref="AD22">
    <cfRule type="expression" dxfId="600" priority="421">
      <formula>AC22="No asignado"</formula>
    </cfRule>
    <cfRule type="expression" dxfId="599" priority="560">
      <formula>P22="No_existen"</formula>
    </cfRule>
  </conditionalFormatting>
  <conditionalFormatting sqref="X21">
    <cfRule type="expression" dxfId="598" priority="558">
      <formula>$P$21="No_existen"</formula>
    </cfRule>
  </conditionalFormatting>
  <conditionalFormatting sqref="T22">
    <cfRule type="expression" dxfId="597" priority="556">
      <formula>P22="No_existen"</formula>
    </cfRule>
  </conditionalFormatting>
  <conditionalFormatting sqref="X22">
    <cfRule type="expression" dxfId="596" priority="555">
      <formula>$P$22="No_existen"</formula>
    </cfRule>
  </conditionalFormatting>
  <conditionalFormatting sqref="X23">
    <cfRule type="expression" dxfId="595" priority="552">
      <formula>$P$23="No_existen"</formula>
    </cfRule>
  </conditionalFormatting>
  <conditionalFormatting sqref="X24">
    <cfRule type="expression" dxfId="594" priority="551">
      <formula>$P$24="No_existen"</formula>
    </cfRule>
  </conditionalFormatting>
  <conditionalFormatting sqref="X25">
    <cfRule type="expression" dxfId="593" priority="550">
      <formula>$P$25="No_existen"</formula>
    </cfRule>
  </conditionalFormatting>
  <conditionalFormatting sqref="X26">
    <cfRule type="expression" dxfId="592" priority="541">
      <formula>$P$26="No_existen"</formula>
    </cfRule>
  </conditionalFormatting>
  <conditionalFormatting sqref="X27">
    <cfRule type="expression" dxfId="591" priority="540">
      <formula>$P$27="No_existen"</formula>
    </cfRule>
  </conditionalFormatting>
  <conditionalFormatting sqref="X28">
    <cfRule type="expression" dxfId="590" priority="539">
      <formula>$P$28="No_existen"</formula>
    </cfRule>
  </conditionalFormatting>
  <conditionalFormatting sqref="X29">
    <cfRule type="expression" dxfId="589" priority="534">
      <formula>$P$29="No_existen"</formula>
    </cfRule>
  </conditionalFormatting>
  <conditionalFormatting sqref="X30">
    <cfRule type="expression" dxfId="588" priority="532">
      <formula>$P$30="No_existen"</formula>
    </cfRule>
  </conditionalFormatting>
  <conditionalFormatting sqref="X31">
    <cfRule type="expression" dxfId="587" priority="531">
      <formula>$P$31="No_existen"</formula>
    </cfRule>
  </conditionalFormatting>
  <conditionalFormatting sqref="X32">
    <cfRule type="expression" dxfId="586" priority="529">
      <formula>$P$32="No_existen"</formula>
    </cfRule>
  </conditionalFormatting>
  <conditionalFormatting sqref="X33">
    <cfRule type="expression" dxfId="585" priority="528">
      <formula>$P$33="No_existen"</formula>
    </cfRule>
  </conditionalFormatting>
  <conditionalFormatting sqref="X34">
    <cfRule type="expression" dxfId="584" priority="527">
      <formula>$P$34="No_existen"</formula>
    </cfRule>
  </conditionalFormatting>
  <conditionalFormatting sqref="X35">
    <cfRule type="expression" dxfId="583" priority="522">
      <formula>$P$35="No_existen"</formula>
    </cfRule>
  </conditionalFormatting>
  <conditionalFormatting sqref="X36">
    <cfRule type="expression" dxfId="582" priority="521">
      <formula>$P$36="No_existen"</formula>
    </cfRule>
  </conditionalFormatting>
  <conditionalFormatting sqref="X37">
    <cfRule type="expression" dxfId="581" priority="520">
      <formula>$P$37="No_existen"</formula>
    </cfRule>
  </conditionalFormatting>
  <conditionalFormatting sqref="X38">
    <cfRule type="expression" dxfId="580" priority="515">
      <formula>$P$38="No_existen"</formula>
    </cfRule>
  </conditionalFormatting>
  <conditionalFormatting sqref="X39">
    <cfRule type="expression" dxfId="579" priority="514">
      <formula>$P$39="No_existen"</formula>
    </cfRule>
  </conditionalFormatting>
  <conditionalFormatting sqref="X40">
    <cfRule type="expression" dxfId="578" priority="513">
      <formula>$P$40="No_existen"</formula>
    </cfRule>
  </conditionalFormatting>
  <conditionalFormatting sqref="X41">
    <cfRule type="expression" dxfId="577" priority="508">
      <formula>$P$41="No_existen"</formula>
    </cfRule>
  </conditionalFormatting>
  <conditionalFormatting sqref="X42">
    <cfRule type="expression" dxfId="576" priority="507">
      <formula>$P$42="No_existen"</formula>
    </cfRule>
  </conditionalFormatting>
  <conditionalFormatting sqref="X43">
    <cfRule type="expression" dxfId="575" priority="506">
      <formula>$P$43="No_existen"</formula>
    </cfRule>
  </conditionalFormatting>
  <conditionalFormatting sqref="X44">
    <cfRule type="expression" dxfId="574" priority="499">
      <formula>$P$44="No_existen"</formula>
    </cfRule>
  </conditionalFormatting>
  <conditionalFormatting sqref="X45">
    <cfRule type="expression" dxfId="573" priority="498">
      <formula>$P$45="No_existen"</formula>
    </cfRule>
  </conditionalFormatting>
  <conditionalFormatting sqref="X46">
    <cfRule type="expression" dxfId="572" priority="497">
      <formula>$P$46="No_existen"</formula>
    </cfRule>
  </conditionalFormatting>
  <conditionalFormatting sqref="X47">
    <cfRule type="expression" dxfId="571" priority="494">
      <formula>$P$47="No_existen"</formula>
    </cfRule>
  </conditionalFormatting>
  <conditionalFormatting sqref="X48">
    <cfRule type="expression" dxfId="570" priority="493">
      <formula>$P$48="No_existen"</formula>
    </cfRule>
  </conditionalFormatting>
  <conditionalFormatting sqref="X49">
    <cfRule type="expression" dxfId="569" priority="492">
      <formula>$P$49="No_existen"</formula>
    </cfRule>
  </conditionalFormatting>
  <conditionalFormatting sqref="AD49">
    <cfRule type="expression" dxfId="568" priority="489">
      <formula>P49="No_existen"</formula>
    </cfRule>
  </conditionalFormatting>
  <conditionalFormatting sqref="AD50">
    <cfRule type="expression" dxfId="567" priority="488">
      <formula>P50="No_existen"</formula>
    </cfRule>
  </conditionalFormatting>
  <conditionalFormatting sqref="X50">
    <cfRule type="expression" dxfId="566" priority="485">
      <formula>$P$50="No_existen"</formula>
    </cfRule>
  </conditionalFormatting>
  <conditionalFormatting sqref="X51">
    <cfRule type="expression" dxfId="565" priority="484">
      <formula>$P$51="No_existen"</formula>
    </cfRule>
  </conditionalFormatting>
  <conditionalFormatting sqref="X52">
    <cfRule type="expression" dxfId="564" priority="483">
      <formula>$P$52="No_existen"</formula>
    </cfRule>
  </conditionalFormatting>
  <conditionalFormatting sqref="X53:X58">
    <cfRule type="expression" dxfId="563" priority="480">
      <formula>$P$53="No_existen"</formula>
    </cfRule>
  </conditionalFormatting>
  <conditionalFormatting sqref="X59">
    <cfRule type="expression" dxfId="562" priority="466">
      <formula>$P$59="No_existen"</formula>
    </cfRule>
  </conditionalFormatting>
  <conditionalFormatting sqref="X60">
    <cfRule type="expression" dxfId="561" priority="465">
      <formula>$P$60="No_existen"</formula>
    </cfRule>
  </conditionalFormatting>
  <conditionalFormatting sqref="X61">
    <cfRule type="expression" dxfId="560" priority="464">
      <formula>$P$61="No_existen"</formula>
    </cfRule>
  </conditionalFormatting>
  <conditionalFormatting sqref="AD64">
    <cfRule type="expression" dxfId="559" priority="458">
      <formula>P64="No_existen"</formula>
    </cfRule>
  </conditionalFormatting>
  <conditionalFormatting sqref="X62">
    <cfRule type="expression" dxfId="558" priority="457">
      <formula>$P$62="No_existen"</formula>
    </cfRule>
  </conditionalFormatting>
  <conditionalFormatting sqref="X63">
    <cfRule type="expression" dxfId="557" priority="456">
      <formula>$P$63="No_existen"</formula>
    </cfRule>
  </conditionalFormatting>
  <conditionalFormatting sqref="X64">
    <cfRule type="expression" dxfId="556" priority="455">
      <formula>$P$64="No_existen"</formula>
    </cfRule>
  </conditionalFormatting>
  <conditionalFormatting sqref="T64">
    <cfRule type="expression" dxfId="555" priority="454">
      <formula>P64="No_existen"</formula>
    </cfRule>
  </conditionalFormatting>
  <conditionalFormatting sqref="T67">
    <cfRule type="expression" dxfId="554" priority="453">
      <formula>P67="No_existen"</formula>
    </cfRule>
  </conditionalFormatting>
  <conditionalFormatting sqref="X65">
    <cfRule type="expression" dxfId="553" priority="452">
      <formula>$P$65="No_existen"</formula>
    </cfRule>
  </conditionalFormatting>
  <conditionalFormatting sqref="X66">
    <cfRule type="expression" dxfId="552" priority="451">
      <formula>$P$66="No_existen"</formula>
    </cfRule>
  </conditionalFormatting>
  <conditionalFormatting sqref="X67">
    <cfRule type="expression" dxfId="551" priority="450">
      <formula>$P$67="No_existen"</formula>
    </cfRule>
  </conditionalFormatting>
  <conditionalFormatting sqref="AD67">
    <cfRule type="expression" dxfId="550" priority="447">
      <formula>P67="No_existen"</formula>
    </cfRule>
  </conditionalFormatting>
  <conditionalFormatting sqref="AD68">
    <cfRule type="expression" dxfId="549" priority="446">
      <formula>P68="No_existen"</formula>
    </cfRule>
  </conditionalFormatting>
  <conditionalFormatting sqref="AD69">
    <cfRule type="expression" dxfId="548" priority="445">
      <formula>P69="No_existen"</formula>
    </cfRule>
  </conditionalFormatting>
  <conditionalFormatting sqref="AD70">
    <cfRule type="expression" dxfId="547" priority="444">
      <formula>P70="No_existen"</formula>
    </cfRule>
  </conditionalFormatting>
  <conditionalFormatting sqref="X68">
    <cfRule type="expression" dxfId="546" priority="443">
      <formula>$P$68="No_existen"</formula>
    </cfRule>
  </conditionalFormatting>
  <conditionalFormatting sqref="X69">
    <cfRule type="expression" dxfId="545" priority="442">
      <formula>$P$69="No_existen"</formula>
    </cfRule>
  </conditionalFormatting>
  <conditionalFormatting sqref="X70">
    <cfRule type="expression" dxfId="544" priority="441">
      <formula>$P$70="No_existen"</formula>
    </cfRule>
  </conditionalFormatting>
  <conditionalFormatting sqref="T68:T70">
    <cfRule type="expression" dxfId="543" priority="440">
      <formula>P68="No_existen"</formula>
    </cfRule>
  </conditionalFormatting>
  <conditionalFormatting sqref="T73">
    <cfRule type="expression" dxfId="542" priority="439">
      <formula>P73="No_existen"</formula>
    </cfRule>
  </conditionalFormatting>
  <conditionalFormatting sqref="T85 T88:T106">
    <cfRule type="expression" dxfId="541" priority="438">
      <formula>P85="No_existen"</formula>
    </cfRule>
  </conditionalFormatting>
  <conditionalFormatting sqref="X71">
    <cfRule type="expression" dxfId="540" priority="437">
      <formula>$P$71="No_existen"</formula>
    </cfRule>
  </conditionalFormatting>
  <conditionalFormatting sqref="X72">
    <cfRule type="expression" dxfId="539" priority="436">
      <formula>$P$72="No_existen"</formula>
    </cfRule>
  </conditionalFormatting>
  <conditionalFormatting sqref="X73">
    <cfRule type="expression" dxfId="538" priority="435">
      <formula>$P$73="No_existen"</formula>
    </cfRule>
  </conditionalFormatting>
  <conditionalFormatting sqref="X74:X76">
    <cfRule type="expression" dxfId="537" priority="434">
      <formula>$P$74="No_existen"</formula>
    </cfRule>
  </conditionalFormatting>
  <conditionalFormatting sqref="X77:X106">
    <cfRule type="expression" dxfId="536" priority="432">
      <formula>$P$76="No_existen"</formula>
    </cfRule>
  </conditionalFormatting>
  <conditionalFormatting sqref="AD73">
    <cfRule type="expression" dxfId="535" priority="429">
      <formula>P73="No_existen"</formula>
    </cfRule>
  </conditionalFormatting>
  <conditionalFormatting sqref="AD85 AD88:AD106">
    <cfRule type="expression" dxfId="534" priority="426">
      <formula>P85="No_existen"</formula>
    </cfRule>
  </conditionalFormatting>
  <conditionalFormatting sqref="AD18:AD19">
    <cfRule type="expression" dxfId="533" priority="422">
      <formula>AC18="No asignado"</formula>
    </cfRule>
  </conditionalFormatting>
  <conditionalFormatting sqref="Y23:Y25">
    <cfRule type="expression" dxfId="532" priority="420">
      <formula>X23="Manual"</formula>
    </cfRule>
  </conditionalFormatting>
  <conditionalFormatting sqref="AD11:AD13 AD18:AD19 AD22 AD49:AD50 AD64 AD67:AD70 AD73 AD85 AD88:AD106">
    <cfRule type="expression" dxfId="531" priority="424">
      <formula>AC11="No asignado"</formula>
    </cfRule>
  </conditionalFormatting>
  <conditionalFormatting sqref="AD12">
    <cfRule type="expression" dxfId="530" priority="418">
      <formula>$P$12="No_existen"</formula>
    </cfRule>
  </conditionalFormatting>
  <conditionalFormatting sqref="AD13">
    <cfRule type="expression" dxfId="529" priority="417">
      <formula>$P$13="No_existen"</formula>
    </cfRule>
  </conditionalFormatting>
  <conditionalFormatting sqref="AR11:AS11">
    <cfRule type="cellIs" dxfId="528" priority="414" operator="equal">
      <formula>"LEVE"</formula>
    </cfRule>
    <cfRule type="cellIs" dxfId="527" priority="415" operator="equal">
      <formula>"MODERADO"</formula>
    </cfRule>
    <cfRule type="cellIs" dxfId="526" priority="416" operator="equal">
      <formula>"GRAVE"</formula>
    </cfRule>
  </conditionalFormatting>
  <conditionalFormatting sqref="AU11:AU12">
    <cfRule type="expression" dxfId="525" priority="413">
      <formula>AT11="ASUMIR"</formula>
    </cfRule>
  </conditionalFormatting>
  <conditionalFormatting sqref="AV11:AV12">
    <cfRule type="expression" dxfId="524" priority="412">
      <formula>AT11="ASUMIR"</formula>
    </cfRule>
  </conditionalFormatting>
  <conditionalFormatting sqref="T14">
    <cfRule type="expression" dxfId="523" priority="411">
      <formula>P14="No_existen"</formula>
    </cfRule>
  </conditionalFormatting>
  <conditionalFormatting sqref="T15">
    <cfRule type="expression" dxfId="522" priority="410">
      <formula>P15="No_existen"</formula>
    </cfRule>
  </conditionalFormatting>
  <conditionalFormatting sqref="T16">
    <cfRule type="expression" dxfId="521" priority="409">
      <formula>P16="No_existen"</formula>
    </cfRule>
  </conditionalFormatting>
  <conditionalFormatting sqref="T17">
    <cfRule type="expression" dxfId="520" priority="408">
      <formula>P17="No_existen"</formula>
    </cfRule>
  </conditionalFormatting>
  <conditionalFormatting sqref="AD14">
    <cfRule type="expression" dxfId="519" priority="407">
      <formula>P14="No_existen"</formula>
    </cfRule>
  </conditionalFormatting>
  <conditionalFormatting sqref="AD15">
    <cfRule type="expression" dxfId="518" priority="406">
      <formula>P15="No_existen"</formula>
    </cfRule>
  </conditionalFormatting>
  <conditionalFormatting sqref="AD16">
    <cfRule type="expression" dxfId="517" priority="405">
      <formula>P16="No_existen"</formula>
    </cfRule>
  </conditionalFormatting>
  <conditionalFormatting sqref="AD17">
    <cfRule type="expression" dxfId="516" priority="404">
      <formula>P17="No_existen"</formula>
    </cfRule>
  </conditionalFormatting>
  <conditionalFormatting sqref="AD14:AD17">
    <cfRule type="expression" dxfId="515" priority="403">
      <formula>AC14="No asignado"</formula>
    </cfRule>
  </conditionalFormatting>
  <conditionalFormatting sqref="AR14:AS14">
    <cfRule type="cellIs" dxfId="514" priority="400" operator="equal">
      <formula>"LEVE"</formula>
    </cfRule>
    <cfRule type="cellIs" dxfId="513" priority="401" operator="equal">
      <formula>"MODERADO"</formula>
    </cfRule>
    <cfRule type="cellIs" dxfId="512" priority="402" operator="equal">
      <formula>"GRAVE"</formula>
    </cfRule>
  </conditionalFormatting>
  <conditionalFormatting sqref="AR17:AS17">
    <cfRule type="cellIs" dxfId="511" priority="397" operator="equal">
      <formula>"LEVE"</formula>
    </cfRule>
    <cfRule type="cellIs" dxfId="510" priority="398" operator="equal">
      <formula>"MODERADO"</formula>
    </cfRule>
    <cfRule type="cellIs" dxfId="509" priority="399" operator="equal">
      <formula>"GRAVE"</formula>
    </cfRule>
  </conditionalFormatting>
  <conditionalFormatting sqref="AU14:AU17">
    <cfRule type="expression" dxfId="508" priority="396">
      <formula>AT14="ASUMIR"</formula>
    </cfRule>
  </conditionalFormatting>
  <conditionalFormatting sqref="AV14:AV17">
    <cfRule type="expression" dxfId="507" priority="395">
      <formula>AT14="ASUMIR"</formula>
    </cfRule>
  </conditionalFormatting>
  <conditionalFormatting sqref="T20">
    <cfRule type="expression" dxfId="506" priority="394">
      <formula>P20="No_existen"</formula>
    </cfRule>
  </conditionalFormatting>
  <conditionalFormatting sqref="T21">
    <cfRule type="expression" dxfId="505" priority="393">
      <formula>P21="No_existen"</formula>
    </cfRule>
  </conditionalFormatting>
  <conditionalFormatting sqref="AD20">
    <cfRule type="expression" dxfId="504" priority="392">
      <formula>P20="No_existen"</formula>
    </cfRule>
  </conditionalFormatting>
  <conditionalFormatting sqref="AD21">
    <cfRule type="expression" dxfId="503" priority="391">
      <formula>P21="No_existen"</formula>
    </cfRule>
  </conditionalFormatting>
  <conditionalFormatting sqref="AD20:AD21">
    <cfRule type="expression" dxfId="502" priority="389">
      <formula>AC20="No asignado"</formula>
    </cfRule>
  </conditionalFormatting>
  <conditionalFormatting sqref="AD20:AD21">
    <cfRule type="expression" dxfId="501" priority="390">
      <formula>AC20="No asignado"</formula>
    </cfRule>
  </conditionalFormatting>
  <conditionalFormatting sqref="AS20">
    <cfRule type="cellIs" dxfId="500" priority="386" operator="equal">
      <formula>"LEVE"</formula>
    </cfRule>
    <cfRule type="cellIs" dxfId="499" priority="387" operator="equal">
      <formula>"MODERADO"</formula>
    </cfRule>
    <cfRule type="cellIs" dxfId="498" priority="388" operator="equal">
      <formula>"GRAVE"</formula>
    </cfRule>
  </conditionalFormatting>
  <conditionalFormatting sqref="AR20">
    <cfRule type="cellIs" dxfId="497" priority="383" operator="equal">
      <formula>"LEVE"</formula>
    </cfRule>
    <cfRule type="cellIs" dxfId="496" priority="384" operator="equal">
      <formula>"MODERADO"</formula>
    </cfRule>
    <cfRule type="cellIs" dxfId="495" priority="385" operator="equal">
      <formula>"GRAVE"</formula>
    </cfRule>
  </conditionalFormatting>
  <conditionalFormatting sqref="AU20:AU22">
    <cfRule type="expression" dxfId="494" priority="382">
      <formula>AT20="ASUMIR"</formula>
    </cfRule>
  </conditionalFormatting>
  <conditionalFormatting sqref="AV20:AV22">
    <cfRule type="expression" dxfId="493" priority="381">
      <formula>AT20="ASUMIR"</formula>
    </cfRule>
  </conditionalFormatting>
  <conditionalFormatting sqref="T23">
    <cfRule type="expression" dxfId="492" priority="380">
      <formula>P23="No_existen"</formula>
    </cfRule>
  </conditionalFormatting>
  <conditionalFormatting sqref="T24">
    <cfRule type="expression" dxfId="491" priority="379">
      <formula>P24="No_existen"</formula>
    </cfRule>
  </conditionalFormatting>
  <conditionalFormatting sqref="T25">
    <cfRule type="expression" dxfId="490" priority="378">
      <formula>P25="No_existen"</formula>
    </cfRule>
  </conditionalFormatting>
  <conditionalFormatting sqref="T26">
    <cfRule type="expression" dxfId="489" priority="377">
      <formula>P26="No_existen"</formula>
    </cfRule>
  </conditionalFormatting>
  <conditionalFormatting sqref="T27">
    <cfRule type="expression" dxfId="488" priority="376">
      <formula>P27="No_existen"</formula>
    </cfRule>
  </conditionalFormatting>
  <conditionalFormatting sqref="T28">
    <cfRule type="expression" dxfId="487" priority="375">
      <formula>P28="No_existen"</formula>
    </cfRule>
  </conditionalFormatting>
  <conditionalFormatting sqref="AD23">
    <cfRule type="expression" dxfId="486" priority="374">
      <formula>$P$11="No_existen"</formula>
    </cfRule>
  </conditionalFormatting>
  <conditionalFormatting sqref="AD26">
    <cfRule type="expression" dxfId="485" priority="373">
      <formula>P26="No_existen"</formula>
    </cfRule>
  </conditionalFormatting>
  <conditionalFormatting sqref="AD27">
    <cfRule type="expression" dxfId="484" priority="372">
      <formula>P27="No_existen"</formula>
    </cfRule>
  </conditionalFormatting>
  <conditionalFormatting sqref="AD28">
    <cfRule type="expression" dxfId="483" priority="371">
      <formula>P28="No_existen"</formula>
    </cfRule>
  </conditionalFormatting>
  <conditionalFormatting sqref="AD26:AD28">
    <cfRule type="expression" dxfId="482" priority="369">
      <formula>AC26="No asignado"</formula>
    </cfRule>
  </conditionalFormatting>
  <conditionalFormatting sqref="AD23:AD28">
    <cfRule type="expression" dxfId="481" priority="370">
      <formula>AC23="No asignado"</formula>
    </cfRule>
  </conditionalFormatting>
  <conditionalFormatting sqref="AD24">
    <cfRule type="expression" dxfId="480" priority="368">
      <formula>$P$12="No_existen"</formula>
    </cfRule>
  </conditionalFormatting>
  <conditionalFormatting sqref="AD25">
    <cfRule type="expression" dxfId="479" priority="367">
      <formula>$P$13="No_existen"</formula>
    </cfRule>
  </conditionalFormatting>
  <conditionalFormatting sqref="AR23:AS23 AR26:AS26">
    <cfRule type="cellIs" dxfId="478" priority="364" operator="equal">
      <formula>"LEVE"</formula>
    </cfRule>
    <cfRule type="cellIs" dxfId="477" priority="365" operator="equal">
      <formula>"MODERADO"</formula>
    </cfRule>
    <cfRule type="cellIs" dxfId="476" priority="366" operator="equal">
      <formula>"GRAVE"</formula>
    </cfRule>
  </conditionalFormatting>
  <conditionalFormatting sqref="AW26:AW27">
    <cfRule type="expression" dxfId="475" priority="358">
      <formula>AT26&lt;&gt;"COMPARTIR"</formula>
    </cfRule>
    <cfRule type="expression" dxfId="474" priority="359">
      <formula>AT26="ASUMIR"</formula>
    </cfRule>
  </conditionalFormatting>
  <conditionalFormatting sqref="AU26:AU27">
    <cfRule type="expression" dxfId="473" priority="357">
      <formula>AT26="ASUMIR"</formula>
    </cfRule>
  </conditionalFormatting>
  <conditionalFormatting sqref="AV26:AV27">
    <cfRule type="expression" dxfId="472" priority="356">
      <formula>AT26="ASUMIR"</formula>
    </cfRule>
  </conditionalFormatting>
  <conditionalFormatting sqref="T29">
    <cfRule type="expression" dxfId="471" priority="355">
      <formula>P29="No_existen"</formula>
    </cfRule>
  </conditionalFormatting>
  <conditionalFormatting sqref="T30">
    <cfRule type="expression" dxfId="470" priority="354">
      <formula>P30="No_existen"</formula>
    </cfRule>
  </conditionalFormatting>
  <conditionalFormatting sqref="T31">
    <cfRule type="expression" dxfId="469" priority="353">
      <formula>P31="No_existen"</formula>
    </cfRule>
  </conditionalFormatting>
  <conditionalFormatting sqref="AD29">
    <cfRule type="expression" dxfId="468" priority="352">
      <formula>$P$11="No_existen"</formula>
    </cfRule>
  </conditionalFormatting>
  <conditionalFormatting sqref="AD29 AD31">
    <cfRule type="expression" dxfId="467" priority="351">
      <formula>AC29="No asignado"</formula>
    </cfRule>
  </conditionalFormatting>
  <conditionalFormatting sqref="AD31">
    <cfRule type="expression" dxfId="466" priority="350">
      <formula>$P$13="No_existen"</formula>
    </cfRule>
  </conditionalFormatting>
  <conditionalFormatting sqref="AD30">
    <cfRule type="expression" dxfId="465" priority="349">
      <formula>AC30="No asignado"</formula>
    </cfRule>
  </conditionalFormatting>
  <conditionalFormatting sqref="AD30">
    <cfRule type="expression" dxfId="464" priority="348">
      <formula>$P$12="No_existen"</formula>
    </cfRule>
  </conditionalFormatting>
  <conditionalFormatting sqref="T32">
    <cfRule type="expression" dxfId="463" priority="347">
      <formula>P32="No_existen"</formula>
    </cfRule>
  </conditionalFormatting>
  <conditionalFormatting sqref="T33">
    <cfRule type="expression" dxfId="462" priority="346">
      <formula>P33="No_existen"</formula>
    </cfRule>
  </conditionalFormatting>
  <conditionalFormatting sqref="T34">
    <cfRule type="expression" dxfId="461" priority="345">
      <formula>P34="No_existen"</formula>
    </cfRule>
  </conditionalFormatting>
  <conditionalFormatting sqref="T35">
    <cfRule type="expression" dxfId="460" priority="344">
      <formula>P35="No_existen"</formula>
    </cfRule>
  </conditionalFormatting>
  <conditionalFormatting sqref="T36">
    <cfRule type="expression" dxfId="459" priority="343">
      <formula>P36="No_existen"</formula>
    </cfRule>
  </conditionalFormatting>
  <conditionalFormatting sqref="T37">
    <cfRule type="expression" dxfId="458" priority="342">
      <formula>P37="No_existen"</formula>
    </cfRule>
  </conditionalFormatting>
  <conditionalFormatting sqref="AD32">
    <cfRule type="expression" dxfId="457" priority="330">
      <formula>P32="No_existen"</formula>
    </cfRule>
  </conditionalFormatting>
  <conditionalFormatting sqref="AD33">
    <cfRule type="expression" dxfId="456" priority="329">
      <formula>P33="No_existen"</formula>
    </cfRule>
  </conditionalFormatting>
  <conditionalFormatting sqref="AD34">
    <cfRule type="expression" dxfId="455" priority="328">
      <formula>P34="No_existen"</formula>
    </cfRule>
  </conditionalFormatting>
  <conditionalFormatting sqref="AD35">
    <cfRule type="expression" dxfId="454" priority="327">
      <formula>P35="No_existen"</formula>
    </cfRule>
  </conditionalFormatting>
  <conditionalFormatting sqref="AD36">
    <cfRule type="expression" dxfId="453" priority="326">
      <formula>P36="No_existen"</formula>
    </cfRule>
  </conditionalFormatting>
  <conditionalFormatting sqref="AD37">
    <cfRule type="expression" dxfId="452" priority="325">
      <formula>P37="No_existen"</formula>
    </cfRule>
  </conditionalFormatting>
  <conditionalFormatting sqref="AD32:AD34">
    <cfRule type="expression" dxfId="451" priority="323">
      <formula>AC32="No asignado"</formula>
    </cfRule>
  </conditionalFormatting>
  <conditionalFormatting sqref="AD35:AD37">
    <cfRule type="expression" dxfId="450" priority="322">
      <formula>AC35="No asignado"</formula>
    </cfRule>
  </conditionalFormatting>
  <conditionalFormatting sqref="AD32:AD37">
    <cfRule type="expression" dxfId="449" priority="324">
      <formula>AC32="No asignado"</formula>
    </cfRule>
  </conditionalFormatting>
  <conditionalFormatting sqref="AD37">
    <cfRule type="expression" dxfId="448" priority="321">
      <formula>P37="No_existen"</formula>
    </cfRule>
  </conditionalFormatting>
  <conditionalFormatting sqref="AR29:AS29">
    <cfRule type="cellIs" dxfId="447" priority="318" operator="equal">
      <formula>"LEVE"</formula>
    </cfRule>
    <cfRule type="cellIs" dxfId="446" priority="319" operator="equal">
      <formula>"MODERADO"</formula>
    </cfRule>
    <cfRule type="cellIs" dxfId="445" priority="320" operator="equal">
      <formula>"GRAVE"</formula>
    </cfRule>
  </conditionalFormatting>
  <conditionalFormatting sqref="AR32:AS32">
    <cfRule type="cellIs" dxfId="444" priority="315" operator="equal">
      <formula>"LEVE"</formula>
    </cfRule>
    <cfRule type="cellIs" dxfId="443" priority="316" operator="equal">
      <formula>"MODERADO"</formula>
    </cfRule>
    <cfRule type="cellIs" dxfId="442" priority="317" operator="equal">
      <formula>"GRAVE"</formula>
    </cfRule>
  </conditionalFormatting>
  <conditionalFormatting sqref="AR35:AS35">
    <cfRule type="cellIs" dxfId="441" priority="312" operator="equal">
      <formula>"LEVE"</formula>
    </cfRule>
    <cfRule type="cellIs" dxfId="440" priority="313" operator="equal">
      <formula>"MODERADO"</formula>
    </cfRule>
    <cfRule type="cellIs" dxfId="439" priority="314" operator="equal">
      <formula>"GRAVE"</formula>
    </cfRule>
  </conditionalFormatting>
  <conditionalFormatting sqref="T38">
    <cfRule type="expression" dxfId="438" priority="311">
      <formula>P38="No_existen"</formula>
    </cfRule>
  </conditionalFormatting>
  <conditionalFormatting sqref="T39">
    <cfRule type="expression" dxfId="437" priority="310">
      <formula>P39="No_existen"</formula>
    </cfRule>
  </conditionalFormatting>
  <conditionalFormatting sqref="T40">
    <cfRule type="expression" dxfId="436" priority="309">
      <formula>P40="No_existen"</formula>
    </cfRule>
  </conditionalFormatting>
  <conditionalFormatting sqref="T41">
    <cfRule type="expression" dxfId="435" priority="308">
      <formula>P41="No_existen"</formula>
    </cfRule>
  </conditionalFormatting>
  <conditionalFormatting sqref="T42">
    <cfRule type="expression" dxfId="434" priority="307">
      <formula>P42="No_existen"</formula>
    </cfRule>
  </conditionalFormatting>
  <conditionalFormatting sqref="T43">
    <cfRule type="expression" dxfId="433" priority="306">
      <formula>P43="No_existen"</formula>
    </cfRule>
  </conditionalFormatting>
  <conditionalFormatting sqref="AD38">
    <cfRule type="expression" dxfId="432" priority="305">
      <formula>$P$11="No_existen"</formula>
    </cfRule>
  </conditionalFormatting>
  <conditionalFormatting sqref="AD38">
    <cfRule type="expression" dxfId="431" priority="304">
      <formula>AC38="No asignado"</formula>
    </cfRule>
  </conditionalFormatting>
  <conditionalFormatting sqref="AD39">
    <cfRule type="expression" dxfId="430" priority="303">
      <formula>AC39="No asignado"</formula>
    </cfRule>
  </conditionalFormatting>
  <conditionalFormatting sqref="AD39">
    <cfRule type="expression" dxfId="429" priority="302">
      <formula>$P$12="No_existen"</formula>
    </cfRule>
  </conditionalFormatting>
  <conditionalFormatting sqref="AD40">
    <cfRule type="expression" dxfId="428" priority="301">
      <formula>AC40="No asignado"</formula>
    </cfRule>
  </conditionalFormatting>
  <conditionalFormatting sqref="AD40">
    <cfRule type="expression" dxfId="427" priority="300">
      <formula>$P$13="No_existen"</formula>
    </cfRule>
  </conditionalFormatting>
  <conditionalFormatting sqref="AD40">
    <cfRule type="expression" dxfId="426" priority="299">
      <formula>$P$12="No_existen"</formula>
    </cfRule>
  </conditionalFormatting>
  <conditionalFormatting sqref="AD41">
    <cfRule type="expression" dxfId="425" priority="298">
      <formula>P41="No_existen"</formula>
    </cfRule>
  </conditionalFormatting>
  <conditionalFormatting sqref="AD41">
    <cfRule type="expression" dxfId="424" priority="296">
      <formula>AC41="No asignado"</formula>
    </cfRule>
  </conditionalFormatting>
  <conditionalFormatting sqref="AD41">
    <cfRule type="expression" dxfId="423" priority="297">
      <formula>AC41="No asignado"</formula>
    </cfRule>
  </conditionalFormatting>
  <conditionalFormatting sqref="AD41">
    <cfRule type="expression" dxfId="422" priority="295">
      <formula>$P$13="No_existen"</formula>
    </cfRule>
  </conditionalFormatting>
  <conditionalFormatting sqref="AD41">
    <cfRule type="expression" dxfId="421" priority="294">
      <formula>$P$12="No_existen"</formula>
    </cfRule>
  </conditionalFormatting>
  <conditionalFormatting sqref="AD42">
    <cfRule type="expression" dxfId="420" priority="293">
      <formula>P42="No_existen"</formula>
    </cfRule>
  </conditionalFormatting>
  <conditionalFormatting sqref="AD42">
    <cfRule type="expression" dxfId="419" priority="292">
      <formula>P42="No_existen"</formula>
    </cfRule>
  </conditionalFormatting>
  <conditionalFormatting sqref="AD42">
    <cfRule type="expression" dxfId="418" priority="290">
      <formula>AC42="No asignado"</formula>
    </cfRule>
  </conditionalFormatting>
  <conditionalFormatting sqref="AD42">
    <cfRule type="expression" dxfId="417" priority="291">
      <formula>AC42="No asignado"</formula>
    </cfRule>
  </conditionalFormatting>
  <conditionalFormatting sqref="AD42">
    <cfRule type="expression" dxfId="416" priority="289">
      <formula>$P$13="No_existen"</formula>
    </cfRule>
  </conditionalFormatting>
  <conditionalFormatting sqref="AD42">
    <cfRule type="expression" dxfId="415" priority="288">
      <formula>$P$12="No_existen"</formula>
    </cfRule>
  </conditionalFormatting>
  <conditionalFormatting sqref="AD42">
    <cfRule type="expression" dxfId="414" priority="287">
      <formula>P42="No_existen"</formula>
    </cfRule>
  </conditionalFormatting>
  <conditionalFormatting sqref="AD43">
    <cfRule type="expression" dxfId="413" priority="286">
      <formula>P43="No_existen"</formula>
    </cfRule>
  </conditionalFormatting>
  <conditionalFormatting sqref="AD43">
    <cfRule type="expression" dxfId="412" priority="285">
      <formula>P43="No_existen"</formula>
    </cfRule>
  </conditionalFormatting>
  <conditionalFormatting sqref="AD43">
    <cfRule type="expression" dxfId="411" priority="283">
      <formula>AC43="No asignado"</formula>
    </cfRule>
  </conditionalFormatting>
  <conditionalFormatting sqref="AD43">
    <cfRule type="expression" dxfId="410" priority="284">
      <formula>AC43="No asignado"</formula>
    </cfRule>
  </conditionalFormatting>
  <conditionalFormatting sqref="AD43">
    <cfRule type="expression" dxfId="409" priority="282">
      <formula>$P$13="No_existen"</formula>
    </cfRule>
  </conditionalFormatting>
  <conditionalFormatting sqref="AD43">
    <cfRule type="expression" dxfId="408" priority="281">
      <formula>$P$12="No_existen"</formula>
    </cfRule>
  </conditionalFormatting>
  <conditionalFormatting sqref="AD43">
    <cfRule type="expression" dxfId="407" priority="280">
      <formula>P43="No_existen"</formula>
    </cfRule>
  </conditionalFormatting>
  <conditionalFormatting sqref="AR38">
    <cfRule type="cellIs" dxfId="406" priority="277" operator="equal">
      <formula>"LEVE"</formula>
    </cfRule>
    <cfRule type="cellIs" dxfId="405" priority="278" operator="equal">
      <formula>"MODERADO"</formula>
    </cfRule>
    <cfRule type="cellIs" dxfId="404" priority="279" operator="equal">
      <formula>"GRAVE"</formula>
    </cfRule>
  </conditionalFormatting>
  <conditionalFormatting sqref="AR41">
    <cfRule type="cellIs" dxfId="403" priority="274" operator="equal">
      <formula>"LEVE"</formula>
    </cfRule>
    <cfRule type="cellIs" dxfId="402" priority="275" operator="equal">
      <formula>"MODERADO"</formula>
    </cfRule>
    <cfRule type="cellIs" dxfId="401" priority="276" operator="equal">
      <formula>"GRAVE"</formula>
    </cfRule>
  </conditionalFormatting>
  <conditionalFormatting sqref="AS38">
    <cfRule type="cellIs" dxfId="400" priority="271" operator="equal">
      <formula>"LEVE"</formula>
    </cfRule>
    <cfRule type="cellIs" dxfId="399" priority="272" operator="equal">
      <formula>"MODERADO"</formula>
    </cfRule>
    <cfRule type="cellIs" dxfId="398" priority="273" operator="equal">
      <formula>"GRAVE"</formula>
    </cfRule>
  </conditionalFormatting>
  <conditionalFormatting sqref="AS41">
    <cfRule type="cellIs" dxfId="397" priority="268" operator="equal">
      <formula>"LEVE"</formula>
    </cfRule>
    <cfRule type="cellIs" dxfId="396" priority="269" operator="equal">
      <formula>"MODERADO"</formula>
    </cfRule>
    <cfRule type="cellIs" dxfId="395" priority="270" operator="equal">
      <formula>"GRAVE"</formula>
    </cfRule>
  </conditionalFormatting>
  <conditionalFormatting sqref="AU41">
    <cfRule type="expression" dxfId="394" priority="267">
      <formula>AT41="ASUMIR"</formula>
    </cfRule>
  </conditionalFormatting>
  <conditionalFormatting sqref="AU42">
    <cfRule type="expression" dxfId="393" priority="266">
      <formula>AT42="ASUMIR"</formula>
    </cfRule>
  </conditionalFormatting>
  <conditionalFormatting sqref="AU43">
    <cfRule type="expression" dxfId="392" priority="265">
      <formula>AT43="ASUMIR"</formula>
    </cfRule>
  </conditionalFormatting>
  <conditionalFormatting sqref="AV41">
    <cfRule type="expression" dxfId="391" priority="264">
      <formula>AT41="ASUMIR"</formula>
    </cfRule>
  </conditionalFormatting>
  <conditionalFormatting sqref="AV43">
    <cfRule type="expression" dxfId="390" priority="263">
      <formula>AT43="ASUMIR"</formula>
    </cfRule>
  </conditionalFormatting>
  <conditionalFormatting sqref="AV42">
    <cfRule type="expression" dxfId="389" priority="262">
      <formula>AT42="ASUMIR"</formula>
    </cfRule>
  </conditionalFormatting>
  <conditionalFormatting sqref="T44">
    <cfRule type="expression" dxfId="388" priority="261">
      <formula>P44="No_existen"</formula>
    </cfRule>
  </conditionalFormatting>
  <conditionalFormatting sqref="T45">
    <cfRule type="expression" dxfId="387" priority="260">
      <formula>P45="No_existen"</formula>
    </cfRule>
  </conditionalFormatting>
  <conditionalFormatting sqref="T46">
    <cfRule type="expression" dxfId="386" priority="259">
      <formula>P46="No_existen"</formula>
    </cfRule>
  </conditionalFormatting>
  <conditionalFormatting sqref="Y44:Y46">
    <cfRule type="expression" dxfId="385" priority="255">
      <formula>X44="Semiautomatico"</formula>
    </cfRule>
    <cfRule type="expression" dxfId="384" priority="256">
      <formula>X44="Manual"</formula>
    </cfRule>
    <cfRule type="expression" dxfId="383" priority="258">
      <formula>P44="No_existen"</formula>
    </cfRule>
  </conditionalFormatting>
  <conditionalFormatting sqref="Y45:Y46">
    <cfRule type="expression" dxfId="382" priority="257">
      <formula>P45="No_existen"</formula>
    </cfRule>
  </conditionalFormatting>
  <conditionalFormatting sqref="AD44">
    <cfRule type="expression" dxfId="381" priority="254">
      <formula>$P$11="No_existen"</formula>
    </cfRule>
  </conditionalFormatting>
  <conditionalFormatting sqref="AD44:AD46">
    <cfRule type="expression" dxfId="380" priority="253">
      <formula>AC44="No asignado"</formula>
    </cfRule>
  </conditionalFormatting>
  <conditionalFormatting sqref="AD45">
    <cfRule type="expression" dxfId="379" priority="252">
      <formula>$P$12="No_existen"</formula>
    </cfRule>
  </conditionalFormatting>
  <conditionalFormatting sqref="AD46">
    <cfRule type="expression" dxfId="378" priority="251">
      <formula>$P$13="No_existen"</formula>
    </cfRule>
  </conditionalFormatting>
  <conditionalFormatting sqref="T47">
    <cfRule type="expression" dxfId="377" priority="250">
      <formula>P47="No_existen"</formula>
    </cfRule>
  </conditionalFormatting>
  <conditionalFormatting sqref="T48">
    <cfRule type="expression" dxfId="376" priority="249">
      <formula>P48="No_existen"</formula>
    </cfRule>
  </conditionalFormatting>
  <conditionalFormatting sqref="T49">
    <cfRule type="expression" dxfId="375" priority="248">
      <formula>P49="No_existen"</formula>
    </cfRule>
  </conditionalFormatting>
  <conditionalFormatting sqref="T50">
    <cfRule type="expression" dxfId="374" priority="247">
      <formula>P50="No_existen"</formula>
    </cfRule>
  </conditionalFormatting>
  <conditionalFormatting sqref="T51">
    <cfRule type="expression" dxfId="373" priority="246">
      <formula>P51="No_existen"</formula>
    </cfRule>
  </conditionalFormatting>
  <conditionalFormatting sqref="T52">
    <cfRule type="expression" dxfId="372" priority="245">
      <formula>P52="No_existen"</formula>
    </cfRule>
  </conditionalFormatting>
  <conditionalFormatting sqref="Y47:Y48">
    <cfRule type="expression" dxfId="371" priority="241">
      <formula>X47="Semiautomatico"</formula>
    </cfRule>
    <cfRule type="expression" dxfId="370" priority="242">
      <formula>X47="Manual"</formula>
    </cfRule>
    <cfRule type="expression" dxfId="369" priority="244">
      <formula>P47="No_existen"</formula>
    </cfRule>
  </conditionalFormatting>
  <conditionalFormatting sqref="Y47:Y48">
    <cfRule type="expression" dxfId="368" priority="243">
      <formula>P47="No_existen"</formula>
    </cfRule>
  </conditionalFormatting>
  <conditionalFormatting sqref="Y52">
    <cfRule type="expression" dxfId="367" priority="240">
      <formula>U52="No_existen"</formula>
    </cfRule>
  </conditionalFormatting>
  <conditionalFormatting sqref="AD47">
    <cfRule type="expression" dxfId="366" priority="239">
      <formula>P47="No_existen"</formula>
    </cfRule>
  </conditionalFormatting>
  <conditionalFormatting sqref="AD48">
    <cfRule type="expression" dxfId="365" priority="238">
      <formula>P48="No_existen"</formula>
    </cfRule>
  </conditionalFormatting>
  <conditionalFormatting sqref="AD47:AD48">
    <cfRule type="expression" dxfId="364" priority="236">
      <formula>AC47="No asignado"</formula>
    </cfRule>
  </conditionalFormatting>
  <conditionalFormatting sqref="AD47:AD48">
    <cfRule type="expression" dxfId="363" priority="237">
      <formula>AC47="No asignado"</formula>
    </cfRule>
  </conditionalFormatting>
  <conditionalFormatting sqref="AD51">
    <cfRule type="expression" dxfId="362" priority="235">
      <formula>P51="No_existen"</formula>
    </cfRule>
  </conditionalFormatting>
  <conditionalFormatting sqref="AD52">
    <cfRule type="expression" dxfId="361" priority="234">
      <formula>P52="No_existen"</formula>
    </cfRule>
  </conditionalFormatting>
  <conditionalFormatting sqref="AD51:AD52">
    <cfRule type="expression" dxfId="360" priority="232">
      <formula>AC51="No asignado"</formula>
    </cfRule>
  </conditionalFormatting>
  <conditionalFormatting sqref="AD51:AD52">
    <cfRule type="expression" dxfId="359" priority="233">
      <formula>AC51="No asignado"</formula>
    </cfRule>
  </conditionalFormatting>
  <conditionalFormatting sqref="AS44">
    <cfRule type="cellIs" dxfId="358" priority="229" operator="equal">
      <formula>"LEVE"</formula>
    </cfRule>
    <cfRule type="cellIs" dxfId="357" priority="230" operator="equal">
      <formula>"MODERADO"</formula>
    </cfRule>
    <cfRule type="cellIs" dxfId="356" priority="231" operator="equal">
      <formula>"GRAVE"</formula>
    </cfRule>
  </conditionalFormatting>
  <conditionalFormatting sqref="AR44">
    <cfRule type="cellIs" dxfId="355" priority="226" operator="equal">
      <formula>"LEVE"</formula>
    </cfRule>
    <cfRule type="cellIs" dxfId="354" priority="227" operator="equal">
      <formula>"MODERADO"</formula>
    </cfRule>
    <cfRule type="cellIs" dxfId="353" priority="228" operator="equal">
      <formula>"GRAVE"</formula>
    </cfRule>
  </conditionalFormatting>
  <conditionalFormatting sqref="AR47">
    <cfRule type="cellIs" dxfId="352" priority="223" operator="equal">
      <formula>"LEVE"</formula>
    </cfRule>
    <cfRule type="cellIs" dxfId="351" priority="224" operator="equal">
      <formula>"MODERADO"</formula>
    </cfRule>
    <cfRule type="cellIs" dxfId="350" priority="225" operator="equal">
      <formula>"GRAVE"</formula>
    </cfRule>
  </conditionalFormatting>
  <conditionalFormatting sqref="AS47">
    <cfRule type="cellIs" dxfId="349" priority="220" operator="equal">
      <formula>"LEVE"</formula>
    </cfRule>
    <cfRule type="cellIs" dxfId="348" priority="221" operator="equal">
      <formula>"MODERADO"</formula>
    </cfRule>
    <cfRule type="cellIs" dxfId="347" priority="222" operator="equal">
      <formula>"GRAVE"</formula>
    </cfRule>
  </conditionalFormatting>
  <conditionalFormatting sqref="AR50">
    <cfRule type="cellIs" dxfId="346" priority="217" operator="equal">
      <formula>"LEVE"</formula>
    </cfRule>
    <cfRule type="cellIs" dxfId="345" priority="218" operator="equal">
      <formula>"MODERADO"</formula>
    </cfRule>
    <cfRule type="cellIs" dxfId="344" priority="219" operator="equal">
      <formula>"GRAVE"</formula>
    </cfRule>
  </conditionalFormatting>
  <conditionalFormatting sqref="AS50">
    <cfRule type="cellIs" dxfId="343" priority="214" operator="equal">
      <formula>"LEVE"</formula>
    </cfRule>
    <cfRule type="cellIs" dxfId="342" priority="215" operator="equal">
      <formula>"MODERADO"</formula>
    </cfRule>
    <cfRule type="cellIs" dxfId="341" priority="216" operator="equal">
      <formula>"GRAVE"</formula>
    </cfRule>
  </conditionalFormatting>
  <conditionalFormatting sqref="AV47:AV48">
    <cfRule type="expression" dxfId="340" priority="213">
      <formula>AU47="ASUMIR"</formula>
    </cfRule>
  </conditionalFormatting>
  <conditionalFormatting sqref="AW47:AW48">
    <cfRule type="expression" dxfId="339" priority="212">
      <formula>AU47="ASUMIR"</formula>
    </cfRule>
  </conditionalFormatting>
  <conditionalFormatting sqref="T53">
    <cfRule type="expression" dxfId="338" priority="211">
      <formula>P53="No_existen"</formula>
    </cfRule>
  </conditionalFormatting>
  <conditionalFormatting sqref="T55">
    <cfRule type="expression" dxfId="337" priority="210">
      <formula>P55="No_existen"</formula>
    </cfRule>
  </conditionalFormatting>
  <conditionalFormatting sqref="T54">
    <cfRule type="expression" dxfId="336" priority="209">
      <formula>P54="No_existen"</formula>
    </cfRule>
  </conditionalFormatting>
  <conditionalFormatting sqref="T56">
    <cfRule type="expression" dxfId="335" priority="208">
      <formula>P56="No_existen"</formula>
    </cfRule>
  </conditionalFormatting>
  <conditionalFormatting sqref="T57">
    <cfRule type="expression" dxfId="334" priority="207">
      <formula>P57="No_existen"</formula>
    </cfRule>
  </conditionalFormatting>
  <conditionalFormatting sqref="T58">
    <cfRule type="expression" dxfId="333" priority="206">
      <formula>P58="No_existen"</formula>
    </cfRule>
  </conditionalFormatting>
  <conditionalFormatting sqref="AD56">
    <cfRule type="expression" dxfId="332" priority="205">
      <formula>P56="No_existen"</formula>
    </cfRule>
  </conditionalFormatting>
  <conditionalFormatting sqref="AD57">
    <cfRule type="expression" dxfId="331" priority="204">
      <formula>P57="No_existen"</formula>
    </cfRule>
  </conditionalFormatting>
  <conditionalFormatting sqref="AD56:AD57">
    <cfRule type="expression" dxfId="330" priority="202">
      <formula>AC56="No asignado"</formula>
    </cfRule>
  </conditionalFormatting>
  <conditionalFormatting sqref="AD56:AD57">
    <cfRule type="expression" dxfId="329" priority="203">
      <formula>AC56="No asignado"</formula>
    </cfRule>
  </conditionalFormatting>
  <conditionalFormatting sqref="AD54">
    <cfRule type="expression" dxfId="328" priority="201">
      <formula>P54="No_existen"</formula>
    </cfRule>
  </conditionalFormatting>
  <conditionalFormatting sqref="AD55">
    <cfRule type="expression" dxfId="327" priority="200">
      <formula>P55="No_existen"</formula>
    </cfRule>
  </conditionalFormatting>
  <conditionalFormatting sqref="AD54:AD55">
    <cfRule type="expression" dxfId="326" priority="198">
      <formula>AC54="No asignado"</formula>
    </cfRule>
  </conditionalFormatting>
  <conditionalFormatting sqref="AD53:AD55">
    <cfRule type="expression" dxfId="325" priority="199">
      <formula>AC53="No asignado"</formula>
    </cfRule>
  </conditionalFormatting>
  <conditionalFormatting sqref="AD53">
    <cfRule type="expression" dxfId="324" priority="197">
      <formula>$P$13="No_existen"</formula>
    </cfRule>
  </conditionalFormatting>
  <conditionalFormatting sqref="AD53">
    <cfRule type="expression" dxfId="323" priority="196">
      <formula>$P$11="No_existen"</formula>
    </cfRule>
  </conditionalFormatting>
  <conditionalFormatting sqref="AD54">
    <cfRule type="expression" dxfId="322" priority="195">
      <formula>$P$11="No_existen"</formula>
    </cfRule>
  </conditionalFormatting>
  <conditionalFormatting sqref="AD55">
    <cfRule type="expression" dxfId="321" priority="194">
      <formula>$P$11="No_existen"</formula>
    </cfRule>
  </conditionalFormatting>
  <conditionalFormatting sqref="AD57">
    <cfRule type="expression" dxfId="320" priority="193">
      <formula>P57="No_existen"</formula>
    </cfRule>
  </conditionalFormatting>
  <conditionalFormatting sqref="AD58">
    <cfRule type="expression" dxfId="319" priority="192">
      <formula>P58="No_existen"</formula>
    </cfRule>
  </conditionalFormatting>
  <conditionalFormatting sqref="AD58">
    <cfRule type="expression" dxfId="318" priority="190">
      <formula>AC58="No asignado"</formula>
    </cfRule>
  </conditionalFormatting>
  <conditionalFormatting sqref="AD58">
    <cfRule type="expression" dxfId="317" priority="191">
      <formula>AC58="No asignado"</formula>
    </cfRule>
  </conditionalFormatting>
  <conditionalFormatting sqref="AD58">
    <cfRule type="expression" dxfId="316" priority="189">
      <formula>$P$11="No_existen"</formula>
    </cfRule>
  </conditionalFormatting>
  <conditionalFormatting sqref="AR56:AS56 AS53">
    <cfRule type="cellIs" dxfId="315" priority="186" operator="equal">
      <formula>"LEVE"</formula>
    </cfRule>
    <cfRule type="cellIs" dxfId="314" priority="187" operator="equal">
      <formula>"MODERADO"</formula>
    </cfRule>
    <cfRule type="cellIs" dxfId="313" priority="188" operator="equal">
      <formula>"GRAVE"</formula>
    </cfRule>
  </conditionalFormatting>
  <conditionalFormatting sqref="AR53">
    <cfRule type="cellIs" dxfId="312" priority="183" operator="equal">
      <formula>"LEVE"</formula>
    </cfRule>
    <cfRule type="cellIs" dxfId="311" priority="184" operator="equal">
      <formula>"MODERADO"</formula>
    </cfRule>
    <cfRule type="cellIs" dxfId="310" priority="185" operator="equal">
      <formula>"GRAVE"</formula>
    </cfRule>
  </conditionalFormatting>
  <conditionalFormatting sqref="AU56:AU58">
    <cfRule type="expression" dxfId="309" priority="182">
      <formula>AT56="ASUMIR"</formula>
    </cfRule>
  </conditionalFormatting>
  <conditionalFormatting sqref="AV53:AV58">
    <cfRule type="expression" dxfId="308" priority="181">
      <formula>AT53="ASUMIR"</formula>
    </cfRule>
  </conditionalFormatting>
  <conditionalFormatting sqref="AU53:AU55">
    <cfRule type="expression" dxfId="307" priority="180">
      <formula>AT53="ASUMIR"</formula>
    </cfRule>
  </conditionalFormatting>
  <conditionalFormatting sqref="T59">
    <cfRule type="expression" dxfId="306" priority="179">
      <formula>P59="No_existen"</formula>
    </cfRule>
  </conditionalFormatting>
  <conditionalFormatting sqref="T61">
    <cfRule type="expression" dxfId="305" priority="178">
      <formula>P61="No_existen"</formula>
    </cfRule>
  </conditionalFormatting>
  <conditionalFormatting sqref="T60">
    <cfRule type="expression" dxfId="304" priority="177">
      <formula>P60="No_existen"</formula>
    </cfRule>
  </conditionalFormatting>
  <conditionalFormatting sqref="T62">
    <cfRule type="expression" dxfId="303" priority="176">
      <formula>P62="No_existen"</formula>
    </cfRule>
  </conditionalFormatting>
  <conditionalFormatting sqref="T63">
    <cfRule type="expression" dxfId="302" priority="175">
      <formula>P63="No_existen"</formula>
    </cfRule>
  </conditionalFormatting>
  <conditionalFormatting sqref="AD59">
    <cfRule type="expression" dxfId="301" priority="174">
      <formula>P59="No_existen"</formula>
    </cfRule>
  </conditionalFormatting>
  <conditionalFormatting sqref="AD59">
    <cfRule type="expression" dxfId="300" priority="172">
      <formula>AC59="No asignado"</formula>
    </cfRule>
  </conditionalFormatting>
  <conditionalFormatting sqref="AD59">
    <cfRule type="expression" dxfId="299" priority="173">
      <formula>AC59="No asignado"</formula>
    </cfRule>
  </conditionalFormatting>
  <conditionalFormatting sqref="AD59">
    <cfRule type="expression" dxfId="298" priority="171">
      <formula>$P$11="No_existen"</formula>
    </cfRule>
  </conditionalFormatting>
  <conditionalFormatting sqref="AD60">
    <cfRule type="expression" dxfId="297" priority="170">
      <formula>P60="No_existen"</formula>
    </cfRule>
  </conditionalFormatting>
  <conditionalFormatting sqref="AD60">
    <cfRule type="expression" dxfId="296" priority="168">
      <formula>AC60="No asignado"</formula>
    </cfRule>
  </conditionalFormatting>
  <conditionalFormatting sqref="AD60">
    <cfRule type="expression" dxfId="295" priority="169">
      <formula>AC60="No asignado"</formula>
    </cfRule>
  </conditionalFormatting>
  <conditionalFormatting sqref="AD60">
    <cfRule type="expression" dxfId="294" priority="167">
      <formula>$P$11="No_existen"</formula>
    </cfRule>
  </conditionalFormatting>
  <conditionalFormatting sqref="AD61">
    <cfRule type="expression" dxfId="293" priority="166">
      <formula>P61="No_existen"</formula>
    </cfRule>
  </conditionalFormatting>
  <conditionalFormatting sqref="AD61">
    <cfRule type="expression" dxfId="292" priority="164">
      <formula>AC61="No asignado"</formula>
    </cfRule>
  </conditionalFormatting>
  <conditionalFormatting sqref="AD61">
    <cfRule type="expression" dxfId="291" priority="165">
      <formula>AC61="No asignado"</formula>
    </cfRule>
  </conditionalFormatting>
  <conditionalFormatting sqref="AD61">
    <cfRule type="expression" dxfId="290" priority="163">
      <formula>$P$11="No_existen"</formula>
    </cfRule>
  </conditionalFormatting>
  <conditionalFormatting sqref="AD62:AD63">
    <cfRule type="expression" dxfId="289" priority="162">
      <formula>$P$11="No_existen"</formula>
    </cfRule>
  </conditionalFormatting>
  <conditionalFormatting sqref="AD62:AD63">
    <cfRule type="expression" dxfId="288" priority="161">
      <formula>AC62="No asignado"</formula>
    </cfRule>
  </conditionalFormatting>
  <conditionalFormatting sqref="AD63">
    <cfRule type="expression" dxfId="287" priority="160">
      <formula>$P$12="No_existen"</formula>
    </cfRule>
  </conditionalFormatting>
  <conditionalFormatting sqref="AR59:AS59">
    <cfRule type="cellIs" dxfId="286" priority="157" operator="equal">
      <formula>"LEVE"</formula>
    </cfRule>
    <cfRule type="cellIs" dxfId="285" priority="158" operator="equal">
      <formula>"MODERADO"</formula>
    </cfRule>
    <cfRule type="cellIs" dxfId="284" priority="159" operator="equal">
      <formula>"GRAVE"</formula>
    </cfRule>
  </conditionalFormatting>
  <conditionalFormatting sqref="AR62:AS62">
    <cfRule type="cellIs" dxfId="283" priority="154" operator="equal">
      <formula>"LEVE"</formula>
    </cfRule>
    <cfRule type="cellIs" dxfId="282" priority="155" operator="equal">
      <formula>"MODERADO"</formula>
    </cfRule>
    <cfRule type="cellIs" dxfId="281" priority="156" operator="equal">
      <formula>"GRAVE"</formula>
    </cfRule>
  </conditionalFormatting>
  <conditionalFormatting sqref="AV59:AV64">
    <cfRule type="expression" dxfId="280" priority="153">
      <formula>AT59="ASUMIR"</formula>
    </cfRule>
  </conditionalFormatting>
  <conditionalFormatting sqref="AU59">
    <cfRule type="expression" dxfId="279" priority="152">
      <formula>AQ59="No_existen"</formula>
    </cfRule>
  </conditionalFormatting>
  <conditionalFormatting sqref="AU61">
    <cfRule type="expression" dxfId="278" priority="151">
      <formula>AQ61="No_existen"</formula>
    </cfRule>
  </conditionalFormatting>
  <conditionalFormatting sqref="AU60">
    <cfRule type="expression" dxfId="277" priority="150">
      <formula>AQ60="No_existen"</formula>
    </cfRule>
  </conditionalFormatting>
  <conditionalFormatting sqref="AU62:AU64">
    <cfRule type="expression" dxfId="276" priority="149">
      <formula>AT62="ASUMIR"</formula>
    </cfRule>
  </conditionalFormatting>
  <conditionalFormatting sqref="AD65">
    <cfRule type="expression" dxfId="275" priority="148">
      <formula>P65="No_existen"</formula>
    </cfRule>
  </conditionalFormatting>
  <conditionalFormatting sqref="AD66">
    <cfRule type="expression" dxfId="274" priority="147">
      <formula>P66="No_existen"</formula>
    </cfRule>
  </conditionalFormatting>
  <conditionalFormatting sqref="AD65:AD66">
    <cfRule type="expression" dxfId="273" priority="146">
      <formula>AC65="No asignado"</formula>
    </cfRule>
  </conditionalFormatting>
  <conditionalFormatting sqref="AR65:AS65">
    <cfRule type="cellIs" dxfId="272" priority="143" operator="equal">
      <formula>"LEVE"</formula>
    </cfRule>
    <cfRule type="cellIs" dxfId="271" priority="144" operator="equal">
      <formula>"MODERADO"</formula>
    </cfRule>
    <cfRule type="cellIs" dxfId="270" priority="145" operator="equal">
      <formula>"GRAVE"</formula>
    </cfRule>
  </conditionalFormatting>
  <conditionalFormatting sqref="AR68">
    <cfRule type="cellIs" dxfId="269" priority="140" operator="equal">
      <formula>"LEVE"</formula>
    </cfRule>
    <cfRule type="cellIs" dxfId="268" priority="141" operator="equal">
      <formula>"MODERADO"</formula>
    </cfRule>
    <cfRule type="cellIs" dxfId="267" priority="142" operator="equal">
      <formula>"GRAVE"</formula>
    </cfRule>
  </conditionalFormatting>
  <conditionalFormatting sqref="AS68">
    <cfRule type="cellIs" dxfId="266" priority="137" operator="equal">
      <formula>"LEVE"</formula>
    </cfRule>
    <cfRule type="cellIs" dxfId="265" priority="138" operator="equal">
      <formula>"MODERADO"</formula>
    </cfRule>
    <cfRule type="cellIs" dxfId="264" priority="139" operator="equal">
      <formula>"GRAVE"</formula>
    </cfRule>
  </conditionalFormatting>
  <conditionalFormatting sqref="AU68">
    <cfRule type="expression" dxfId="263" priority="136">
      <formula>AT68="ASUMIR"</formula>
    </cfRule>
  </conditionalFormatting>
  <conditionalFormatting sqref="AV68">
    <cfRule type="expression" dxfId="262" priority="135">
      <formula>AT68="ASUMIR"</formula>
    </cfRule>
  </conditionalFormatting>
  <conditionalFormatting sqref="T71">
    <cfRule type="expression" dxfId="261" priority="134">
      <formula>P71="No_existen"</formula>
    </cfRule>
  </conditionalFormatting>
  <conditionalFormatting sqref="T72">
    <cfRule type="expression" dxfId="260" priority="133">
      <formula>P72="No_existen"</formula>
    </cfRule>
  </conditionalFormatting>
  <conditionalFormatting sqref="AD71">
    <cfRule type="expression" dxfId="259" priority="132">
      <formula>P71="No_existen"</formula>
    </cfRule>
  </conditionalFormatting>
  <conditionalFormatting sqref="AD72">
    <cfRule type="expression" dxfId="258" priority="131">
      <formula>P72="No_existen"</formula>
    </cfRule>
  </conditionalFormatting>
  <conditionalFormatting sqref="AD71:AD72">
    <cfRule type="expression" dxfId="257" priority="129">
      <formula>AC71="No asignado"</formula>
    </cfRule>
  </conditionalFormatting>
  <conditionalFormatting sqref="AD71:AD72">
    <cfRule type="expression" dxfId="256" priority="130">
      <formula>AC71="No asignado"</formula>
    </cfRule>
  </conditionalFormatting>
  <conditionalFormatting sqref="AD71">
    <cfRule type="expression" dxfId="255" priority="128">
      <formula>P71="No_existen"</formula>
    </cfRule>
  </conditionalFormatting>
  <conditionalFormatting sqref="T74">
    <cfRule type="expression" dxfId="254" priority="127">
      <formula>P74="No_existen"</formula>
    </cfRule>
  </conditionalFormatting>
  <conditionalFormatting sqref="T75">
    <cfRule type="expression" dxfId="253" priority="126">
      <formula>P75="No_existen"</formula>
    </cfRule>
  </conditionalFormatting>
  <conditionalFormatting sqref="T76">
    <cfRule type="expression" dxfId="252" priority="125">
      <formula>P76="No_existen"</formula>
    </cfRule>
  </conditionalFormatting>
  <conditionalFormatting sqref="AD74">
    <cfRule type="expression" dxfId="251" priority="124">
      <formula>P74="No_existen"</formula>
    </cfRule>
  </conditionalFormatting>
  <conditionalFormatting sqref="AD75">
    <cfRule type="expression" dxfId="250" priority="123">
      <formula>P75="No_existen"</formula>
    </cfRule>
  </conditionalFormatting>
  <conditionalFormatting sqref="AD76">
    <cfRule type="expression" dxfId="249" priority="122">
      <formula>P76="No_existen"</formula>
    </cfRule>
  </conditionalFormatting>
  <conditionalFormatting sqref="AD74:AD76">
    <cfRule type="expression" dxfId="248" priority="120">
      <formula>AC74="No asignado"</formula>
    </cfRule>
  </conditionalFormatting>
  <conditionalFormatting sqref="AD74:AD76">
    <cfRule type="expression" dxfId="247" priority="121">
      <formula>AC74="No asignado"</formula>
    </cfRule>
  </conditionalFormatting>
  <conditionalFormatting sqref="AD75">
    <cfRule type="expression" dxfId="246" priority="119">
      <formula>$P$13="No_existen"</formula>
    </cfRule>
  </conditionalFormatting>
  <conditionalFormatting sqref="AD75">
    <cfRule type="expression" dxfId="245" priority="118">
      <formula>$P$11="No_existen"</formula>
    </cfRule>
  </conditionalFormatting>
  <conditionalFormatting sqref="AD74">
    <cfRule type="expression" dxfId="244" priority="117">
      <formula>$P$13="No_existen"</formula>
    </cfRule>
  </conditionalFormatting>
  <conditionalFormatting sqref="AD74">
    <cfRule type="expression" dxfId="243" priority="116">
      <formula>$P$11="No_existen"</formula>
    </cfRule>
  </conditionalFormatting>
  <conditionalFormatting sqref="AD76">
    <cfRule type="expression" dxfId="242" priority="115">
      <formula>P76="No_existen"</formula>
    </cfRule>
  </conditionalFormatting>
  <conditionalFormatting sqref="AD76">
    <cfRule type="expression" dxfId="241" priority="114">
      <formula>$P$13="No_existen"</formula>
    </cfRule>
  </conditionalFormatting>
  <conditionalFormatting sqref="AD76">
    <cfRule type="expression" dxfId="240" priority="113">
      <formula>$P$11="No_existen"</formula>
    </cfRule>
  </conditionalFormatting>
  <conditionalFormatting sqref="AD75">
    <cfRule type="expression" dxfId="239" priority="112">
      <formula>P75="No_existen"</formula>
    </cfRule>
  </conditionalFormatting>
  <conditionalFormatting sqref="AD75">
    <cfRule type="expression" dxfId="238" priority="111">
      <formula>$P$13="No_existen"</formula>
    </cfRule>
  </conditionalFormatting>
  <conditionalFormatting sqref="AD75">
    <cfRule type="expression" dxfId="237" priority="110">
      <formula>$P$11="No_existen"</formula>
    </cfRule>
  </conditionalFormatting>
  <conditionalFormatting sqref="AD76">
    <cfRule type="expression" dxfId="236" priority="109">
      <formula>P76="No_existen"</formula>
    </cfRule>
  </conditionalFormatting>
  <conditionalFormatting sqref="AD76">
    <cfRule type="expression" dxfId="235" priority="108">
      <formula>$P$13="No_existen"</formula>
    </cfRule>
  </conditionalFormatting>
  <conditionalFormatting sqref="AD76">
    <cfRule type="expression" dxfId="234" priority="107">
      <formula>$P$11="No_existen"</formula>
    </cfRule>
  </conditionalFormatting>
  <conditionalFormatting sqref="AR71:AS71 AR74:AS74">
    <cfRule type="cellIs" dxfId="233" priority="104" operator="equal">
      <formula>"LEVE"</formula>
    </cfRule>
    <cfRule type="cellIs" dxfId="232" priority="105" operator="equal">
      <formula>"MODERADO"</formula>
    </cfRule>
    <cfRule type="cellIs" dxfId="231" priority="106" operator="equal">
      <formula>"GRAVE"</formula>
    </cfRule>
  </conditionalFormatting>
  <conditionalFormatting sqref="AU71:AU72">
    <cfRule type="expression" dxfId="230" priority="103">
      <formula>AT71="ASUMIR"</formula>
    </cfRule>
  </conditionalFormatting>
  <conditionalFormatting sqref="AV71:AV72">
    <cfRule type="expression" dxfId="229" priority="102">
      <formula>AT71="ASUMIR"</formula>
    </cfRule>
  </conditionalFormatting>
  <conditionalFormatting sqref="T77">
    <cfRule type="expression" dxfId="228" priority="101">
      <formula>P77="No_existen"</formula>
    </cfRule>
  </conditionalFormatting>
  <conditionalFormatting sqref="T79">
    <cfRule type="expression" dxfId="227" priority="100">
      <formula>P79="No_existen"</formula>
    </cfRule>
  </conditionalFormatting>
  <conditionalFormatting sqref="T80">
    <cfRule type="expression" dxfId="226" priority="99">
      <formula>P80="No_existen"</formula>
    </cfRule>
  </conditionalFormatting>
  <conditionalFormatting sqref="T81">
    <cfRule type="expression" dxfId="225" priority="98">
      <formula>P81="No_existen"</formula>
    </cfRule>
  </conditionalFormatting>
  <conditionalFormatting sqref="T82">
    <cfRule type="expression" dxfId="224" priority="97">
      <formula>P82="No_existen"</formula>
    </cfRule>
  </conditionalFormatting>
  <conditionalFormatting sqref="T83:T84">
    <cfRule type="expression" dxfId="223" priority="96">
      <formula>P83="No_existen"</formula>
    </cfRule>
  </conditionalFormatting>
  <conditionalFormatting sqref="T78">
    <cfRule type="expression" dxfId="222" priority="95">
      <formula>P78="No_existen"</formula>
    </cfRule>
  </conditionalFormatting>
  <conditionalFormatting sqref="AD77:AD78">
    <cfRule type="expression" dxfId="221" priority="94">
      <formula>P77="No_existen"</formula>
    </cfRule>
  </conditionalFormatting>
  <conditionalFormatting sqref="AD78">
    <cfRule type="expression" dxfId="220" priority="93">
      <formula>P78="No_existen"</formula>
    </cfRule>
  </conditionalFormatting>
  <conditionalFormatting sqref="AD79">
    <cfRule type="expression" dxfId="219" priority="92">
      <formula>P79="No_existen"</formula>
    </cfRule>
  </conditionalFormatting>
  <conditionalFormatting sqref="AD80">
    <cfRule type="expression" dxfId="218" priority="91">
      <formula>P80="No_existen"</formula>
    </cfRule>
  </conditionalFormatting>
  <conditionalFormatting sqref="AD82">
    <cfRule type="expression" dxfId="217" priority="90">
      <formula>P82="No_existen"</formula>
    </cfRule>
  </conditionalFormatting>
  <conditionalFormatting sqref="AD83:AD84">
    <cfRule type="expression" dxfId="216" priority="89">
      <formula>P83="No_existen"</formula>
    </cfRule>
  </conditionalFormatting>
  <conditionalFormatting sqref="AD77:AD80 AD82:AD84">
    <cfRule type="expression" dxfId="215" priority="88">
      <formula>AC77="No asignado"</formula>
    </cfRule>
  </conditionalFormatting>
  <conditionalFormatting sqref="AD77:AD78">
    <cfRule type="expression" dxfId="214" priority="86">
      <formula>AC77="No asignado"</formula>
    </cfRule>
    <cfRule type="expression" dxfId="213" priority="87">
      <formula>P77="No_existen"</formula>
    </cfRule>
  </conditionalFormatting>
  <conditionalFormatting sqref="AD77:AD78">
    <cfRule type="expression" dxfId="212" priority="85">
      <formula>$P$13="No_existen"</formula>
    </cfRule>
  </conditionalFormatting>
  <conditionalFormatting sqref="AD77:AD78">
    <cfRule type="expression" dxfId="211" priority="84">
      <formula>$P$11="No_existen"</formula>
    </cfRule>
  </conditionalFormatting>
  <conditionalFormatting sqref="AD77:AD78">
    <cfRule type="expression" dxfId="210" priority="82">
      <formula>AC77="No asignado"</formula>
    </cfRule>
    <cfRule type="expression" dxfId="209" priority="83">
      <formula>P77="No_existen"</formula>
    </cfRule>
  </conditionalFormatting>
  <conditionalFormatting sqref="AD77:AD78">
    <cfRule type="expression" dxfId="208" priority="81">
      <formula>$P$13="No_existen"</formula>
    </cfRule>
  </conditionalFormatting>
  <conditionalFormatting sqref="AD77:AD78">
    <cfRule type="expression" dxfId="207" priority="80">
      <formula>$P$11="No_existen"</formula>
    </cfRule>
  </conditionalFormatting>
  <conditionalFormatting sqref="AD80">
    <cfRule type="expression" dxfId="206" priority="78">
      <formula>AC80="No asignado"</formula>
    </cfRule>
    <cfRule type="expression" dxfId="205" priority="79">
      <formula>P80="No_existen"</formula>
    </cfRule>
  </conditionalFormatting>
  <conditionalFormatting sqref="AD80">
    <cfRule type="expression" dxfId="204" priority="77">
      <formula>$P$13="No_existen"</formula>
    </cfRule>
  </conditionalFormatting>
  <conditionalFormatting sqref="AD80">
    <cfRule type="expression" dxfId="203" priority="76">
      <formula>$P$11="No_existen"</formula>
    </cfRule>
  </conditionalFormatting>
  <conditionalFormatting sqref="AD81">
    <cfRule type="expression" dxfId="202" priority="75">
      <formula>P81="No_existen"</formula>
    </cfRule>
  </conditionalFormatting>
  <conditionalFormatting sqref="AD81">
    <cfRule type="expression" dxfId="201" priority="74">
      <formula>AC81="No asignado"</formula>
    </cfRule>
  </conditionalFormatting>
  <conditionalFormatting sqref="AD81">
    <cfRule type="expression" dxfId="200" priority="72">
      <formula>AC81="No asignado"</formula>
    </cfRule>
    <cfRule type="expression" dxfId="199" priority="73">
      <formula>P81="No_existen"</formula>
    </cfRule>
  </conditionalFormatting>
  <conditionalFormatting sqref="AD81">
    <cfRule type="expression" dxfId="198" priority="71">
      <formula>$P$13="No_existen"</formula>
    </cfRule>
  </conditionalFormatting>
  <conditionalFormatting sqref="AD81">
    <cfRule type="expression" dxfId="197" priority="70">
      <formula>$P$11="No_existen"</formula>
    </cfRule>
  </conditionalFormatting>
  <conditionalFormatting sqref="AD77">
    <cfRule type="expression" dxfId="196" priority="69">
      <formula>P77="No_existen"</formula>
    </cfRule>
  </conditionalFormatting>
  <conditionalFormatting sqref="AD77">
    <cfRule type="expression" dxfId="195" priority="68">
      <formula>AC77="No asignado"</formula>
    </cfRule>
  </conditionalFormatting>
  <conditionalFormatting sqref="AD77">
    <cfRule type="expression" dxfId="194" priority="67">
      <formula>P77="No_existen"</formula>
    </cfRule>
  </conditionalFormatting>
  <conditionalFormatting sqref="AD78">
    <cfRule type="expression" dxfId="193" priority="66">
      <formula>P78="No_existen"</formula>
    </cfRule>
  </conditionalFormatting>
  <conditionalFormatting sqref="AD78">
    <cfRule type="expression" dxfId="192" priority="65">
      <formula>AC78="No asignado"</formula>
    </cfRule>
  </conditionalFormatting>
  <conditionalFormatting sqref="AD78">
    <cfRule type="expression" dxfId="191" priority="64">
      <formula>P78="No_existen"</formula>
    </cfRule>
  </conditionalFormatting>
  <conditionalFormatting sqref="AD83">
    <cfRule type="expression" dxfId="190" priority="63">
      <formula>P83="No_existen"</formula>
    </cfRule>
  </conditionalFormatting>
  <conditionalFormatting sqref="AD83">
    <cfRule type="expression" dxfId="189" priority="62">
      <formula>P83="No_existen"</formula>
    </cfRule>
  </conditionalFormatting>
  <conditionalFormatting sqref="AD83">
    <cfRule type="expression" dxfId="188" priority="60">
      <formula>AC83="No asignado"</formula>
    </cfRule>
    <cfRule type="expression" dxfId="187" priority="61">
      <formula>P83="No_existen"</formula>
    </cfRule>
  </conditionalFormatting>
  <conditionalFormatting sqref="AD83">
    <cfRule type="expression" dxfId="186" priority="59">
      <formula>$P$13="No_existen"</formula>
    </cfRule>
  </conditionalFormatting>
  <conditionalFormatting sqref="AD83">
    <cfRule type="expression" dxfId="185" priority="58">
      <formula>$P$11="No_existen"</formula>
    </cfRule>
  </conditionalFormatting>
  <conditionalFormatting sqref="AD83">
    <cfRule type="expression" dxfId="184" priority="56">
      <formula>AC83="No asignado"</formula>
    </cfRule>
    <cfRule type="expression" dxfId="183" priority="57">
      <formula>P83="No_existen"</formula>
    </cfRule>
  </conditionalFormatting>
  <conditionalFormatting sqref="AD83">
    <cfRule type="expression" dxfId="182" priority="55">
      <formula>$P$13="No_existen"</formula>
    </cfRule>
  </conditionalFormatting>
  <conditionalFormatting sqref="AD83">
    <cfRule type="expression" dxfId="181" priority="54">
      <formula>$P$11="No_existen"</formula>
    </cfRule>
  </conditionalFormatting>
  <conditionalFormatting sqref="AD83">
    <cfRule type="expression" dxfId="180" priority="53">
      <formula>P83="No_existen"</formula>
    </cfRule>
  </conditionalFormatting>
  <conditionalFormatting sqref="AD83">
    <cfRule type="expression" dxfId="179" priority="52">
      <formula>AC83="No asignado"</formula>
    </cfRule>
  </conditionalFormatting>
  <conditionalFormatting sqref="AD83">
    <cfRule type="expression" dxfId="178" priority="51">
      <formula>P83="No_existen"</formula>
    </cfRule>
  </conditionalFormatting>
  <conditionalFormatting sqref="AD84">
    <cfRule type="expression" dxfId="177" priority="50">
      <formula>P84="No_existen"</formula>
    </cfRule>
  </conditionalFormatting>
  <conditionalFormatting sqref="AD84">
    <cfRule type="expression" dxfId="176" priority="49">
      <formula>P84="No_existen"</formula>
    </cfRule>
  </conditionalFormatting>
  <conditionalFormatting sqref="AD84">
    <cfRule type="expression" dxfId="175" priority="47">
      <formula>AC84="No asignado"</formula>
    </cfRule>
    <cfRule type="expression" dxfId="174" priority="48">
      <formula>P84="No_existen"</formula>
    </cfRule>
  </conditionalFormatting>
  <conditionalFormatting sqref="AD84">
    <cfRule type="expression" dxfId="173" priority="46">
      <formula>$P$13="No_existen"</formula>
    </cfRule>
  </conditionalFormatting>
  <conditionalFormatting sqref="AD84">
    <cfRule type="expression" dxfId="172" priority="45">
      <formula>$P$11="No_existen"</formula>
    </cfRule>
  </conditionalFormatting>
  <conditionalFormatting sqref="AD84">
    <cfRule type="expression" dxfId="171" priority="43">
      <formula>AC84="No asignado"</formula>
    </cfRule>
    <cfRule type="expression" dxfId="170" priority="44">
      <formula>P84="No_existen"</formula>
    </cfRule>
  </conditionalFormatting>
  <conditionalFormatting sqref="AD84">
    <cfRule type="expression" dxfId="169" priority="42">
      <formula>$P$13="No_existen"</formula>
    </cfRule>
  </conditionalFormatting>
  <conditionalFormatting sqref="AD84">
    <cfRule type="expression" dxfId="168" priority="41">
      <formula>$P$11="No_existen"</formula>
    </cfRule>
  </conditionalFormatting>
  <conditionalFormatting sqref="AD84">
    <cfRule type="expression" dxfId="167" priority="40">
      <formula>P84="No_existen"</formula>
    </cfRule>
  </conditionalFormatting>
  <conditionalFormatting sqref="AD84">
    <cfRule type="expression" dxfId="166" priority="39">
      <formula>AC84="No asignado"</formula>
    </cfRule>
  </conditionalFormatting>
  <conditionalFormatting sqref="AD84">
    <cfRule type="expression" dxfId="165" priority="38">
      <formula>P84="No_existen"</formula>
    </cfRule>
  </conditionalFormatting>
  <conditionalFormatting sqref="AD77">
    <cfRule type="expression" dxfId="164" priority="36">
      <formula>AC77="No asignado"</formula>
    </cfRule>
    <cfRule type="expression" dxfId="163" priority="37">
      <formula>P77="No_existen"</formula>
    </cfRule>
  </conditionalFormatting>
  <conditionalFormatting sqref="AD77">
    <cfRule type="expression" dxfId="162" priority="35">
      <formula>$P$13="No_existen"</formula>
    </cfRule>
  </conditionalFormatting>
  <conditionalFormatting sqref="AD77">
    <cfRule type="expression" dxfId="161" priority="34">
      <formula>$P$11="No_existen"</formula>
    </cfRule>
  </conditionalFormatting>
  <conditionalFormatting sqref="AD78">
    <cfRule type="expression" dxfId="160" priority="32">
      <formula>AC78="No asignado"</formula>
    </cfRule>
    <cfRule type="expression" dxfId="159" priority="33">
      <formula>P78="No_existen"</formula>
    </cfRule>
  </conditionalFormatting>
  <conditionalFormatting sqref="AD78">
    <cfRule type="expression" dxfId="158" priority="31">
      <formula>$P$13="No_existen"</formula>
    </cfRule>
  </conditionalFormatting>
  <conditionalFormatting sqref="AD78">
    <cfRule type="expression" dxfId="157" priority="30">
      <formula>$P$11="No_existen"</formula>
    </cfRule>
  </conditionalFormatting>
  <conditionalFormatting sqref="AD83">
    <cfRule type="expression" dxfId="156" priority="28">
      <formula>AC83="No asignado"</formula>
    </cfRule>
    <cfRule type="expression" dxfId="155" priority="29">
      <formula>P83="No_existen"</formula>
    </cfRule>
  </conditionalFormatting>
  <conditionalFormatting sqref="AD83">
    <cfRule type="expression" dxfId="154" priority="27">
      <formula>$P$13="No_existen"</formula>
    </cfRule>
  </conditionalFormatting>
  <conditionalFormatting sqref="AD83">
    <cfRule type="expression" dxfId="153" priority="26">
      <formula>$P$11="No_existen"</formula>
    </cfRule>
  </conditionalFormatting>
  <conditionalFormatting sqref="AD84">
    <cfRule type="expression" dxfId="152" priority="24">
      <formula>AC84="No asignado"</formula>
    </cfRule>
    <cfRule type="expression" dxfId="151" priority="25">
      <formula>P84="No_existen"</formula>
    </cfRule>
  </conditionalFormatting>
  <conditionalFormatting sqref="AD84">
    <cfRule type="expression" dxfId="150" priority="23">
      <formula>$P$13="No_existen"</formula>
    </cfRule>
  </conditionalFormatting>
  <conditionalFormatting sqref="AD84">
    <cfRule type="expression" dxfId="149" priority="22">
      <formula>$P$11="No_existen"</formula>
    </cfRule>
  </conditionalFormatting>
  <conditionalFormatting sqref="AR83:AS83 AS77">
    <cfRule type="cellIs" dxfId="148" priority="19" operator="equal">
      <formula>"LEVE"</formula>
    </cfRule>
    <cfRule type="cellIs" dxfId="147" priority="20" operator="equal">
      <formula>"MODERADO"</formula>
    </cfRule>
    <cfRule type="cellIs" dxfId="146" priority="21" operator="equal">
      <formula>"GRAVE"</formula>
    </cfRule>
  </conditionalFormatting>
  <conditionalFormatting sqref="AR77">
    <cfRule type="cellIs" dxfId="145" priority="16" operator="equal">
      <formula>"LEVE"</formula>
    </cfRule>
    <cfRule type="cellIs" dxfId="144" priority="17" operator="equal">
      <formula>"MODERADO"</formula>
    </cfRule>
    <cfRule type="cellIs" dxfId="143" priority="18" operator="equal">
      <formula>"GRAVE"</formula>
    </cfRule>
  </conditionalFormatting>
  <conditionalFormatting sqref="AR80:AS80">
    <cfRule type="cellIs" dxfId="142" priority="13" operator="equal">
      <formula>"LEVE"</formula>
    </cfRule>
    <cfRule type="cellIs" dxfId="141" priority="14" operator="equal">
      <formula>"MODERADO"</formula>
    </cfRule>
    <cfRule type="cellIs" dxfId="140" priority="15" operator="equal">
      <formula>"GRAVE"</formula>
    </cfRule>
  </conditionalFormatting>
  <conditionalFormatting sqref="AU77:AU78">
    <cfRule type="expression" dxfId="139" priority="12">
      <formula>AT77="ASUMIR"</formula>
    </cfRule>
  </conditionalFormatting>
  <conditionalFormatting sqref="AV77:AV78">
    <cfRule type="expression" dxfId="138" priority="11">
      <formula>AT77="ASUMIR"</formula>
    </cfRule>
  </conditionalFormatting>
  <conditionalFormatting sqref="AU83">
    <cfRule type="expression" dxfId="137" priority="10">
      <formula>AT83="ASUMIR"</formula>
    </cfRule>
  </conditionalFormatting>
  <conditionalFormatting sqref="AV83">
    <cfRule type="expression" dxfId="136" priority="9">
      <formula>AT83="ASUMIR"</formula>
    </cfRule>
  </conditionalFormatting>
  <conditionalFormatting sqref="AU84">
    <cfRule type="expression" dxfId="135" priority="8">
      <formula>AT84="ASUMIR"</formula>
    </cfRule>
  </conditionalFormatting>
  <conditionalFormatting sqref="AV84">
    <cfRule type="expression" dxfId="134" priority="7">
      <formula>AT84="ASUMIR"</formula>
    </cfRule>
  </conditionalFormatting>
  <conditionalFormatting sqref="AD86">
    <cfRule type="expression" dxfId="133" priority="6">
      <formula>P86="No_existen"</formula>
    </cfRule>
  </conditionalFormatting>
  <conditionalFormatting sqref="AD87">
    <cfRule type="expression" dxfId="132" priority="5">
      <formula>P87="No_existen"</formula>
    </cfRule>
  </conditionalFormatting>
  <conditionalFormatting sqref="AD86:AD87">
    <cfRule type="expression" dxfId="131" priority="4">
      <formula>AC86="No asignado"</formula>
    </cfRule>
  </conditionalFormatting>
  <conditionalFormatting sqref="AR86:AS86">
    <cfRule type="cellIs" dxfId="130" priority="1" operator="equal">
      <formula>"LEVE"</formula>
    </cfRule>
    <cfRule type="cellIs" dxfId="129" priority="2" operator="equal">
      <formula>"MODERADO"</formula>
    </cfRule>
    <cfRule type="cellIs" dxfId="128" priority="3" operator="equal">
      <formula>"GRAVE"</formula>
    </cfRule>
  </conditionalFormatting>
  <dataValidations xWindow="423" yWindow="413" count="138">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3:AT25">
      <formula1>INDIRECT($AQ$23)</formula1>
    </dataValidation>
    <dataValidation type="list" allowBlank="1" showInputMessage="1" showErrorMessage="1" promptTitle="TRATAMIENTO DEL RIESGO" prompt="Defina el tratamiento que se le dará al riesgo" sqref="AT20:AT22">
      <formula1>INDIRECT($AQ$20)</formula1>
    </dataValidation>
    <dataValidation type="list" allowBlank="1" showInputMessage="1" showErrorMessage="1" promptTitle="TRATAMIENTO DEL RIESGO" prompt="Defina el tratamiento que se le dará al riesgo" sqref="AT17:AT19">
      <formula1>INDIRECT($AQ$17)</formula1>
    </dataValidation>
    <dataValidation type="list" allowBlank="1" showInputMessage="1" showErrorMessage="1" promptTitle="TRATAMIENTO DEL RIESGO" prompt="Defina el tratamiento que se le dará al riesgo" sqref="AT14:AT16">
      <formula1>INDIRECT($AQ$14)</formula1>
    </dataValidation>
    <dataValidation type="list" allowBlank="1" showInputMessage="1" showErrorMessage="1" promptTitle="TRATAMIENTO DEL RIESGO" prompt="Defina el tratamiento que se le dará al riesgo" sqref="AT11:AT13">
      <formula1>INDIRECT($AQ$11)</formula1>
    </dataValidation>
    <dataValidation allowBlank="1" showInputMessage="1" showErrorMessage="1" prompt="Identiique aquellas principales consecuencias que se pueden presentar al momento de que se materialice el riesgo" sqref="J11 J17 J14 J20 J23:J71 J74 J77:J106"/>
    <dataValidation allowBlank="1" showInputMessage="1" showErrorMessage="1" prompt="Describa brevemente en qué consiste el riesgo" sqref="I11 I17 I14 I20 I23:I71 I74 I77:I106"/>
    <dataValidation allowBlank="1" showInputMessage="1" showErrorMessage="1" promptTitle="CONTROL" prompt="Defina el estado del control asociado al riesgo" sqref="Q56:S56 Q59:S59 Q62:S62 Q65:S65 Q68:S68 Q47:S47 Q14:S14 Q11:S11 Q26:S26 Q29:S29 Q32:S32 Q35:S35 Q38:S38 Q41:S41 Q44:S44 Q50:S50 Q74:S74 Q20:S20 Q17:S17 Q23:S23 Q53:S53 Q75:Q106 Q12:Q13 Q15:Q16 Q18:Q19 Q21:Q22 Q24:Q25 Q27:Q28 Q30:Q31 Q33:Q34 Q36:Q37 Q39:Q40 Q42:Q43 Q45:Q46 Q48:Q49 Q51:Q52 Q54:Q55 Q57:Q58 Q60:Q61 Q63:Q64 Q66:Q67 Q69:Q70 Q72:Q73 Q71:S71 R104:S104 R80:S80 R83:S83 R86:S86 R89:S89 R92:S92 R95:S95 R98:S98 R101:S101 R77:S77"/>
    <dataValidation allowBlank="1" showInputMessage="1" showErrorMessage="1" promptTitle="INDICADOR  DEL RIESGO" prompt="Establezca un indicador que permita monitorear el riesgo" sqref="AY11 AY14:AY76"/>
    <dataValidation type="list" allowBlank="1" showInputMessage="1" showErrorMessage="1" sqref="E13">
      <formula1>INDIRECT($D$13)</formula1>
    </dataValidation>
    <dataValidation type="list" allowBlank="1" showInputMessage="1" showErrorMessage="1" prompt="Seleccione el tipo de Factor establecido en el contexto" sqref="D11">
      <formula1>FACTOR</formula1>
    </dataValidation>
    <dataValidation type="list" allowBlank="1" showInputMessage="1" showErrorMessage="1" prompt="De acuerdo al tipo factor seleccionado (interno o externo) seleccione el factor específico" sqref="E11">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22">
      <formula1>INDIRECT($G$17)</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106">
      <formula1>INDIRECT($G$74)</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12">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AU71:AU72"/>
    <dataValidation allowBlank="1" showInputMessage="1" showErrorMessage="1" prompt="De acuerdo al análisis de los factores interno y externos que incluyo en el estudio de contexto del proceso, establezca claramente la causa que genera el riesgo." sqref="F11:F16 F71:F73"/>
    <dataValidation allowBlank="1" showInputMessage="1" showErrorMessage="1" errorTitle="DATO NO VALIDO" error="CELDA DE SELECCIÓN - NO CAMBIAR CONFIGURACIÓN" promptTitle="IMPACTO" prompt="Seleccione el nivel de impacto del riesgo" sqref="N11:N106"/>
    <dataValidation allowBlank="1" showInputMessage="1" showErrorMessage="1" errorTitle="DATO NO VALIDO" error="CELDA DE SELECCIÓN  - NO CAMBIAR CONFIGURACIÓN" promptTitle="PROBABILIDAD" prompt="Seleccione la probabilidad de ocurrencia del riesgo" sqref="L11:L106"/>
    <dataValidation type="list" allowBlank="1" showInputMessage="1" showErrorMessage="1" errorTitle="DATO NO VALIDO" error="CELDA DE SELECCIÓN  - NO CAMBIAR CONFIGURACIÓN" promptTitle="PROBABILIDAD" prompt="Seleccione la probabilidad de ocurrencia del riesgo" sqref="K11:K106">
      <formula1>PROBABILIDAD</formula1>
    </dataValidation>
    <dataValidation type="list" allowBlank="1" showInputMessage="1" showErrorMessage="1" sqref="D12:D106">
      <formula1>FACTOR</formula1>
    </dataValidation>
    <dataValidation type="custom" allowBlank="1" showInputMessage="1" showErrorMessage="1" errorTitle="COMPARTIR" error="Si requiere involucrar otra dependencia elija como Tipo de manejo &quot;COMPARTIR&quot;" sqref="AX11:AX106">
      <formula1>AT11="COMPARTIR"</formula1>
    </dataValidation>
    <dataValidation type="custom" allowBlank="1" showInputMessage="1" showErrorMessage="1" sqref="AU19:AU70 AU73:AU106">
      <formula1>AT19&lt;&gt;"ASUMIR"</formula1>
    </dataValidation>
    <dataValidation type="list" allowBlank="1" showInputMessage="1" showErrorMessage="1" sqref="E26:E106">
      <formula1>INDIRECT($D26)</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76 AV77:AV106">
      <formula1>42736</formula1>
    </dataValidation>
    <dataValidation allowBlank="1" showInputMessage="1" showErrorMessage="1" promptTitle="INDICADOR DE RIESGO" prompt="Digite el nombre y la formula del indicador que permita monitorear el riesgo" sqref="AR11:AR106"/>
    <dataValidation allowBlank="1" showInputMessage="1" showErrorMessage="1" promptTitle="META" prompt="Establezca la meta para el indicador, definiendo si la meta a cumplir es creciente o decreciente." sqref="AS11:AS10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56 AF62 AF65 AF74 AF68 AF71 AF77 AF11 AF59 AF14 AF17 AF20 AF23 AF26 AF29 AF32 AF35 AF38 AF41 AF44 AF47 AF50 AF53 AF80 AF83 AF86 AF89 AF92 AF95 AF98 AF101 AF104">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106">
      <formula1>CONTROLES</formula1>
    </dataValidation>
    <dataValidation type="list" allowBlank="1" showInputMessage="1" showErrorMessage="1" errorTitle="DATO NO VÁLIDO" error="CELDA DE SELECCIÓN - NO CAMBIAR CONFIGURACIÓN" promptTitle="Estado del Control" prompt="Determine el estado del control" sqref="P11:P10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106">
      <formula1>CLASE_RIESGO</formula1>
    </dataValidation>
    <dataValidation allowBlank="1" showInputMessage="1" showErrorMessage="1" promptTitle="Periodicidad" prompt="Determine los intervalos en los cuales aplica el control._x000a__x000a_Si definio NO EXISTE EL CONTROL dejeesta celda en blanco" sqref="AK11:AL106"/>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V71 V68 V14:W14 V11:W11 AG11:AG106 V17:W17 V20:W20 V23:W23 V26:W26 V29:W29 V32:W32 V35:W35 V38:W38 V41:W41 V44:W44 V47:W47 V50:W50 V53:W53 V56:W56 V59:W59 V62:W62 V65:W65 V104:W104 V77:W77 Z11:AB106 V74:W74 W12:W13 W15:W16 W18:W19 W21:W22 W24:W25 W27:W28 W30:W31 W33:W34 W36:W37 W39:W40 W42:W43 W45:W46 W48:W49 W51:W52 W54:W55 W57:W58 W60:W61 W63:W64 W66:W73 V98:W98 V101:W101 U11:U106 V86:W86 V89:W89 V92:W92 V95:W95 V83:W83 V80:W80 W75:W76 W78:W79 W81:W82 W84:W85 W87:W88 W90:W91 W93:W94 W96:W97 W99:W100 W102:W103 W105:W106"/>
    <dataValidation allowBlank="1" showInputMessage="1" showErrorMessage="1" promptTitle="Tipo de control" prompt="Defina que tipo de control es el que se aplica._x000a__x000a_Si definio NO EXISTE EL CONTROL dejeesta celda en blanco" sqref="AN11:AN106"/>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10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10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10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10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10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106">
      <formula1>NIVEL_AUTOMAT</formula1>
    </dataValidation>
    <dataValidation type="custom" allowBlank="1" showInputMessage="1" showErrorMessage="1" sqref="AY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106"/>
    <dataValidation allowBlank="1" showInputMessage="1" sqref="Y1048379:Y1048576 AD1048379:AD1048576 AD107:AD1048377 Y10:Y1048377 T1048379:T1048576 AD10 AD1:AD5 Y1:Y5 T1:T5 T9:T1048377"/>
    <dataValidation allowBlank="1" showErrorMessage="1" promptTitle="Tipo de control" prompt="Defina que tipo de control es el que se aplica._x000a__x000a_Si definio NO EXISTE EL CONTROL dejeesta celda en blanco" sqref="AO11:AO10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106"/>
    <dataValidation type="list" allowBlank="1" showInputMessage="1" showErrorMessage="1" sqref="C6">
      <formula1>MAPA</formula1>
    </dataValidation>
    <dataValidation type="list" allowBlank="1" showInputMessage="1" showErrorMessage="1" sqref="G6">
      <formula1>INDIRECT($C$6)</formula1>
    </dataValidation>
    <dataValidation type="list" allowBlank="1" showInputMessage="1" showErrorMessage="1" sqref="B11">
      <formula1>INDIRECT(G6)</formula1>
    </dataValidation>
    <dataValidation type="list" allowBlank="1" showInputMessage="1" showErrorMessage="1" sqref="B14:C16">
      <formula1>INDIRECT(G6)</formula1>
    </dataValidation>
    <dataValidation type="list" allowBlank="1" showInputMessage="1" showErrorMessage="1" sqref="B17:C19">
      <formula1>INDIRECT(G6)</formula1>
    </dataValidation>
    <dataValidation type="list" allowBlank="1" showInputMessage="1" showErrorMessage="1" sqref="B20:C22">
      <formula1>INDIRECT(G6)</formula1>
    </dataValidation>
    <dataValidation type="list" allowBlank="1" showInputMessage="1" showErrorMessage="1" sqref="B23:C25">
      <formula1>INDIRECT(G6)</formula1>
    </dataValidation>
    <dataValidation type="list" allowBlank="1" showInputMessage="1" showErrorMessage="1" sqref="B26:C28">
      <formula1>INDIRECT(G6)</formula1>
    </dataValidation>
    <dataValidation type="list" allowBlank="1" showInputMessage="1" showErrorMessage="1" sqref="B29:C31">
      <formula1>INDIRECT(G6)</formula1>
    </dataValidation>
    <dataValidation type="list" allowBlank="1" showInputMessage="1" showErrorMessage="1" sqref="B32:C34">
      <formula1>INDIRECT(G6)</formula1>
    </dataValidation>
    <dataValidation type="list" allowBlank="1" showInputMessage="1" showErrorMessage="1" sqref="B35:C37">
      <formula1>INDIRECT(G6)</formula1>
    </dataValidation>
    <dataValidation type="list" allowBlank="1" showInputMessage="1" showErrorMessage="1" sqref="B38:C40">
      <formula1>INDIRECT(G6)</formula1>
    </dataValidation>
    <dataValidation type="list" allowBlank="1" showInputMessage="1" showErrorMessage="1" sqref="B41:C43">
      <formula1>INDIRECT(G6)</formula1>
    </dataValidation>
    <dataValidation type="list" allowBlank="1" showInputMessage="1" showErrorMessage="1" sqref="B44:C46">
      <formula1>INDIRECT(G6)</formula1>
    </dataValidation>
    <dataValidation type="list" allowBlank="1" showInputMessage="1" showErrorMessage="1" sqref="B47:C49">
      <formula1>INDIRECT(G6)</formula1>
    </dataValidation>
    <dataValidation type="list" allowBlank="1" showInputMessage="1" showErrorMessage="1" sqref="B50:C52">
      <formula1>INDIRECT(G6)</formula1>
    </dataValidation>
    <dataValidation type="list" allowBlank="1" showInputMessage="1" showErrorMessage="1" sqref="B53:C55">
      <formula1>INDIRECT(G6)</formula1>
    </dataValidation>
    <dataValidation type="list" allowBlank="1" showInputMessage="1" showErrorMessage="1" sqref="B56:C58">
      <formula1>INDIRECT(G6)</formula1>
    </dataValidation>
    <dataValidation type="list" allowBlank="1" showInputMessage="1" showErrorMessage="1" sqref="B59:C61">
      <formula1>INDIRECT(G6)</formula1>
    </dataValidation>
    <dataValidation type="list" allowBlank="1" showInputMessage="1" showErrorMessage="1" sqref="B62:C64">
      <formula1>INDIRECT(G6)</formula1>
    </dataValidation>
    <dataValidation type="list" allowBlank="1" showInputMessage="1" showErrorMessage="1" sqref="B65:C67">
      <formula1>INDIRECT(G6)</formula1>
    </dataValidation>
    <dataValidation type="list" allowBlank="1" showInputMessage="1" showErrorMessage="1" sqref="B68:C70">
      <formula1>INDIRECT(G6)</formula1>
    </dataValidation>
    <dataValidation type="list" allowBlank="1" showInputMessage="1" showErrorMessage="1" sqref="B71:C73">
      <formula1>INDIRECT(G6)</formula1>
    </dataValidation>
    <dataValidation type="list" allowBlank="1" showInputMessage="1" showErrorMessage="1" sqref="B74:C76">
      <formula1>INDIRECT(G6)</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G20:G22 H11:H106"/>
    <dataValidation type="list" allowBlank="1" showInputMessage="1" showErrorMessage="1" sqref="B77:C79">
      <formula1>INDIRECT(G6)</formula1>
    </dataValidation>
    <dataValidation type="list" allowBlank="1" showInputMessage="1" showErrorMessage="1" sqref="B80:C82">
      <formula1>INDIRECT(G6)</formula1>
    </dataValidation>
    <dataValidation type="list" allowBlank="1" showInputMessage="1" showErrorMessage="1" sqref="B83:C85">
      <formula1>INDIRECT(G6)</formula1>
    </dataValidation>
    <dataValidation type="list" allowBlank="1" showInputMessage="1" showErrorMessage="1" sqref="B86:C88">
      <formula1>INDIRECT(G6)</formula1>
    </dataValidation>
    <dataValidation type="list" allowBlank="1" showInputMessage="1" showErrorMessage="1" sqref="B89:C91">
      <formula1>INDIRECT(G6)</formula1>
    </dataValidation>
    <dataValidation type="list" allowBlank="1" showInputMessage="1" showErrorMessage="1" sqref="B92:C94">
      <formula1>INDIRECT(G6)</formula1>
    </dataValidation>
    <dataValidation type="list" allowBlank="1" showInputMessage="1" showErrorMessage="1" sqref="B95:C97">
      <formula1>INDIRECT(G6)</formula1>
    </dataValidation>
    <dataValidation type="list" allowBlank="1" showInputMessage="1" showErrorMessage="1" sqref="B98:C100">
      <formula1>INDIRECT(G6)</formula1>
    </dataValidation>
    <dataValidation type="list" allowBlank="1" showInputMessage="1" showErrorMessage="1" sqref="B101:C103">
      <formula1>INDIRECT(G6)</formula1>
    </dataValidation>
    <dataValidation type="list" allowBlank="1" showInputMessage="1" showErrorMessage="1" sqref="B104:C106">
      <formula1>INDIRECT(G6)</formula1>
    </dataValidation>
    <dataValidation type="list" allowBlank="1" showInputMessage="1" showErrorMessage="1" promptTitle="TRATAMIENTO DEL RIESGO" prompt="Defina el tratamiento que se le dará al riesgo" sqref="AT77:AT79">
      <formula1>INDIRECT($AQ$77)</formula1>
    </dataValidation>
    <dataValidation type="list" allowBlank="1" showInputMessage="1" showErrorMessage="1" promptTitle="TRATAMIENTO DEL RIESGO" prompt="Defina el tratamiento que se le dará al riesgo" sqref="AT80:AT82">
      <formula1>INDIRECT($AQ$80)</formula1>
    </dataValidation>
    <dataValidation type="list" allowBlank="1" showInputMessage="1" showErrorMessage="1" promptTitle="TRATAMIENTO DEL RIESGO" prompt="Defina el tratamiento que se le dará al riesgo" sqref="AT83:AT85">
      <formula1>INDIRECT($AQ$83)</formula1>
    </dataValidation>
    <dataValidation type="list" allowBlank="1" showInputMessage="1" showErrorMessage="1" promptTitle="TRATAMIENTO DEL RIESGO" prompt="Defina el tratamiento que se le dará al riesgo" sqref="AT86:AT88">
      <formula1>INDIRECT($AQ$86)</formula1>
    </dataValidation>
    <dataValidation type="list" allowBlank="1" showInputMessage="1" showErrorMessage="1" promptTitle="TRATAMIENTO DEL RIESGO" prompt="Defina el tratamiento que se le dará al riesgo" sqref="AT89:AT91">
      <formula1>INDIRECT($AQ$89)</formula1>
    </dataValidation>
    <dataValidation type="list" allowBlank="1" showInputMessage="1" showErrorMessage="1" promptTitle="TRATAMIENTO DEL RIESGO" prompt="Defina el tratamiento que se le dará al riesgo" sqref="AT92:AT94">
      <formula1>INDIRECT($AQ$92)</formula1>
    </dataValidation>
    <dataValidation type="list" allowBlank="1" showInputMessage="1" showErrorMessage="1" promptTitle="TRATAMIENTO DEL RIESGO" prompt="Defina el tratamiento que se le dará al riesgo" sqref="AT95:AT97">
      <formula1>INDIRECT($AQ$95)</formula1>
    </dataValidation>
    <dataValidation type="list" allowBlank="1" showInputMessage="1" showErrorMessage="1" promptTitle="TRATAMIENTO DEL RIESGO" prompt="Defina el tratamiento que se le dará al riesgo" sqref="AT98:AT100">
      <formula1>INDIRECT($AQ$98)</formula1>
    </dataValidation>
    <dataValidation type="list" allowBlank="1" showInputMessage="1" showErrorMessage="1" promptTitle="TRATAMIENTO DEL RIESGO" prompt="Defina el tratamiento que se le dará al riesgo" sqref="AT101:AT103">
      <formula1>INDIRECT($AQ$101)</formula1>
    </dataValidation>
    <dataValidation type="list" allowBlank="1" showInputMessage="1" showErrorMessage="1" promptTitle="TRATAMIENTO DEL RIESGO" prompt="Defina el tratamiento que se le dará al riesgo" sqref="AT104:AT106">
      <formula1>INDIRECT($AQ$104)</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X103"/>
  <sheetViews>
    <sheetView zoomScale="49" zoomScaleNormal="49" zoomScaleSheetLayoutView="130" workbookViewId="0">
      <pane xSplit="4" ySplit="7" topLeftCell="I71" activePane="bottomRight" state="frozen"/>
      <selection pane="topRight" activeCell="D1" sqref="D1"/>
      <selection pane="bottomLeft" activeCell="A9" sqref="A9"/>
      <selection pane="bottomRight" activeCell="K74" sqref="K74:M76"/>
    </sheetView>
  </sheetViews>
  <sheetFormatPr baseColWidth="10" defaultColWidth="11.42578125" defaultRowHeight="12.75" x14ac:dyDescent="0.2"/>
  <cols>
    <col min="1" max="1" width="8" style="3" customWidth="1"/>
    <col min="2" max="2" width="24.7109375" style="3" customWidth="1"/>
    <col min="3" max="3" width="14.85546875" style="3" customWidth="1"/>
    <col min="4" max="4" width="20.7109375" style="4" customWidth="1"/>
    <col min="5" max="5" width="33.85546875" style="4" customWidth="1"/>
    <col min="6"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5" width="34.5703125" style="3" customWidth="1"/>
    <col min="16" max="16" width="22.7109375" style="3" customWidth="1"/>
    <col min="17" max="17" width="21.85546875" style="3" customWidth="1"/>
    <col min="18" max="18" width="28.85546875" style="3" customWidth="1"/>
    <col min="19" max="16384" width="11.42578125" style="3"/>
  </cols>
  <sheetData>
    <row r="1" spans="1:50" s="5" customFormat="1" ht="19.5" customHeight="1" x14ac:dyDescent="0.2">
      <c r="A1" s="87"/>
      <c r="B1" s="88"/>
      <c r="C1" s="88"/>
      <c r="D1" s="85"/>
      <c r="E1" s="85"/>
      <c r="F1" s="85"/>
      <c r="G1" s="85"/>
      <c r="H1" s="85"/>
      <c r="I1" s="85"/>
      <c r="J1" s="85"/>
      <c r="K1" s="85"/>
      <c r="L1" s="85"/>
      <c r="M1" s="85"/>
      <c r="N1" s="89"/>
      <c r="O1" s="89"/>
      <c r="P1" s="89"/>
      <c r="Q1" s="202" t="s">
        <v>64</v>
      </c>
      <c r="R1" s="215" t="s">
        <v>446</v>
      </c>
    </row>
    <row r="2" spans="1:50" s="5" customFormat="1" ht="18.75" customHeight="1" x14ac:dyDescent="0.2">
      <c r="A2" s="90"/>
      <c r="B2" s="108"/>
      <c r="C2" s="108"/>
      <c r="D2" s="435" t="s">
        <v>66</v>
      </c>
      <c r="E2" s="435"/>
      <c r="F2" s="435"/>
      <c r="G2" s="435"/>
      <c r="H2" s="435"/>
      <c r="I2" s="435"/>
      <c r="J2" s="435"/>
      <c r="K2" s="435"/>
      <c r="L2" s="435"/>
      <c r="M2" s="435"/>
      <c r="N2" s="24"/>
      <c r="O2" s="24"/>
      <c r="P2" s="24"/>
      <c r="Q2" s="203" t="s">
        <v>436</v>
      </c>
      <c r="R2" s="217">
        <v>2</v>
      </c>
    </row>
    <row r="3" spans="1:50" s="5" customFormat="1" ht="23.25" customHeight="1" x14ac:dyDescent="0.2">
      <c r="A3" s="90"/>
      <c r="B3" s="108"/>
      <c r="C3" s="108"/>
      <c r="D3" s="435" t="s">
        <v>55</v>
      </c>
      <c r="E3" s="435"/>
      <c r="F3" s="435"/>
      <c r="G3" s="435"/>
      <c r="H3" s="435"/>
      <c r="I3" s="435"/>
      <c r="J3" s="435"/>
      <c r="K3" s="435"/>
      <c r="L3" s="435"/>
      <c r="M3" s="435"/>
      <c r="N3" s="24"/>
      <c r="O3" s="24"/>
      <c r="P3" s="24"/>
      <c r="Q3" s="203" t="s">
        <v>437</v>
      </c>
      <c r="R3" s="204">
        <v>43950</v>
      </c>
    </row>
    <row r="4" spans="1:50" s="5" customFormat="1" ht="18.75" customHeight="1" thickBot="1" x14ac:dyDescent="0.25">
      <c r="A4" s="90"/>
      <c r="B4" s="223"/>
      <c r="C4" s="223"/>
      <c r="D4" s="482"/>
      <c r="E4" s="482"/>
      <c r="F4" s="482"/>
      <c r="G4" s="482"/>
      <c r="H4" s="482"/>
      <c r="I4" s="482"/>
      <c r="J4" s="482"/>
      <c r="K4" s="482"/>
      <c r="L4" s="482"/>
      <c r="M4" s="482"/>
      <c r="N4" s="24"/>
      <c r="O4" s="24"/>
      <c r="P4" s="24"/>
      <c r="Q4" s="226" t="s">
        <v>438</v>
      </c>
      <c r="R4" s="227" t="s">
        <v>440</v>
      </c>
    </row>
    <row r="5" spans="1:50" s="223" customFormat="1" ht="65.25" customHeight="1" thickBot="1" x14ac:dyDescent="0.25">
      <c r="A5" s="492" t="s">
        <v>157</v>
      </c>
      <c r="B5" s="493"/>
      <c r="C5" s="276" t="str">
        <f>'01-Mapa de riesgo-UO'!C6</f>
        <v>PROCESOS</v>
      </c>
      <c r="D5" s="494" t="str">
        <f>'01-Mapa de riesgo-UO'!D6</f>
        <v>UNIDAD ORGANIZACIONALQUE DILIGENCIA EL MAPA DE RIESGO</v>
      </c>
      <c r="E5" s="494"/>
      <c r="F5" s="487" t="str">
        <f>'01-Mapa de riesgo-UO'!G6</f>
        <v>ADMINISTRACIÓN_INSTITUCIONAL</v>
      </c>
      <c r="G5" s="487"/>
      <c r="H5" s="487"/>
      <c r="I5" s="487"/>
      <c r="J5" s="277" t="s">
        <v>468</v>
      </c>
      <c r="K5" s="487" t="str">
        <f>'01-Mapa de riesgo-UO'!M6</f>
        <v>Administrar y ejecutar los recursos de la institución generando en los procesos mayor eficiencia y eficacia para dar una respuesta oportuna a los servicios demandados en el cumplimiento de las funciones misionales.</v>
      </c>
      <c r="L5" s="487"/>
      <c r="M5" s="487"/>
      <c r="N5" s="487"/>
      <c r="O5" s="281" t="str">
        <f>'01-Mapa de riesgo-UO'!AP6</f>
        <v>REVISADO POR:</v>
      </c>
      <c r="P5" s="279" t="str">
        <f>'01-Mapa de riesgo-UO'!AR6</f>
        <v xml:space="preserve">GRUPO DE RIESGOS </v>
      </c>
      <c r="Q5" s="280" t="str">
        <f>'01-Mapa de riesgo-UO'!AV6</f>
        <v>FECHA ACTUALIZACIÓN</v>
      </c>
      <c r="R5" s="278">
        <v>44172</v>
      </c>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row>
    <row r="6" spans="1:50" s="1" customFormat="1" ht="27" customHeight="1" x14ac:dyDescent="0.2">
      <c r="A6" s="484" t="s">
        <v>53</v>
      </c>
      <c r="B6" s="485" t="s">
        <v>442</v>
      </c>
      <c r="C6" s="483" t="s">
        <v>73</v>
      </c>
      <c r="D6" s="483"/>
      <c r="E6" s="483"/>
      <c r="F6" s="483"/>
      <c r="G6" s="483"/>
      <c r="H6" s="483" t="s">
        <v>71</v>
      </c>
      <c r="I6" s="483" t="s">
        <v>2</v>
      </c>
      <c r="J6" s="483" t="s">
        <v>93</v>
      </c>
      <c r="K6" s="483" t="s">
        <v>7</v>
      </c>
      <c r="L6" s="483"/>
      <c r="M6" s="483"/>
      <c r="N6" s="483" t="s">
        <v>3</v>
      </c>
      <c r="O6" s="483" t="s">
        <v>8</v>
      </c>
      <c r="P6" s="483"/>
      <c r="Q6" s="483"/>
      <c r="R6" s="490" t="s">
        <v>3</v>
      </c>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row>
    <row r="7" spans="1:50" s="2" customFormat="1" ht="36.75" customHeight="1" thickBot="1" x14ac:dyDescent="0.25">
      <c r="A7" s="410"/>
      <c r="B7" s="486"/>
      <c r="C7" s="229" t="s">
        <v>69</v>
      </c>
      <c r="D7" s="229" t="s">
        <v>4</v>
      </c>
      <c r="E7" s="229" t="s">
        <v>0</v>
      </c>
      <c r="F7" s="229" t="s">
        <v>54</v>
      </c>
      <c r="G7" s="229" t="s">
        <v>1</v>
      </c>
      <c r="H7" s="421"/>
      <c r="I7" s="421"/>
      <c r="J7" s="421"/>
      <c r="K7" s="421"/>
      <c r="L7" s="421"/>
      <c r="M7" s="421"/>
      <c r="N7" s="421"/>
      <c r="O7" s="421"/>
      <c r="P7" s="421"/>
      <c r="Q7" s="421"/>
      <c r="R7" s="491"/>
    </row>
    <row r="8" spans="1:50" s="2" customFormat="1" ht="62.45" customHeight="1" x14ac:dyDescent="0.2">
      <c r="A8" s="488">
        <v>1</v>
      </c>
      <c r="B8" s="489" t="str">
        <f>'01-Mapa de riesgo-UO'!B11</f>
        <v>PLANEACIÓN</v>
      </c>
      <c r="C8" s="470" t="str">
        <f>'01-Mapa de riesgo-UO'!G11</f>
        <v>Información</v>
      </c>
      <c r="D8" s="470" t="str">
        <f>'01-Mapa de riesgo-UO'!H11</f>
        <v>No cumplimiento en los reportes a los entes de control debido a cambios en la normatividad, proceso y/o tecnología definida por el ente para dicho fin.</v>
      </c>
      <c r="E8" s="470" t="str">
        <f>'01-Mapa de riesgo-UO'!I11</f>
        <v>Los entes de control definen la periodicidad y forma en que se debe presentar y reportar la información, sin embargo, estos cambios externos generan cambios en la dinámica interna que afectan a diferentes procesos y fuentes de información para su oportuna respuesta.</v>
      </c>
      <c r="F8" s="275" t="str">
        <f>'01-Mapa de riesgo-UO'!F11</f>
        <v>Cambio en la normatividad y procedimiento de reporte.</v>
      </c>
      <c r="G8" s="470" t="str">
        <f>'01-Mapa de riesgo-UO'!J11</f>
        <v>Incumplimiento de los reportes de la Universidad a los entes de control, lo cual podría ocasionar sanciones.</v>
      </c>
      <c r="H8" s="497" t="str">
        <f>'01-Mapa de riesgo-UO'!AQ11</f>
        <v>MODERADO</v>
      </c>
      <c r="I8" s="228" t="str">
        <f>'01-Mapa de riesgo-UO'!AT11</f>
        <v>REDUCIR</v>
      </c>
      <c r="J8" s="467" t="str">
        <f t="shared" ref="J8" si="0">IF(H8="GRAVE","Debe formularse",IF(H8="MODERADO", "Si el proceso lo requiere","NO"))</f>
        <v>Si el proceso lo requiere</v>
      </c>
      <c r="K8" s="460"/>
      <c r="L8" s="461"/>
      <c r="M8" s="462"/>
      <c r="N8" s="351"/>
      <c r="O8" s="460"/>
      <c r="P8" s="461"/>
      <c r="Q8" s="462"/>
      <c r="R8" s="455"/>
    </row>
    <row r="9" spans="1:50" s="2" customFormat="1" ht="103.5" customHeight="1" x14ac:dyDescent="0.2">
      <c r="A9" s="471"/>
      <c r="B9" s="467"/>
      <c r="C9" s="469"/>
      <c r="D9" s="469"/>
      <c r="E9" s="469"/>
      <c r="F9" s="80">
        <f>'01-Mapa de riesgo-UO'!F12</f>
        <v>0</v>
      </c>
      <c r="G9" s="469"/>
      <c r="H9" s="468"/>
      <c r="I9" s="105" t="str">
        <f>'01-Mapa de riesgo-UO'!AT12</f>
        <v>COMPARTIR</v>
      </c>
      <c r="J9" s="467"/>
      <c r="K9" s="460"/>
      <c r="L9" s="461"/>
      <c r="M9" s="462"/>
      <c r="N9" s="351"/>
      <c r="O9" s="460"/>
      <c r="P9" s="461"/>
      <c r="Q9" s="462"/>
      <c r="R9" s="455"/>
    </row>
    <row r="10" spans="1:50" s="2" customFormat="1" ht="62.45" customHeight="1" x14ac:dyDescent="0.2">
      <c r="A10" s="471"/>
      <c r="B10" s="429"/>
      <c r="C10" s="469"/>
      <c r="D10" s="469"/>
      <c r="E10" s="469"/>
      <c r="F10" s="80">
        <f>'01-Mapa de riesgo-UO'!F13</f>
        <v>0</v>
      </c>
      <c r="G10" s="469"/>
      <c r="H10" s="468"/>
      <c r="I10" s="106">
        <f>'01-Mapa de riesgo-UO'!AT13</f>
        <v>0</v>
      </c>
      <c r="J10" s="429"/>
      <c r="K10" s="463"/>
      <c r="L10" s="464"/>
      <c r="M10" s="465"/>
      <c r="N10" s="352"/>
      <c r="O10" s="463"/>
      <c r="P10" s="464"/>
      <c r="Q10" s="465"/>
      <c r="R10" s="456"/>
    </row>
    <row r="11" spans="1:50" s="2" customFormat="1" ht="62.45" customHeight="1" x14ac:dyDescent="0.2">
      <c r="A11" s="471">
        <v>2</v>
      </c>
      <c r="B11" s="466" t="str">
        <f>'01-Mapa de riesgo-UO'!B14</f>
        <v>PLANEACIÓN</v>
      </c>
      <c r="C11" s="470" t="str">
        <f>'01-Mapa de riesgo-UO'!G14</f>
        <v>Cumplimiento</v>
      </c>
      <c r="D11" s="495" t="str">
        <f>'01-Mapa de riesgo-UO'!H14</f>
        <v xml:space="preserve">Espacio Fisico inadecuado para la prestacion del servicio para el cual fue concebido. </v>
      </c>
      <c r="E11" s="469" t="str">
        <f>'01-Mapa de riesgo-UO'!I14</f>
        <v xml:space="preserve">Espacio fisico que no responde a las necesidades que originaron el proyecto y/o adecuación con  incumplimiento de normatividad. </v>
      </c>
      <c r="F11" s="80" t="str">
        <f>'01-Mapa de riesgo-UO'!F14</f>
        <v xml:space="preserve">Cambio de diseño por peticion del usuario durante ejecucion de las obras </v>
      </c>
      <c r="G11" s="469" t="str">
        <f>'01-Mapa de riesgo-UO'!J14</f>
        <v>*insatisfaccion del usuario. 
*Imposibilidad de prestacion del servicio. 
*Incremento de costos de construcción. 
*Riesgo juridico con contratistas.  
*Mayores costos de mantenimiento.</v>
      </c>
      <c r="H11" s="468" t="str">
        <f>'01-Mapa de riesgo-UO'!AQ14</f>
        <v>MODERADO</v>
      </c>
      <c r="I11" s="105" t="str">
        <f>'01-Mapa de riesgo-UO'!AT14</f>
        <v>REDUCIR</v>
      </c>
      <c r="J11" s="466" t="str">
        <f t="shared" ref="J11:J20" si="1">IF(H11="GRAVE","Debe formularse",IF(H11="MODERADO", "Si el proceso lo requiere","NO"))</f>
        <v>Si el proceso lo requiere</v>
      </c>
      <c r="K11" s="457"/>
      <c r="L11" s="458"/>
      <c r="M11" s="459"/>
      <c r="N11" s="350"/>
      <c r="O11" s="457"/>
      <c r="P11" s="458"/>
      <c r="Q11" s="459"/>
      <c r="R11" s="454"/>
    </row>
    <row r="12" spans="1:50" s="2" customFormat="1" ht="62.45" customHeight="1" x14ac:dyDescent="0.2">
      <c r="A12" s="471"/>
      <c r="B12" s="467"/>
      <c r="C12" s="469"/>
      <c r="D12" s="496"/>
      <c r="E12" s="469"/>
      <c r="F12" s="80" t="str">
        <f>'01-Mapa de riesgo-UO'!F15</f>
        <v xml:space="preserve">Falta de planeacion del proyecto </v>
      </c>
      <c r="G12" s="469"/>
      <c r="H12" s="468"/>
      <c r="I12" s="105" t="str">
        <f>'01-Mapa de riesgo-UO'!AT15</f>
        <v>REDUCIR</v>
      </c>
      <c r="J12" s="467"/>
      <c r="K12" s="460"/>
      <c r="L12" s="461"/>
      <c r="M12" s="462"/>
      <c r="N12" s="351"/>
      <c r="O12" s="460"/>
      <c r="P12" s="461"/>
      <c r="Q12" s="462"/>
      <c r="R12" s="455"/>
    </row>
    <row r="13" spans="1:50" s="2" customFormat="1" ht="62.45" customHeight="1" x14ac:dyDescent="0.2">
      <c r="A13" s="471"/>
      <c r="B13" s="429"/>
      <c r="C13" s="469"/>
      <c r="D13" s="470"/>
      <c r="E13" s="469"/>
      <c r="F13" s="80" t="str">
        <f>'01-Mapa de riesgo-UO'!F16</f>
        <v>Cambio y actualizacion de normativas de construccion.</v>
      </c>
      <c r="G13" s="469"/>
      <c r="H13" s="468"/>
      <c r="I13" s="105" t="str">
        <f>'01-Mapa de riesgo-UO'!AT16</f>
        <v>COMPARTIR</v>
      </c>
      <c r="J13" s="429"/>
      <c r="K13" s="463"/>
      <c r="L13" s="464"/>
      <c r="M13" s="465"/>
      <c r="N13" s="352"/>
      <c r="O13" s="463"/>
      <c r="P13" s="464"/>
      <c r="Q13" s="465"/>
      <c r="R13" s="456"/>
    </row>
    <row r="14" spans="1:50" s="2" customFormat="1" ht="62.45" customHeight="1" x14ac:dyDescent="0.2">
      <c r="A14" s="471">
        <v>3</v>
      </c>
      <c r="B14" s="466" t="str">
        <f>'01-Mapa de riesgo-UO'!B17</f>
        <v>PLANEACIÓN</v>
      </c>
      <c r="C14" s="470" t="str">
        <f>'01-Mapa de riesgo-UO'!G17</f>
        <v>Operacional</v>
      </c>
      <c r="D14" s="469" t="str">
        <f>'01-Mapa de riesgo-UO'!H17</f>
        <v xml:space="preserve">Perdida en la confiabilidad de la información planimétrica y técnica de los proyectos de infraestructura por manejo inadecuado. </v>
      </c>
      <c r="E14" s="469" t="str">
        <f>'01-Mapa de riesgo-UO'!I17</f>
        <v xml:space="preserve">El manejo inadecuado de la información planimétrica y técnica de la infraestructura física puede conllevar a que se generen errores en la ejecución de las obras y a sobrecostos por reprocesos en la construcción especialmente cuando no se tiene la información actualizada y confiable. </v>
      </c>
      <c r="F14" s="80" t="str">
        <f>'01-Mapa de riesgo-UO'!F17</f>
        <v>Falta de procesos adecuados para el manejo de la información planimétrica y técnica de los proyectos de infraestructura.</v>
      </c>
      <c r="G14" s="469" t="str">
        <f>'01-Mapa de riesgo-UO'!J17</f>
        <v xml:space="preserve">*Sobrecostos por reprocesos y rediseños. </v>
      </c>
      <c r="H14" s="468" t="str">
        <f>'01-Mapa de riesgo-UO'!AQ17</f>
        <v>MODERADO</v>
      </c>
      <c r="I14" s="105" t="str">
        <f>'01-Mapa de riesgo-UO'!AT17</f>
        <v>COMPARTIR</v>
      </c>
      <c r="J14" s="466" t="str">
        <f t="shared" si="1"/>
        <v>Si el proceso lo requiere</v>
      </c>
      <c r="K14" s="457"/>
      <c r="L14" s="458"/>
      <c r="M14" s="459"/>
      <c r="N14" s="350"/>
      <c r="O14" s="457"/>
      <c r="P14" s="458"/>
      <c r="Q14" s="459"/>
      <c r="R14" s="454"/>
    </row>
    <row r="15" spans="1:50" s="2" customFormat="1" ht="62.45" customHeight="1" x14ac:dyDescent="0.2">
      <c r="A15" s="471"/>
      <c r="B15" s="467"/>
      <c r="C15" s="469"/>
      <c r="D15" s="469"/>
      <c r="E15" s="469"/>
      <c r="F15" s="80">
        <f>'01-Mapa de riesgo-UO'!F18</f>
        <v>0</v>
      </c>
      <c r="G15" s="469"/>
      <c r="H15" s="468"/>
      <c r="I15" s="105">
        <f>'01-Mapa de riesgo-UO'!AT18</f>
        <v>0</v>
      </c>
      <c r="J15" s="467"/>
      <c r="K15" s="460"/>
      <c r="L15" s="461"/>
      <c r="M15" s="462"/>
      <c r="N15" s="351"/>
      <c r="O15" s="460"/>
      <c r="P15" s="461"/>
      <c r="Q15" s="462"/>
      <c r="R15" s="455"/>
    </row>
    <row r="16" spans="1:50" s="2" customFormat="1" ht="62.45" customHeight="1" x14ac:dyDescent="0.2">
      <c r="A16" s="471"/>
      <c r="B16" s="429"/>
      <c r="C16" s="469"/>
      <c r="D16" s="469"/>
      <c r="E16" s="469"/>
      <c r="F16" s="80">
        <f>'01-Mapa de riesgo-UO'!F19</f>
        <v>0</v>
      </c>
      <c r="G16" s="469"/>
      <c r="H16" s="468"/>
      <c r="I16" s="105">
        <f>'01-Mapa de riesgo-UO'!AT19</f>
        <v>0</v>
      </c>
      <c r="J16" s="429"/>
      <c r="K16" s="463"/>
      <c r="L16" s="464"/>
      <c r="M16" s="465"/>
      <c r="N16" s="352"/>
      <c r="O16" s="463"/>
      <c r="P16" s="464"/>
      <c r="Q16" s="465"/>
      <c r="R16" s="456"/>
    </row>
    <row r="17" spans="1:18" s="2" customFormat="1" ht="62.45" customHeight="1" x14ac:dyDescent="0.2">
      <c r="A17" s="471">
        <v>4</v>
      </c>
      <c r="B17" s="466" t="str">
        <f>'01-Mapa de riesgo-UO'!B20</f>
        <v>VICERRECTORIA_ADMINISTRATIVA_FINANCIERA</v>
      </c>
      <c r="C17" s="470" t="e">
        <f>'01-Mapa de riesgo-UO'!#REF!</f>
        <v>#REF!</v>
      </c>
      <c r="D17" s="469" t="str">
        <f>'01-Mapa de riesgo-UO'!G20</f>
        <v>Estratégico</v>
      </c>
      <c r="E17" s="469" t="str">
        <f>'01-Mapa de riesgo-UO'!I20</f>
        <v>Funcionamiento y generación de dependenicas academicas y administrativas al interior de la Universidad que requiere personal para operación, que no cuentan con sustento normativo  y técnico para la constitución y que las denominaciones se encuentren por fuera de lo establecido en la Estructura Organizacional y Plan de Cargos</v>
      </c>
      <c r="F17" s="80" t="str">
        <f>'01-Mapa de riesgo-UO'!F20</f>
        <v>Desconocimiento y omisión de los lineamientos y directices establecidas por el Consejo Superior Universitario.</v>
      </c>
      <c r="G17" s="469" t="str">
        <f>'01-Mapa de riesgo-UO'!J20</f>
        <v xml:space="preserve">Demanda laborales 
(contrato realidad)
Afectación de la imagen de la Institución 
Afectación del clima laboral </v>
      </c>
      <c r="H17" s="468" t="str">
        <f>'01-Mapa de riesgo-UO'!AQ20</f>
        <v>MODERADO</v>
      </c>
      <c r="I17" s="105" t="str">
        <f>'01-Mapa de riesgo-UO'!AT20</f>
        <v>REDUCIR</v>
      </c>
      <c r="J17" s="466" t="str">
        <f t="shared" si="1"/>
        <v>Si el proceso lo requiere</v>
      </c>
      <c r="K17" s="457"/>
      <c r="L17" s="458"/>
      <c r="M17" s="459"/>
      <c r="N17" s="350"/>
      <c r="O17" s="457"/>
      <c r="P17" s="458"/>
      <c r="Q17" s="459"/>
      <c r="R17" s="454"/>
    </row>
    <row r="18" spans="1:18" ht="62.45" customHeight="1" x14ac:dyDescent="0.2">
      <c r="A18" s="471"/>
      <c r="B18" s="467"/>
      <c r="C18" s="469"/>
      <c r="D18" s="469"/>
      <c r="E18" s="469"/>
      <c r="F18" s="80" t="str">
        <f>'01-Mapa de riesgo-UO'!F21</f>
        <v>Debilidad en la comunicación organizacional para dar a conocer a la comunidad Universitaria los lineanientos con respecto al funcinamiento de dependencias y cargos</v>
      </c>
      <c r="G18" s="469"/>
      <c r="H18" s="468"/>
      <c r="I18" s="105" t="str">
        <f>'01-Mapa de riesgo-UO'!AT21</f>
        <v>COMPARTIR</v>
      </c>
      <c r="J18" s="467"/>
      <c r="K18" s="460"/>
      <c r="L18" s="461"/>
      <c r="M18" s="462"/>
      <c r="N18" s="351"/>
      <c r="O18" s="460"/>
      <c r="P18" s="461"/>
      <c r="Q18" s="462"/>
      <c r="R18" s="455"/>
    </row>
    <row r="19" spans="1:18" ht="62.45" customHeight="1" x14ac:dyDescent="0.2">
      <c r="A19" s="471"/>
      <c r="B19" s="429"/>
      <c r="C19" s="469"/>
      <c r="D19" s="469"/>
      <c r="E19" s="469"/>
      <c r="F19" s="80">
        <f>'01-Mapa de riesgo-UO'!F22</f>
        <v>0</v>
      </c>
      <c r="G19" s="469"/>
      <c r="H19" s="468"/>
      <c r="I19" s="105" t="str">
        <f>'01-Mapa de riesgo-UO'!AT22</f>
        <v>REDUCIR</v>
      </c>
      <c r="J19" s="429"/>
      <c r="K19" s="463"/>
      <c r="L19" s="464"/>
      <c r="M19" s="465"/>
      <c r="N19" s="352"/>
      <c r="O19" s="463"/>
      <c r="P19" s="464"/>
      <c r="Q19" s="465"/>
      <c r="R19" s="456"/>
    </row>
    <row r="20" spans="1:18" ht="62.45" customHeight="1" x14ac:dyDescent="0.2">
      <c r="A20" s="471">
        <v>5</v>
      </c>
      <c r="B20" s="466" t="str">
        <f>'01-Mapa de riesgo-UO'!B23</f>
        <v>JURIDICA</v>
      </c>
      <c r="C20" s="470" t="str">
        <f>'01-Mapa de riesgo-UO'!G23</f>
        <v>Cumplimiento</v>
      </c>
      <c r="D20" s="469" t="str">
        <f>'01-Mapa de riesgo-UO'!H23</f>
        <v xml:space="preserve">Vencimiento de los términos establecidos en la Ley </v>
      </c>
      <c r="E20" s="469" t="str">
        <f>'01-Mapa de riesgo-UO'!I23</f>
        <v>No dar respuesta oportuna a los requerimientos judiciales y/o administrativos,de los cuales tiene conocimiento la Oficina Jurídica.</v>
      </c>
      <c r="F20" s="80" t="str">
        <f>'01-Mapa de riesgo-UO'!F23</f>
        <v>Falta de seguimiento a las actuaciones procesales judiciales y/o Administrativas.</v>
      </c>
      <c r="G20" s="469" t="str">
        <f>'01-Mapa de riesgo-UO'!J23</f>
        <v>Apertura de procesos disciplinarios.
Investigaciones administrativa.
Investigaciones Fiscales.
Investigaciones Penales.</v>
      </c>
      <c r="H20" s="468" t="str">
        <f>'01-Mapa de riesgo-UO'!AQ23</f>
        <v>LEVE</v>
      </c>
      <c r="I20" s="105" t="str">
        <f>'01-Mapa de riesgo-UO'!AT23</f>
        <v>ASUMIR</v>
      </c>
      <c r="J20" s="466" t="str">
        <f t="shared" si="1"/>
        <v>NO</v>
      </c>
      <c r="K20" s="457"/>
      <c r="L20" s="458"/>
      <c r="M20" s="459"/>
      <c r="N20" s="350"/>
      <c r="O20" s="457"/>
      <c r="P20" s="458"/>
      <c r="Q20" s="459"/>
      <c r="R20" s="454"/>
    </row>
    <row r="21" spans="1:18" ht="62.45" customHeight="1" x14ac:dyDescent="0.2">
      <c r="A21" s="471"/>
      <c r="B21" s="467"/>
      <c r="C21" s="469"/>
      <c r="D21" s="469"/>
      <c r="E21" s="469"/>
      <c r="F21" s="80">
        <f>'01-Mapa de riesgo-UO'!F24</f>
        <v>0</v>
      </c>
      <c r="G21" s="469"/>
      <c r="H21" s="468"/>
      <c r="I21" s="105" t="str">
        <f>'01-Mapa de riesgo-UO'!AT24</f>
        <v>ASUMIR</v>
      </c>
      <c r="J21" s="467"/>
      <c r="K21" s="460"/>
      <c r="L21" s="461"/>
      <c r="M21" s="462"/>
      <c r="N21" s="351"/>
      <c r="O21" s="460"/>
      <c r="P21" s="461"/>
      <c r="Q21" s="462"/>
      <c r="R21" s="455"/>
    </row>
    <row r="22" spans="1:18" ht="62.45" customHeight="1" x14ac:dyDescent="0.2">
      <c r="A22" s="471"/>
      <c r="B22" s="429"/>
      <c r="C22" s="469"/>
      <c r="D22" s="469"/>
      <c r="E22" s="469"/>
      <c r="F22" s="80">
        <f>'01-Mapa de riesgo-UO'!F25</f>
        <v>0</v>
      </c>
      <c r="G22" s="469"/>
      <c r="H22" s="468"/>
      <c r="I22" s="105">
        <f>'01-Mapa de riesgo-UO'!AT25</f>
        <v>0</v>
      </c>
      <c r="J22" s="429"/>
      <c r="K22" s="463"/>
      <c r="L22" s="464"/>
      <c r="M22" s="465"/>
      <c r="N22" s="352"/>
      <c r="O22" s="463"/>
      <c r="P22" s="464"/>
      <c r="Q22" s="465"/>
      <c r="R22" s="456"/>
    </row>
    <row r="23" spans="1:18" ht="62.45" customHeight="1" x14ac:dyDescent="0.2">
      <c r="A23" s="471">
        <v>6</v>
      </c>
      <c r="B23" s="466" t="str">
        <f>'01-Mapa de riesgo-UO'!B26</f>
        <v>JURIDICA</v>
      </c>
      <c r="C23" s="470" t="str">
        <f>'01-Mapa de riesgo-UO'!G26</f>
        <v>Operacional</v>
      </c>
      <c r="D23" s="469" t="str">
        <f>'01-Mapa de riesgo-UO'!H26</f>
        <v>Incumplimiento en los plazos establecidos para gestionar las necesidades de tipo contractual de las dependencias</v>
      </c>
      <c r="E23" s="469" t="str">
        <f>'01-Mapa de riesgo-UO'!I26</f>
        <v>Demora en la atención de los requerimientos de tipo contractual (perfeccionamiento y legalización, modificaciones, actas de ejecución, terminacion y liquidacion del contratos) de las dependencias academicas y administrativas</v>
      </c>
      <c r="F23" s="80" t="str">
        <f>'01-Mapa de riesgo-UO'!F26</f>
        <v>El Software de contratación no se ha implementado</v>
      </c>
      <c r="G23" s="469" t="str">
        <f>'01-Mapa de riesgo-UO'!J26</f>
        <v xml:space="preserve">
Vencimiento de terminos legales de la gestión contractual
Incumplimiento de la prestacion de servicios de la Universidad
Demoras en la realización actividades de las dependencias de la Universidad</v>
      </c>
      <c r="H23" s="468" t="str">
        <f>'01-Mapa de riesgo-UO'!AQ26</f>
        <v>MODERADO</v>
      </c>
      <c r="I23" s="105" t="str">
        <f>'01-Mapa de riesgo-UO'!AT26</f>
        <v>COMPARTIR</v>
      </c>
      <c r="J23" s="466" t="str">
        <f t="shared" ref="J23" si="2">IF(H23="GRAVE","Debe formularse",IF(H23="MODERADO", "Si el proceso lo requiere","NO"))</f>
        <v>Si el proceso lo requiere</v>
      </c>
      <c r="K23" s="457"/>
      <c r="L23" s="458"/>
      <c r="M23" s="459"/>
      <c r="N23" s="350"/>
      <c r="O23" s="457"/>
      <c r="P23" s="458"/>
      <c r="Q23" s="459"/>
      <c r="R23" s="454"/>
    </row>
    <row r="24" spans="1:18" ht="62.45" customHeight="1" x14ac:dyDescent="0.2">
      <c r="A24" s="471"/>
      <c r="B24" s="467"/>
      <c r="C24" s="469"/>
      <c r="D24" s="469"/>
      <c r="E24" s="469"/>
      <c r="F24" s="80" t="str">
        <f>'01-Mapa de riesgo-UO'!F27</f>
        <v>Los procedimientos relacionados con la Gestión Contractual se llevan a cabo de forma manual</v>
      </c>
      <c r="G24" s="469"/>
      <c r="H24" s="468"/>
      <c r="I24" s="105" t="str">
        <f>'01-Mapa de riesgo-UO'!AT27</f>
        <v>COMPARTIR</v>
      </c>
      <c r="J24" s="467"/>
      <c r="K24" s="460"/>
      <c r="L24" s="461"/>
      <c r="M24" s="462"/>
      <c r="N24" s="351"/>
      <c r="O24" s="460"/>
      <c r="P24" s="461"/>
      <c r="Q24" s="462"/>
      <c r="R24" s="455"/>
    </row>
    <row r="25" spans="1:18" ht="62.45" customHeight="1" x14ac:dyDescent="0.2">
      <c r="A25" s="471"/>
      <c r="B25" s="429"/>
      <c r="C25" s="469"/>
      <c r="D25" s="469"/>
      <c r="E25" s="469"/>
      <c r="F25" s="80">
        <f>'01-Mapa de riesgo-UO'!F28</f>
        <v>0</v>
      </c>
      <c r="G25" s="469"/>
      <c r="H25" s="468"/>
      <c r="I25" s="105">
        <f>'01-Mapa de riesgo-UO'!AT28</f>
        <v>0</v>
      </c>
      <c r="J25" s="429"/>
      <c r="K25" s="463"/>
      <c r="L25" s="464"/>
      <c r="M25" s="465"/>
      <c r="N25" s="352"/>
      <c r="O25" s="463"/>
      <c r="P25" s="464"/>
      <c r="Q25" s="465"/>
      <c r="R25" s="456"/>
    </row>
    <row r="26" spans="1:18" ht="62.45" customHeight="1" x14ac:dyDescent="0.2">
      <c r="A26" s="471">
        <v>7</v>
      </c>
      <c r="B26" s="466" t="str">
        <f>'01-Mapa de riesgo-UO'!B29</f>
        <v>SECRETARIA_GENERAL</v>
      </c>
      <c r="C26" s="470" t="str">
        <f>'01-Mapa de riesgo-UO'!G29</f>
        <v>Operacional</v>
      </c>
      <c r="D26" s="469" t="str">
        <f>'01-Mapa de riesgo-UO'!H29</f>
        <v xml:space="preserve">Ilegitimidad en resultados electorales 
</v>
      </c>
      <c r="E26" s="469" t="str">
        <f>'01-Mapa de riesgo-UO'!I29</f>
        <v>Resultados de elecciones con errores o irregulares</v>
      </c>
      <c r="F26" s="80" t="str">
        <f>'01-Mapa de riesgo-UO'!F29</f>
        <v>Desactualizacion de las bases de datos suministradas por las dependencias responsables  o errónea certificación de los requisitos de los candidatos</v>
      </c>
      <c r="G26" s="469" t="str">
        <f>'01-Mapa de riesgo-UO'!J29</f>
        <v>Impugnación de resultados electorales
Pérdida de credibilidad en el sistema electoral de la Universidad</v>
      </c>
      <c r="H26" s="468" t="str">
        <f>'01-Mapa de riesgo-UO'!AQ29</f>
        <v>LEVE</v>
      </c>
      <c r="I26" s="105" t="str">
        <f>'01-Mapa de riesgo-UO'!AT29</f>
        <v>ASUMIR</v>
      </c>
      <c r="J26" s="466" t="str">
        <f t="shared" ref="J26" si="3">IF(H26="GRAVE","Debe formularse",IF(H26="MODERADO", "Si el proceso lo requiere","NO"))</f>
        <v>NO</v>
      </c>
      <c r="K26" s="457"/>
      <c r="L26" s="458"/>
      <c r="M26" s="459"/>
      <c r="N26" s="350"/>
      <c r="O26" s="457"/>
      <c r="P26" s="458"/>
      <c r="Q26" s="459"/>
      <c r="R26" s="454"/>
    </row>
    <row r="27" spans="1:18" ht="62.45" customHeight="1" x14ac:dyDescent="0.2">
      <c r="A27" s="471"/>
      <c r="B27" s="467"/>
      <c r="C27" s="469"/>
      <c r="D27" s="469"/>
      <c r="E27" s="469"/>
      <c r="F27" s="80" t="str">
        <f>'01-Mapa de riesgo-UO'!F30</f>
        <v xml:space="preserve">Errónea configuración de las votaciones, debido a que el software requiera demasiadas configuraciones o permisos lo que podría generar fallas en las votaciones  </v>
      </c>
      <c r="G27" s="469"/>
      <c r="H27" s="468"/>
      <c r="I27" s="105">
        <f>'01-Mapa de riesgo-UO'!AT30</f>
        <v>0</v>
      </c>
      <c r="J27" s="467"/>
      <c r="K27" s="460"/>
      <c r="L27" s="461"/>
      <c r="M27" s="462"/>
      <c r="N27" s="351"/>
      <c r="O27" s="460"/>
      <c r="P27" s="461"/>
      <c r="Q27" s="462"/>
      <c r="R27" s="455"/>
    </row>
    <row r="28" spans="1:18" ht="62.45" customHeight="1" x14ac:dyDescent="0.2">
      <c r="A28" s="471"/>
      <c r="B28" s="429"/>
      <c r="C28" s="469"/>
      <c r="D28" s="469"/>
      <c r="E28" s="469"/>
      <c r="F28" s="80" t="str">
        <f>'01-Mapa de riesgo-UO'!F31</f>
        <v>Fallas Técnicas del servidor, o  por  problemas de energía eléctrica o conexión a Internet</v>
      </c>
      <c r="G28" s="469"/>
      <c r="H28" s="468"/>
      <c r="I28" s="105">
        <f>'01-Mapa de riesgo-UO'!AT31</f>
        <v>0</v>
      </c>
      <c r="J28" s="429"/>
      <c r="K28" s="463"/>
      <c r="L28" s="464"/>
      <c r="M28" s="465"/>
      <c r="N28" s="352"/>
      <c r="O28" s="463"/>
      <c r="P28" s="464"/>
      <c r="Q28" s="465"/>
      <c r="R28" s="456"/>
    </row>
    <row r="29" spans="1:18" ht="62.45" customHeight="1" x14ac:dyDescent="0.2">
      <c r="A29" s="471">
        <v>8</v>
      </c>
      <c r="B29" s="466" t="str">
        <f>'01-Mapa de riesgo-UO'!B32</f>
        <v>SECRETARIA_GENERAL</v>
      </c>
      <c r="C29" s="470" t="str">
        <f>'01-Mapa de riesgo-UO'!G32</f>
        <v>Cumplimiento</v>
      </c>
      <c r="D29" s="469" t="str">
        <f>'01-Mapa de riesgo-UO'!H32</f>
        <v>Vencimiento de términos para la atención de Derechos de Petición</v>
      </c>
      <c r="E29" s="469" t="str">
        <f>'01-Mapa de riesgo-UO'!I32</f>
        <v>No dar respuesta a un Derecho de Petición dentro de los téminos establecidos en la Ley</v>
      </c>
      <c r="F29" s="80" t="str">
        <f>'01-Mapa de riesgo-UO'!F32</f>
        <v>Omisión o retraso de respuesta por parte del funcionario encargado al interior de la Secretaria General.</v>
      </c>
      <c r="G29" s="469" t="str">
        <f>'01-Mapa de riesgo-UO'!J32</f>
        <v>Interposición de una acción de tutela
Acciones legales en contra de la Universidad</v>
      </c>
      <c r="H29" s="468" t="str">
        <f>'01-Mapa de riesgo-UO'!AQ32</f>
        <v>LEVE</v>
      </c>
      <c r="I29" s="105" t="str">
        <f>'01-Mapa de riesgo-UO'!AT32</f>
        <v>ASUMIR</v>
      </c>
      <c r="J29" s="466" t="str">
        <f t="shared" ref="J29" si="4">IF(H29="GRAVE","Debe formularse",IF(H29="MODERADO", "Si el proceso lo requiere","NO"))</f>
        <v>NO</v>
      </c>
      <c r="K29" s="457"/>
      <c r="L29" s="458"/>
      <c r="M29" s="459"/>
      <c r="N29" s="350"/>
      <c r="O29" s="457"/>
      <c r="P29" s="458"/>
      <c r="Q29" s="459"/>
      <c r="R29" s="454"/>
    </row>
    <row r="30" spans="1:18" ht="62.45" customHeight="1" x14ac:dyDescent="0.2">
      <c r="A30" s="471"/>
      <c r="B30" s="467"/>
      <c r="C30" s="469"/>
      <c r="D30" s="469"/>
      <c r="E30" s="469"/>
      <c r="F30" s="80" t="str">
        <f>'01-Mapa de riesgo-UO'!F33</f>
        <v>Entidades externas que no suministran soportes o información requerida para dar respuesta.</v>
      </c>
      <c r="G30" s="469"/>
      <c r="H30" s="468"/>
      <c r="I30" s="105">
        <f>'01-Mapa de riesgo-UO'!AT33</f>
        <v>0</v>
      </c>
      <c r="J30" s="467"/>
      <c r="K30" s="460"/>
      <c r="L30" s="461"/>
      <c r="M30" s="462"/>
      <c r="N30" s="351"/>
      <c r="O30" s="460"/>
      <c r="P30" s="461"/>
      <c r="Q30" s="462"/>
      <c r="R30" s="455"/>
    </row>
    <row r="31" spans="1:18" ht="62.45" customHeight="1" x14ac:dyDescent="0.2">
      <c r="A31" s="471"/>
      <c r="B31" s="429"/>
      <c r="C31" s="469"/>
      <c r="D31" s="469"/>
      <c r="E31" s="469"/>
      <c r="F31" s="80">
        <f>'01-Mapa de riesgo-UO'!F34</f>
        <v>0</v>
      </c>
      <c r="G31" s="469"/>
      <c r="H31" s="468"/>
      <c r="I31" s="105">
        <f>'01-Mapa de riesgo-UO'!AT34</f>
        <v>0</v>
      </c>
      <c r="J31" s="429"/>
      <c r="K31" s="463"/>
      <c r="L31" s="464"/>
      <c r="M31" s="465"/>
      <c r="N31" s="352"/>
      <c r="O31" s="463"/>
      <c r="P31" s="464"/>
      <c r="Q31" s="465"/>
      <c r="R31" s="456"/>
    </row>
    <row r="32" spans="1:18" ht="62.45" customHeight="1" x14ac:dyDescent="0.2">
      <c r="A32" s="471">
        <v>9</v>
      </c>
      <c r="B32" s="466" t="str">
        <f>'01-Mapa de riesgo-UO'!B35</f>
        <v>SECRETARIA_GENERAL</v>
      </c>
      <c r="C32" s="470" t="str">
        <f>'01-Mapa de riesgo-UO'!G35</f>
        <v>Cumplimiento</v>
      </c>
      <c r="D32" s="469" t="str">
        <f>'01-Mapa de riesgo-UO'!H35</f>
        <v xml:space="preserve">Incumplimiento de la normatividad vigente y aplicable a a la Universidad </v>
      </c>
      <c r="E32" s="469" t="str">
        <f>'01-Mapa de riesgo-UO'!I35</f>
        <v>Aplicación de normas que no competen al ámbito de Instituciones de Educación Superior o que han sido derogadas de forma  parcial o total</v>
      </c>
      <c r="F32" s="80" t="str">
        <f>'01-Mapa de riesgo-UO'!F35</f>
        <v>Falta de claridad sobre la vigencia de la Normas aplicables en la Universidad</v>
      </c>
      <c r="G32" s="469" t="str">
        <f>'01-Mapa de riesgo-UO'!J35</f>
        <v>Contradicción conceptual con otras dependencias 
Otorgamiento o negación de un derecho
Toma de Decisiones por fuera del alcance normativo de la Universidad</v>
      </c>
      <c r="H32" s="468" t="str">
        <f>'01-Mapa de riesgo-UO'!AQ35</f>
        <v>LEVE</v>
      </c>
      <c r="I32" s="105" t="str">
        <f>'01-Mapa de riesgo-UO'!AT35</f>
        <v>ASUMIR</v>
      </c>
      <c r="J32" s="466" t="str">
        <f t="shared" ref="J32" si="5">IF(H32="GRAVE","Debe formularse",IF(H32="MODERADO", "Si el proceso lo requiere","NO"))</f>
        <v>NO</v>
      </c>
      <c r="K32" s="457"/>
      <c r="L32" s="458"/>
      <c r="M32" s="459"/>
      <c r="N32" s="350"/>
      <c r="O32" s="457"/>
      <c r="P32" s="458"/>
      <c r="Q32" s="459"/>
      <c r="R32" s="454"/>
    </row>
    <row r="33" spans="1:18" ht="62.45" customHeight="1" x14ac:dyDescent="0.2">
      <c r="A33" s="471"/>
      <c r="B33" s="467"/>
      <c r="C33" s="469"/>
      <c r="D33" s="469"/>
      <c r="E33" s="469"/>
      <c r="F33" s="80" t="str">
        <f>'01-Mapa de riesgo-UO'!F36</f>
        <v>Cambios de normas expedidas por órganos o entidades externas a la Universidad</v>
      </c>
      <c r="G33" s="469"/>
      <c r="H33" s="468"/>
      <c r="I33" s="105">
        <f>'01-Mapa de riesgo-UO'!AT36</f>
        <v>0</v>
      </c>
      <c r="J33" s="467"/>
      <c r="K33" s="460"/>
      <c r="L33" s="461"/>
      <c r="M33" s="462"/>
      <c r="N33" s="351"/>
      <c r="O33" s="460"/>
      <c r="P33" s="461"/>
      <c r="Q33" s="462"/>
      <c r="R33" s="455"/>
    </row>
    <row r="34" spans="1:18" ht="62.45" customHeight="1" x14ac:dyDescent="0.2">
      <c r="A34" s="471"/>
      <c r="B34" s="429"/>
      <c r="C34" s="469"/>
      <c r="D34" s="469"/>
      <c r="E34" s="469"/>
      <c r="F34" s="80" t="str">
        <f>'01-Mapa de riesgo-UO'!F37</f>
        <v>Falta  de revision de los Acuerdos por parte de las dependencias involucradas</v>
      </c>
      <c r="G34" s="469"/>
      <c r="H34" s="468"/>
      <c r="I34" s="105">
        <f>'01-Mapa de riesgo-UO'!AT37</f>
        <v>0</v>
      </c>
      <c r="J34" s="429"/>
      <c r="K34" s="463"/>
      <c r="L34" s="464"/>
      <c r="M34" s="465"/>
      <c r="N34" s="352"/>
      <c r="O34" s="463"/>
      <c r="P34" s="464"/>
      <c r="Q34" s="465"/>
      <c r="R34" s="456"/>
    </row>
    <row r="35" spans="1:18" ht="62.45" customHeight="1" x14ac:dyDescent="0.2">
      <c r="A35" s="471">
        <v>10</v>
      </c>
      <c r="B35" s="466" t="str">
        <f>'01-Mapa de riesgo-UO'!B38</f>
        <v>SECRETARIA_GENERAL</v>
      </c>
      <c r="C35" s="470" t="str">
        <f>'01-Mapa de riesgo-UO'!G38</f>
        <v>Estratégico</v>
      </c>
      <c r="D35" s="469" t="str">
        <f>'01-Mapa de riesgo-UO'!H38</f>
        <v xml:space="preserve">Pérdida de la información de las series documentales conservadas físicamente </v>
      </c>
      <c r="E35" s="469" t="str">
        <f>'01-Mapa de riesgo-UO'!I38</f>
        <v>Faltantes en la  informacion contenida en los archivos central e histórico por ausencia de controles e incumplimiento del procedimiento</v>
      </c>
      <c r="F35" s="80" t="str">
        <f>'01-Mapa de riesgo-UO'!F38</f>
        <v>Fallas en la actualización de los registros de información almacenados en las unidades de conservación</v>
      </c>
      <c r="G35" s="469" t="str">
        <f>'01-Mapa de riesgo-UO'!J38</f>
        <v>Perdida de la memoria institucional
Demandas por perjuicios a los usuarios
Ausencia de apoyo a la misión institucional</v>
      </c>
      <c r="H35" s="468" t="str">
        <f>'01-Mapa de riesgo-UO'!AQ38</f>
        <v>LEVE</v>
      </c>
      <c r="I35" s="105" t="str">
        <f>'01-Mapa de riesgo-UO'!AT38</f>
        <v>ASUMIR</v>
      </c>
      <c r="J35" s="466" t="str">
        <f t="shared" ref="J35" si="6">IF(H35="GRAVE","Debe formularse",IF(H35="MODERADO", "Si el proceso lo requiere","NO"))</f>
        <v>NO</v>
      </c>
      <c r="K35" s="457"/>
      <c r="L35" s="458"/>
      <c r="M35" s="459"/>
      <c r="N35" s="350"/>
      <c r="O35" s="457"/>
      <c r="P35" s="458"/>
      <c r="Q35" s="459"/>
      <c r="R35" s="454"/>
    </row>
    <row r="36" spans="1:18" ht="62.45" customHeight="1" x14ac:dyDescent="0.2">
      <c r="A36" s="471"/>
      <c r="B36" s="467"/>
      <c r="C36" s="469"/>
      <c r="D36" s="469"/>
      <c r="E36" s="469"/>
      <c r="F36" s="80" t="str">
        <f>'01-Mapa de riesgo-UO'!F39</f>
        <v>Controles de acceso deficientes</v>
      </c>
      <c r="G36" s="469"/>
      <c r="H36" s="468"/>
      <c r="I36" s="105" t="str">
        <f>'01-Mapa de riesgo-UO'!AT39</f>
        <v>ASUMIR</v>
      </c>
      <c r="J36" s="467"/>
      <c r="K36" s="460"/>
      <c r="L36" s="461"/>
      <c r="M36" s="462"/>
      <c r="N36" s="351"/>
      <c r="O36" s="460"/>
      <c r="P36" s="461"/>
      <c r="Q36" s="462"/>
      <c r="R36" s="455"/>
    </row>
    <row r="37" spans="1:18" ht="62.45" customHeight="1" x14ac:dyDescent="0.2">
      <c r="A37" s="471"/>
      <c r="B37" s="429"/>
      <c r="C37" s="469"/>
      <c r="D37" s="469"/>
      <c r="E37" s="469"/>
      <c r="F37" s="80">
        <f>'01-Mapa de riesgo-UO'!F40</f>
        <v>0</v>
      </c>
      <c r="G37" s="469"/>
      <c r="H37" s="468"/>
      <c r="I37" s="105" t="str">
        <f>'01-Mapa de riesgo-UO'!AT40</f>
        <v>ASUMIR</v>
      </c>
      <c r="J37" s="429"/>
      <c r="K37" s="463"/>
      <c r="L37" s="464"/>
      <c r="M37" s="465"/>
      <c r="N37" s="352"/>
      <c r="O37" s="463"/>
      <c r="P37" s="464"/>
      <c r="Q37" s="465"/>
      <c r="R37" s="456"/>
    </row>
    <row r="38" spans="1:18" ht="62.45" customHeight="1" x14ac:dyDescent="0.2">
      <c r="A38" s="471">
        <v>11</v>
      </c>
      <c r="B38" s="466" t="str">
        <f>'01-Mapa de riesgo-UO'!B41</f>
        <v>SECRETARIA_GENERAL</v>
      </c>
      <c r="C38" s="470" t="str">
        <f>'01-Mapa de riesgo-UO'!G41</f>
        <v>Estratégico</v>
      </c>
      <c r="D38" s="469" t="str">
        <f>'01-Mapa de riesgo-UO'!H41</f>
        <v xml:space="preserve">Incumplimiento en Normatividad Archivistica conforme a la actualización de los Instrumentos Archivisticos que deben soportar la Gestión Documental de las Entidades Públicas (TRD, PGD, PINAR, MOREQ, FUID) </v>
      </c>
      <c r="E38" s="469" t="str">
        <f>'01-Mapa de riesgo-UO'!I41</f>
        <v xml:space="preserve">Instrumentos archivisticos desactualizados y no alineados con los cambios institucionales </v>
      </c>
      <c r="F38" s="80" t="str">
        <f>'01-Mapa de riesgo-UO'!F41</f>
        <v>Cambios constantes en la Normativa Archivistica Nacional</v>
      </c>
      <c r="G38" s="469" t="str">
        <f>'01-Mapa de riesgo-UO'!J41</f>
        <v xml:space="preserve">Sanciones a la Institución por el incumplimiento a la normatividad archivistica     Falta de actualización de las Series Documentales         Desarticulación con los Sistemas Informáticos de la Institución y los cambios de soporte en las Series Documentales                      </v>
      </c>
      <c r="H38" s="468" t="str">
        <f>'01-Mapa de riesgo-UO'!AQ41</f>
        <v>GRAVE</v>
      </c>
      <c r="I38" s="105" t="str">
        <f>'01-Mapa de riesgo-UO'!AT41</f>
        <v>REDUCIR</v>
      </c>
      <c r="J38" s="466" t="str">
        <f t="shared" ref="J38" si="7">IF(H38="GRAVE","Debe formularse",IF(H38="MODERADO", "Si el proceso lo requiere","NO"))</f>
        <v>Debe formularse</v>
      </c>
      <c r="K38" s="457" t="s">
        <v>626</v>
      </c>
      <c r="L38" s="458"/>
      <c r="M38" s="459"/>
      <c r="N38" s="350" t="s">
        <v>627</v>
      </c>
      <c r="O38" s="457" t="s">
        <v>628</v>
      </c>
      <c r="P38" s="458"/>
      <c r="Q38" s="459"/>
      <c r="R38" s="454" t="s">
        <v>629</v>
      </c>
    </row>
    <row r="39" spans="1:18" ht="62.45" customHeight="1" x14ac:dyDescent="0.2">
      <c r="A39" s="471"/>
      <c r="B39" s="467"/>
      <c r="C39" s="469"/>
      <c r="D39" s="469"/>
      <c r="E39" s="469"/>
      <c r="F39" s="80" t="str">
        <f>'01-Mapa de riesgo-UO'!F42</f>
        <v>Modificaciones en la Estructura Organizacional y que tienen relación directa con los instrumentos archivisticos</v>
      </c>
      <c r="G39" s="469"/>
      <c r="H39" s="468"/>
      <c r="I39" s="105" t="str">
        <f>'01-Mapa de riesgo-UO'!AT42</f>
        <v>EVITAR</v>
      </c>
      <c r="J39" s="467"/>
      <c r="K39" s="460"/>
      <c r="L39" s="477"/>
      <c r="M39" s="462"/>
      <c r="N39" s="351"/>
      <c r="O39" s="460"/>
      <c r="P39" s="477"/>
      <c r="Q39" s="462"/>
      <c r="R39" s="455"/>
    </row>
    <row r="40" spans="1:18" ht="62.45" customHeight="1" x14ac:dyDescent="0.2">
      <c r="A40" s="471"/>
      <c r="B40" s="429"/>
      <c r="C40" s="469"/>
      <c r="D40" s="469"/>
      <c r="E40" s="469"/>
      <c r="F40" s="80" t="str">
        <f>'01-Mapa de riesgo-UO'!F43</f>
        <v>Falta de personal para desarrollar las actividades de actualización de los instrumentos</v>
      </c>
      <c r="G40" s="469"/>
      <c r="H40" s="468"/>
      <c r="I40" s="105" t="str">
        <f>'01-Mapa de riesgo-UO'!AT43</f>
        <v>REDUCIR</v>
      </c>
      <c r="J40" s="429"/>
      <c r="K40" s="463"/>
      <c r="L40" s="464"/>
      <c r="M40" s="465"/>
      <c r="N40" s="352"/>
      <c r="O40" s="463"/>
      <c r="P40" s="464"/>
      <c r="Q40" s="465"/>
      <c r="R40" s="456"/>
    </row>
    <row r="41" spans="1:18" ht="62.45" customHeight="1" x14ac:dyDescent="0.2">
      <c r="A41" s="471">
        <v>12</v>
      </c>
      <c r="B41" s="466" t="str">
        <f>'01-Mapa de riesgo-UO'!B44</f>
        <v>RECURSOS INFORMÁTICOS Y EDUCATIVOS - CRIE</v>
      </c>
      <c r="C41" s="470" t="str">
        <f>'01-Mapa de riesgo-UO'!G44</f>
        <v>Tecnológico</v>
      </c>
      <c r="D41" s="469" t="str">
        <f>'01-Mapa de riesgo-UO'!H44</f>
        <v>Interrupción del acceso a Internet en el campus universitario</v>
      </c>
      <c r="E41" s="469" t="str">
        <f>'01-Mapa de riesgo-UO'!I44</f>
        <v>Imposibilidad para acceder a  internet</v>
      </c>
      <c r="F41" s="80" t="str">
        <f>'01-Mapa de riesgo-UO'!F44</f>
        <v>Fallas en el sistema eléctrico</v>
      </c>
      <c r="G41" s="469" t="str">
        <f>'01-Mapa de riesgo-UO'!J44</f>
        <v>No.Acceso al correo electrónico
No.Acceso a ningún servicio ni pagina web diferente a  utp.edu.co</v>
      </c>
      <c r="H41" s="468" t="str">
        <f>'01-Mapa de riesgo-UO'!AQ44</f>
        <v>LEVE</v>
      </c>
      <c r="I41" s="105" t="str">
        <f>'01-Mapa de riesgo-UO'!AT44</f>
        <v>ASUMIR</v>
      </c>
      <c r="J41" s="466" t="str">
        <f t="shared" ref="J41" si="8">IF(H41="GRAVE","Debe formularse",IF(H41="MODERADO", "Si el proceso lo requiere","NO"))</f>
        <v>NO</v>
      </c>
      <c r="K41" s="457"/>
      <c r="L41" s="458"/>
      <c r="M41" s="459"/>
      <c r="N41" s="350"/>
      <c r="O41" s="457"/>
      <c r="P41" s="458"/>
      <c r="Q41" s="459"/>
      <c r="R41" s="454"/>
    </row>
    <row r="42" spans="1:18" ht="62.45" customHeight="1" x14ac:dyDescent="0.2">
      <c r="A42" s="471"/>
      <c r="B42" s="467"/>
      <c r="C42" s="469"/>
      <c r="D42" s="469"/>
      <c r="E42" s="469"/>
      <c r="F42" s="80" t="str">
        <f>'01-Mapa de riesgo-UO'!F45</f>
        <v>Falla del servicio de internet con los proveedores de Internet.</v>
      </c>
      <c r="G42" s="469"/>
      <c r="H42" s="468"/>
      <c r="I42" s="105" t="str">
        <f>'01-Mapa de riesgo-UO'!AT45</f>
        <v>ASUMIR</v>
      </c>
      <c r="J42" s="467"/>
      <c r="K42" s="460"/>
      <c r="L42" s="461"/>
      <c r="M42" s="462"/>
      <c r="N42" s="351"/>
      <c r="O42" s="460"/>
      <c r="P42" s="461"/>
      <c r="Q42" s="462"/>
      <c r="R42" s="455"/>
    </row>
    <row r="43" spans="1:18" ht="62.45" customHeight="1" x14ac:dyDescent="0.2">
      <c r="A43" s="471"/>
      <c r="B43" s="429"/>
      <c r="C43" s="469"/>
      <c r="D43" s="469"/>
      <c r="E43" s="469"/>
      <c r="F43" s="80">
        <f>'01-Mapa de riesgo-UO'!F46</f>
        <v>0</v>
      </c>
      <c r="G43" s="469"/>
      <c r="H43" s="468"/>
      <c r="I43" s="105" t="str">
        <f>'01-Mapa de riesgo-UO'!AT46</f>
        <v>ASUMIR</v>
      </c>
      <c r="J43" s="429"/>
      <c r="K43" s="463"/>
      <c r="L43" s="464"/>
      <c r="M43" s="465"/>
      <c r="N43" s="352"/>
      <c r="O43" s="463"/>
      <c r="P43" s="464"/>
      <c r="Q43" s="465"/>
      <c r="R43" s="456"/>
    </row>
    <row r="44" spans="1:18" ht="62.45" customHeight="1" x14ac:dyDescent="0.2">
      <c r="A44" s="471">
        <v>13</v>
      </c>
      <c r="B44" s="466" t="str">
        <f>'01-Mapa de riesgo-UO'!B47</f>
        <v>RECURSOS INFORMÁTICOS Y EDUCATIVOS - CRIE</v>
      </c>
      <c r="C44" s="470" t="str">
        <f>'01-Mapa de riesgo-UO'!G47</f>
        <v>Tecnológico</v>
      </c>
      <c r="D44" s="469" t="str">
        <f>'01-Mapa de riesgo-UO'!H47</f>
        <v>Imposibilidad  para acceder a los sistemas de información que esten alojados en los servidores del campus universitario</v>
      </c>
      <c r="E44" s="469" t="str">
        <f>'01-Mapa de riesgo-UO'!I47</f>
        <v>No. acceso fuera del campus universitario a los servicios de internet que ofrece la Universidad</v>
      </c>
      <c r="F44" s="80" t="str">
        <f>'01-Mapa de riesgo-UO'!F47</f>
        <v>Fallas en el sistema eléctrico</v>
      </c>
      <c r="G44" s="469" t="str">
        <f>'01-Mapa de riesgo-UO'!J47</f>
        <v>Incomunicación de la Universidad  a través de internet
Retrasos en los procesos académicos y administrativos ofrecidos a través de los servicios web
Pérdida de imagen</v>
      </c>
      <c r="H44" s="468" t="str">
        <f>'01-Mapa de riesgo-UO'!AQ47</f>
        <v>MODERADO</v>
      </c>
      <c r="I44" s="105" t="str">
        <f>'01-Mapa de riesgo-UO'!AT47</f>
        <v>COMPARTIR</v>
      </c>
      <c r="J44" s="466" t="str">
        <f t="shared" ref="J44" si="9">IF(H44="GRAVE","Debe formularse",IF(H44="MODERADO", "Si el proceso lo requiere","NO"))</f>
        <v>Si el proceso lo requiere</v>
      </c>
      <c r="K44" s="457"/>
      <c r="L44" s="458"/>
      <c r="M44" s="459"/>
      <c r="N44" s="350"/>
      <c r="O44" s="457"/>
      <c r="P44" s="458"/>
      <c r="Q44" s="459"/>
      <c r="R44" s="454"/>
    </row>
    <row r="45" spans="1:18" ht="62.45" customHeight="1" x14ac:dyDescent="0.2">
      <c r="A45" s="471"/>
      <c r="B45" s="467"/>
      <c r="C45" s="469"/>
      <c r="D45" s="469"/>
      <c r="E45" s="469"/>
      <c r="F45" s="80" t="str">
        <f>'01-Mapa de riesgo-UO'!F48</f>
        <v>Fallas en los equipos de conectividad o en el sistema de control ambiental</v>
      </c>
      <c r="G45" s="469"/>
      <c r="H45" s="468"/>
      <c r="I45" s="105" t="str">
        <f>'01-Mapa de riesgo-UO'!AT48</f>
        <v>REDUCIR</v>
      </c>
      <c r="J45" s="467"/>
      <c r="K45" s="460"/>
      <c r="L45" s="461"/>
      <c r="M45" s="462"/>
      <c r="N45" s="351"/>
      <c r="O45" s="460"/>
      <c r="P45" s="461"/>
      <c r="Q45" s="462"/>
      <c r="R45" s="455"/>
    </row>
    <row r="46" spans="1:18" ht="62.45" customHeight="1" x14ac:dyDescent="0.2">
      <c r="A46" s="471"/>
      <c r="B46" s="429"/>
      <c r="C46" s="469"/>
      <c r="D46" s="469"/>
      <c r="E46" s="469"/>
      <c r="F46" s="80">
        <f>'01-Mapa de riesgo-UO'!F49</f>
        <v>0</v>
      </c>
      <c r="G46" s="469"/>
      <c r="H46" s="468"/>
      <c r="I46" s="105">
        <f>'01-Mapa de riesgo-UO'!AT49</f>
        <v>0</v>
      </c>
      <c r="J46" s="429"/>
      <c r="K46" s="463"/>
      <c r="L46" s="464"/>
      <c r="M46" s="465"/>
      <c r="N46" s="352"/>
      <c r="O46" s="463"/>
      <c r="P46" s="464"/>
      <c r="Q46" s="465"/>
      <c r="R46" s="456"/>
    </row>
    <row r="47" spans="1:18" ht="62.45" customHeight="1" x14ac:dyDescent="0.2">
      <c r="A47" s="471">
        <v>14</v>
      </c>
      <c r="B47" s="466" t="str">
        <f>'01-Mapa de riesgo-UO'!B50</f>
        <v>RECURSOS INFORMÁTICOS Y EDUCATIVOS - CRIE</v>
      </c>
      <c r="C47" s="470" t="str">
        <f>'01-Mapa de riesgo-UO'!G50</f>
        <v>Tecnológico</v>
      </c>
      <c r="D47" s="469" t="str">
        <f>'01-Mapa de riesgo-UO'!H50</f>
        <v>Intrusión a equipos y servicios de red</v>
      </c>
      <c r="E47" s="469" t="str">
        <f>'01-Mapa de riesgo-UO'!I50</f>
        <v>Acceso no autorizado a servidores,  servicios y equipos de conectividad bajo la gestión de la Administración de la Red.</v>
      </c>
      <c r="F47" s="80" t="str">
        <f>'01-Mapa de riesgo-UO'!F50</f>
        <v>Vulnerabilidades en sistemas operativos y servicios desarrollados por terceros</v>
      </c>
      <c r="G47" s="469" t="str">
        <f>'01-Mapa de riesgo-UO'!J50</f>
        <v>Cambio de configuraciones que afecten el buen funcionamiento de equipos y servicios.
Robo, sabotaje o cambios de información.</v>
      </c>
      <c r="H47" s="468" t="str">
        <f>'01-Mapa de riesgo-UO'!AQ50</f>
        <v>LEVE</v>
      </c>
      <c r="I47" s="105" t="str">
        <f>'01-Mapa de riesgo-UO'!AT50</f>
        <v>ASUMIR</v>
      </c>
      <c r="J47" s="466" t="str">
        <f t="shared" ref="J47" si="10">IF(H47="GRAVE","Debe formularse",IF(H47="MODERADO", "Si el proceso lo requiere","NO"))</f>
        <v>NO</v>
      </c>
      <c r="K47" s="457"/>
      <c r="L47" s="458"/>
      <c r="M47" s="459"/>
      <c r="N47" s="350"/>
      <c r="O47" s="457"/>
      <c r="P47" s="458"/>
      <c r="Q47" s="459"/>
      <c r="R47" s="454"/>
    </row>
    <row r="48" spans="1:18" ht="62.45" customHeight="1" x14ac:dyDescent="0.2">
      <c r="A48" s="471"/>
      <c r="B48" s="467"/>
      <c r="C48" s="469"/>
      <c r="D48" s="469"/>
      <c r="E48" s="469"/>
      <c r="F48" s="80" t="str">
        <f>'01-Mapa de riesgo-UO'!F51</f>
        <v>Falta de equipos adecuados para la seguridad en la red. Se debe cumplir con las directrices de control de acceso a la red de datos aprobada por el CSU.</v>
      </c>
      <c r="G48" s="469"/>
      <c r="H48" s="468"/>
      <c r="I48" s="105" t="str">
        <f>'01-Mapa de riesgo-UO'!AT51</f>
        <v>ASUMIR</v>
      </c>
      <c r="J48" s="467"/>
      <c r="K48" s="460"/>
      <c r="L48" s="461"/>
      <c r="M48" s="462"/>
      <c r="N48" s="351"/>
      <c r="O48" s="460"/>
      <c r="P48" s="461"/>
      <c r="Q48" s="462"/>
      <c r="R48" s="455"/>
    </row>
    <row r="49" spans="1:18" ht="62.45" customHeight="1" x14ac:dyDescent="0.2">
      <c r="A49" s="471"/>
      <c r="B49" s="429"/>
      <c r="C49" s="469"/>
      <c r="D49" s="469"/>
      <c r="E49" s="469"/>
      <c r="F49" s="80" t="str">
        <f>'01-Mapa de riesgo-UO'!F52</f>
        <v>Contraseñas y usuarios por defecto, Contraseñas débiles.
Errores en configuraciones.
Uso de protocolos inseguros.</v>
      </c>
      <c r="G49" s="469"/>
      <c r="H49" s="468"/>
      <c r="I49" s="105">
        <f>'01-Mapa de riesgo-UO'!AT52</f>
        <v>0</v>
      </c>
      <c r="J49" s="429"/>
      <c r="K49" s="463"/>
      <c r="L49" s="464"/>
      <c r="M49" s="465"/>
      <c r="N49" s="352"/>
      <c r="O49" s="463"/>
      <c r="P49" s="464"/>
      <c r="Q49" s="465"/>
      <c r="R49" s="456"/>
    </row>
    <row r="50" spans="1:18" ht="62.45" customHeight="1" x14ac:dyDescent="0.2">
      <c r="A50" s="471">
        <v>15</v>
      </c>
      <c r="B50" s="466" t="str">
        <f>'01-Mapa de riesgo-UO'!B53</f>
        <v>GESTIÓN_DE_SERVICIOS_INSTITUCIONALES</v>
      </c>
      <c r="C50" s="470" t="str">
        <f>'01-Mapa de riesgo-UO'!G53</f>
        <v>Operacional</v>
      </c>
      <c r="D50" s="469" t="str">
        <f>'01-Mapa de riesgo-UO'!H53</f>
        <v>Suspensión en el servicio de energia eléctrica en el campus universitario</v>
      </c>
      <c r="E50" s="469" t="str">
        <f>'01-Mapa de riesgo-UO'!I53</f>
        <v>Fallas en el fluido de energía eléctrica por mas de 4 horas</v>
      </c>
      <c r="F50" s="80" t="str">
        <f>'01-Mapa de riesgo-UO'!F53</f>
        <v>Fallos en equipos y redes de media y baja tensión</v>
      </c>
      <c r="G50" s="469" t="str">
        <f>'01-Mapa de riesgo-UO'!J53</f>
        <v>Suspensión de actividades académicas y administrativas</v>
      </c>
      <c r="H50" s="468" t="str">
        <f>'01-Mapa de riesgo-UO'!AQ53</f>
        <v>MODERADO</v>
      </c>
      <c r="I50" s="105" t="str">
        <f>'01-Mapa de riesgo-UO'!AT53</f>
        <v>REDUCIR</v>
      </c>
      <c r="J50" s="466" t="str">
        <f t="shared" ref="J50" si="11">IF(H50="GRAVE","Debe formularse",IF(H50="MODERADO", "Si el proceso lo requiere","NO"))</f>
        <v>Si el proceso lo requiere</v>
      </c>
      <c r="K50" s="457"/>
      <c r="L50" s="458"/>
      <c r="M50" s="459"/>
      <c r="N50" s="350"/>
      <c r="O50" s="457"/>
      <c r="P50" s="458"/>
      <c r="Q50" s="459"/>
      <c r="R50" s="454"/>
    </row>
    <row r="51" spans="1:18" ht="62.45" customHeight="1" x14ac:dyDescent="0.2">
      <c r="A51" s="471"/>
      <c r="B51" s="467"/>
      <c r="C51" s="469"/>
      <c r="D51" s="469"/>
      <c r="E51" s="469"/>
      <c r="F51" s="80" t="str">
        <f>'01-Mapa de riesgo-UO'!F54</f>
        <v>Errores humanos en la operación y mantenimiento de equipos y redes.</v>
      </c>
      <c r="G51" s="469"/>
      <c r="H51" s="468"/>
      <c r="I51" s="105" t="str">
        <f>'01-Mapa de riesgo-UO'!AT54</f>
        <v>COMPARTIR</v>
      </c>
      <c r="J51" s="467"/>
      <c r="K51" s="460"/>
      <c r="L51" s="461"/>
      <c r="M51" s="462"/>
      <c r="N51" s="351"/>
      <c r="O51" s="460"/>
      <c r="P51" s="461"/>
      <c r="Q51" s="462"/>
      <c r="R51" s="455"/>
    </row>
    <row r="52" spans="1:18" ht="62.45" customHeight="1" x14ac:dyDescent="0.2">
      <c r="A52" s="471"/>
      <c r="B52" s="429"/>
      <c r="C52" s="469"/>
      <c r="D52" s="469"/>
      <c r="E52" s="469"/>
      <c r="F52" s="80" t="str">
        <f>'01-Mapa de riesgo-UO'!F55</f>
        <v>Fallos en equipos y redes de media tensión del proveedor de servicio.</v>
      </c>
      <c r="G52" s="469"/>
      <c r="H52" s="468"/>
      <c r="I52" s="105" t="str">
        <f>'01-Mapa de riesgo-UO'!AT55</f>
        <v>COMPARTIR</v>
      </c>
      <c r="J52" s="429"/>
      <c r="K52" s="463"/>
      <c r="L52" s="464"/>
      <c r="M52" s="465"/>
      <c r="N52" s="352"/>
      <c r="O52" s="463"/>
      <c r="P52" s="464"/>
      <c r="Q52" s="465"/>
      <c r="R52" s="456"/>
    </row>
    <row r="53" spans="1:18" ht="62.45" customHeight="1" x14ac:dyDescent="0.2">
      <c r="A53" s="471">
        <v>16</v>
      </c>
      <c r="B53" s="466" t="str">
        <f>'01-Mapa de riesgo-UO'!B56</f>
        <v>GESTIÓN_DE_SERVICIOS_INSTITUCIONALES</v>
      </c>
      <c r="C53" s="470" t="str">
        <f>'01-Mapa de riesgo-UO'!G56</f>
        <v>Operacional</v>
      </c>
      <c r="D53" s="469" t="str">
        <f>'01-Mapa de riesgo-UO'!H56</f>
        <v>Agotamiento de las reservas de agua en el campus universitario, necesarias para la atención de las necesidades básicas</v>
      </c>
      <c r="E53" s="469" t="str">
        <f>'01-Mapa de riesgo-UO'!I56</f>
        <v>Falta de agua en el Campus Universitario para la atención de necesidades básicas</v>
      </c>
      <c r="F53" s="80" t="str">
        <f>'01-Mapa de riesgo-UO'!F56</f>
        <v>Falta de un sistema de detección temprana por fallas en el suministro de agua</v>
      </c>
      <c r="G53" s="469" t="str">
        <f>'01-Mapa de riesgo-UO'!J56</f>
        <v>Suspensión de actividades académicas y administrativas</v>
      </c>
      <c r="H53" s="468" t="str">
        <f>'01-Mapa de riesgo-UO'!AQ56</f>
        <v>MODERADO</v>
      </c>
      <c r="I53" s="105" t="str">
        <f>'01-Mapa de riesgo-UO'!AT56</f>
        <v>COMPARTIR</v>
      </c>
      <c r="J53" s="466" t="str">
        <f t="shared" ref="J53" si="12">IF(H53="GRAVE","Debe formularse",IF(H53="MODERADO", "Si el proceso lo requiere","NO"))</f>
        <v>Si el proceso lo requiere</v>
      </c>
      <c r="K53" s="457"/>
      <c r="L53" s="458"/>
      <c r="M53" s="459"/>
      <c r="N53" s="350"/>
      <c r="O53" s="457"/>
      <c r="P53" s="458"/>
      <c r="Q53" s="459"/>
      <c r="R53" s="454"/>
    </row>
    <row r="54" spans="1:18" ht="62.45" customHeight="1" x14ac:dyDescent="0.2">
      <c r="A54" s="471"/>
      <c r="B54" s="467"/>
      <c r="C54" s="469"/>
      <c r="D54" s="469"/>
      <c r="E54" s="469"/>
      <c r="F54" s="80" t="str">
        <f>'01-Mapa de riesgo-UO'!F57</f>
        <v xml:space="preserve">Daños ocurridos en la red hidráulica al interior del campus que imposibiliten el suministro de agua. </v>
      </c>
      <c r="G54" s="469"/>
      <c r="H54" s="468"/>
      <c r="I54" s="105" t="str">
        <f>'01-Mapa de riesgo-UO'!AT57</f>
        <v>COMPARTIR</v>
      </c>
      <c r="J54" s="467"/>
      <c r="K54" s="460"/>
      <c r="L54" s="461"/>
      <c r="M54" s="462"/>
      <c r="N54" s="351"/>
      <c r="O54" s="460"/>
      <c r="P54" s="461"/>
      <c r="Q54" s="462"/>
      <c r="R54" s="455"/>
    </row>
    <row r="55" spans="1:18" ht="62.45" customHeight="1" x14ac:dyDescent="0.2">
      <c r="A55" s="471"/>
      <c r="B55" s="429"/>
      <c r="C55" s="469"/>
      <c r="D55" s="469"/>
      <c r="E55" s="469"/>
      <c r="F55" s="80" t="str">
        <f>'01-Mapa de riesgo-UO'!F58</f>
        <v xml:space="preserve">Falta de suministro de agua prolongado por parte del prestador del servicio, por daños ocurridos en la red hidráulica  externa </v>
      </c>
      <c r="G55" s="469"/>
      <c r="H55" s="468"/>
      <c r="I55" s="105" t="str">
        <f>'01-Mapa de riesgo-UO'!AT58</f>
        <v>REDUCIR</v>
      </c>
      <c r="J55" s="429"/>
      <c r="K55" s="463"/>
      <c r="L55" s="464"/>
      <c r="M55" s="465"/>
      <c r="N55" s="352"/>
      <c r="O55" s="463"/>
      <c r="P55" s="464"/>
      <c r="Q55" s="465"/>
      <c r="R55" s="456"/>
    </row>
    <row r="56" spans="1:18" ht="62.45" customHeight="1" x14ac:dyDescent="0.2">
      <c r="A56" s="471">
        <v>17</v>
      </c>
      <c r="B56" s="466" t="str">
        <f>'01-Mapa de riesgo-UO'!B59</f>
        <v>GESTIÓN_DE_SERVICIOS_INSTITUCIONALES</v>
      </c>
      <c r="C56" s="470" t="str">
        <f>'01-Mapa de riesgo-UO'!G59</f>
        <v>Operacional</v>
      </c>
      <c r="D56" s="469" t="str">
        <f>'01-Mapa de riesgo-UO'!H59</f>
        <v>Fallas técnicas en los equipos de laboratorio por falta de mantenimientos correctivos o preventivos</v>
      </c>
      <c r="E56" s="469" t="str">
        <f>'01-Mapa de riesgo-UO'!I59</f>
        <v>Atencion inoportuna de los requerimientos para mantenimiento de equipos de laboratorio</v>
      </c>
      <c r="F56" s="80" t="str">
        <f>'01-Mapa de riesgo-UO'!F59</f>
        <v>No se tramitan a tiempo las solicitudes de mantenimiento de equipos de laboratorio de las facultades o programas</v>
      </c>
      <c r="G56" s="469" t="str">
        <f>'01-Mapa de riesgo-UO'!J59</f>
        <v>Suspension de actividades de laboratorio por mal funcionamiento de los equipo, Errores en la generación de informes, incumplimiento en los contratos.</v>
      </c>
      <c r="H56" s="468" t="str">
        <f>'01-Mapa de riesgo-UO'!AQ59</f>
        <v>MODERADO</v>
      </c>
      <c r="I56" s="105" t="str">
        <f>'01-Mapa de riesgo-UO'!AT59</f>
        <v>REDUCIR</v>
      </c>
      <c r="J56" s="466" t="str">
        <f t="shared" ref="J56" si="13">IF(H56="GRAVE","Debe formularse",IF(H56="MODERADO", "Si el proceso lo requiere","NO"))</f>
        <v>Si el proceso lo requiere</v>
      </c>
      <c r="K56" s="457"/>
      <c r="L56" s="458"/>
      <c r="M56" s="459"/>
      <c r="N56" s="350"/>
      <c r="O56" s="457"/>
      <c r="P56" s="458"/>
      <c r="Q56" s="459"/>
      <c r="R56" s="454"/>
    </row>
    <row r="57" spans="1:18" ht="62.45" customHeight="1" x14ac:dyDescent="0.2">
      <c r="A57" s="471"/>
      <c r="B57" s="467"/>
      <c r="C57" s="469"/>
      <c r="D57" s="469"/>
      <c r="E57" s="469"/>
      <c r="F57" s="80" t="str">
        <f>'01-Mapa de riesgo-UO'!F60</f>
        <v>Inadecuada planeacion del mantenimiento de equipos de laboratorio</v>
      </c>
      <c r="G57" s="469"/>
      <c r="H57" s="468"/>
      <c r="I57" s="105" t="str">
        <f>'01-Mapa de riesgo-UO'!AT60</f>
        <v>COMPARTIR</v>
      </c>
      <c r="J57" s="467"/>
      <c r="K57" s="460"/>
      <c r="L57" s="461"/>
      <c r="M57" s="462"/>
      <c r="N57" s="351"/>
      <c r="O57" s="460"/>
      <c r="P57" s="461"/>
      <c r="Q57" s="462"/>
      <c r="R57" s="455"/>
    </row>
    <row r="58" spans="1:18" ht="62.45" customHeight="1" x14ac:dyDescent="0.2">
      <c r="A58" s="471"/>
      <c r="B58" s="429"/>
      <c r="C58" s="469"/>
      <c r="D58" s="469"/>
      <c r="E58" s="469"/>
      <c r="F58" s="80" t="str">
        <f>'01-Mapa de riesgo-UO'!F61</f>
        <v>Falta de recursos para la atencion total de los equipos y necesidades de los programas</v>
      </c>
      <c r="G58" s="469"/>
      <c r="H58" s="468"/>
      <c r="I58" s="105" t="str">
        <f>'01-Mapa de riesgo-UO'!AT61</f>
        <v>REDUCIR</v>
      </c>
      <c r="J58" s="429"/>
      <c r="K58" s="463"/>
      <c r="L58" s="464"/>
      <c r="M58" s="465"/>
      <c r="N58" s="352"/>
      <c r="O58" s="463"/>
      <c r="P58" s="464"/>
      <c r="Q58" s="465"/>
      <c r="R58" s="456"/>
    </row>
    <row r="59" spans="1:18" ht="62.45" customHeight="1" x14ac:dyDescent="0.2">
      <c r="A59" s="471">
        <v>18</v>
      </c>
      <c r="B59" s="466" t="str">
        <f>'01-Mapa de riesgo-UO'!B62</f>
        <v>GESTIÓN_DE_SERVICIOS_INSTITUCIONALES</v>
      </c>
      <c r="C59" s="470" t="str">
        <f>'01-Mapa de riesgo-UO'!G62</f>
        <v>Operacional</v>
      </c>
      <c r="D59" s="469" t="str">
        <f>'01-Mapa de riesgo-UO'!H62</f>
        <v>No reconocimiento de indemnización por parte de la aseguradora relacionadas con la inclusión de edificiaciones bajo la póliza todo riesgo daños materiales y todo riesgo construcción del programa de seguros de la Universidad</v>
      </c>
      <c r="E59" s="469" t="str">
        <f>'01-Mapa de riesgo-UO'!I62</f>
        <v>En algunos casos no se reporta o no es oportuno el reporte de obras a iniciar o en construciión bajo la póliza todo riesgo construcción por falta de información, en otros casos no es posible asegurarlas por su porcentaje de avance, otras veces no se informa a la dependencia que las obras han sido finalizadas para su inclusión en la póliza todo riesgo daño material y existe la posibilidad de que los valores asegurados de las edificaciones existentes no esté de acuerdo con los valores reales de las edificaciones</v>
      </c>
      <c r="F59" s="80" t="str">
        <f>'01-Mapa de riesgo-UO'!F62</f>
        <v>No reporte oportuno de obras terminadas o en proceso de construcción a la compañía de seguros para la inclusión en las pólizas del programa de seguros de la Universidad</v>
      </c>
      <c r="G59" s="469" t="str">
        <f>'01-Mapa de riesgo-UO'!J62</f>
        <v>Detrimento patrimonial por pérdida o daños en los inmuebles y no pago  de indemnizaciones por parte de la aseguradora</v>
      </c>
      <c r="H59" s="468" t="str">
        <f>'01-Mapa de riesgo-UO'!AQ62</f>
        <v>LEVE</v>
      </c>
      <c r="I59" s="105" t="str">
        <f>'01-Mapa de riesgo-UO'!AT62</f>
        <v>ASUMIR</v>
      </c>
      <c r="J59" s="466" t="str">
        <f t="shared" ref="J59" si="14">IF(H59="GRAVE","Debe formularse",IF(H59="MODERADO", "Si el proceso lo requiere","NO"))</f>
        <v>NO</v>
      </c>
      <c r="K59" s="457"/>
      <c r="L59" s="458"/>
      <c r="M59" s="459"/>
      <c r="N59" s="350"/>
      <c r="O59" s="457"/>
      <c r="P59" s="458"/>
      <c r="Q59" s="459"/>
      <c r="R59" s="454"/>
    </row>
    <row r="60" spans="1:18" ht="62.45" customHeight="1" x14ac:dyDescent="0.2">
      <c r="A60" s="471"/>
      <c r="B60" s="467"/>
      <c r="C60" s="469"/>
      <c r="D60" s="469"/>
      <c r="E60" s="469"/>
      <c r="F60" s="80" t="str">
        <f>'01-Mapa de riesgo-UO'!F63</f>
        <v>Reporte a la compañía de seguros de edificaciones antiguas, en condición de infraseguro o suparaseguro</v>
      </c>
      <c r="G60" s="469"/>
      <c r="H60" s="468"/>
      <c r="I60" s="105" t="str">
        <f>'01-Mapa de riesgo-UO'!AT63</f>
        <v>ASUMIR</v>
      </c>
      <c r="J60" s="467"/>
      <c r="K60" s="460"/>
      <c r="L60" s="461"/>
      <c r="M60" s="462"/>
      <c r="N60" s="351"/>
      <c r="O60" s="460"/>
      <c r="P60" s="461"/>
      <c r="Q60" s="462"/>
      <c r="R60" s="455"/>
    </row>
    <row r="61" spans="1:18" ht="62.45" customHeight="1" x14ac:dyDescent="0.2">
      <c r="A61" s="471"/>
      <c r="B61" s="429"/>
      <c r="C61" s="469"/>
      <c r="D61" s="469"/>
      <c r="E61" s="469"/>
      <c r="F61" s="80">
        <f>'01-Mapa de riesgo-UO'!F64</f>
        <v>0</v>
      </c>
      <c r="G61" s="469"/>
      <c r="H61" s="468"/>
      <c r="I61" s="105" t="str">
        <f>'01-Mapa de riesgo-UO'!AT64</f>
        <v>ASUMIR</v>
      </c>
      <c r="J61" s="429"/>
      <c r="K61" s="463"/>
      <c r="L61" s="464"/>
      <c r="M61" s="465"/>
      <c r="N61" s="352"/>
      <c r="O61" s="463"/>
      <c r="P61" s="464"/>
      <c r="Q61" s="465"/>
      <c r="R61" s="456"/>
    </row>
    <row r="62" spans="1:18" ht="62.45" customHeight="1" x14ac:dyDescent="0.2">
      <c r="A62" s="471">
        <v>19</v>
      </c>
      <c r="B62" s="466" t="str">
        <f>'01-Mapa de riesgo-UO'!B65</f>
        <v>FACULTAD_CIENCIAS_DE_LA_SALUD</v>
      </c>
      <c r="C62" s="470" t="str">
        <f>'01-Mapa de riesgo-UO'!G65</f>
        <v>Corrupción</v>
      </c>
      <c r="D62" s="469" t="str">
        <f>'01-Mapa de riesgo-UO'!H65</f>
        <v>Incumplimiento de  los servidores públicos en la administración y ejecución de los recursos para los fines misionales de la institución</v>
      </c>
      <c r="E62" s="469" t="str">
        <f>'01-Mapa de riesgo-UO'!I65</f>
        <v>No orientar las horas programadas de docencia directa, o no cumplir con las actividades de extensión, investigación o administración registradas en el plan de trabajo docente</v>
      </c>
      <c r="F62" s="80" t="str">
        <f>'01-Mapa de riesgo-UO'!F65</f>
        <v xml:space="preserve">Transgresión de las normas que regulan el uso y la destinación de los recursos institucionales por desconocimiento u omisión a las normas </v>
      </c>
      <c r="G62" s="469" t="str">
        <f>'01-Mapa de riesgo-UO'!J65</f>
        <v>Procesos disciplinarios y penales
Demandas a la Universidad
Aumento de peticiones, quejas y reclamos
Resultados de las asignaturas no acorde con la programación establecida</v>
      </c>
      <c r="H62" s="468" t="str">
        <f>'01-Mapa de riesgo-UO'!AQ65</f>
        <v>LEVE</v>
      </c>
      <c r="I62" s="105" t="str">
        <f>'01-Mapa de riesgo-UO'!AT65</f>
        <v>ASUMIR</v>
      </c>
      <c r="J62" s="466" t="str">
        <f t="shared" ref="J62" si="15">IF(H62="GRAVE","Debe formularse",IF(H62="MODERADO", "Si el proceso lo requiere","NO"))</f>
        <v>NO</v>
      </c>
      <c r="K62" s="457"/>
      <c r="L62" s="458"/>
      <c r="M62" s="459"/>
      <c r="N62" s="350"/>
      <c r="O62" s="457"/>
      <c r="P62" s="458"/>
      <c r="Q62" s="459"/>
      <c r="R62" s="454"/>
    </row>
    <row r="63" spans="1:18" ht="62.45" customHeight="1" x14ac:dyDescent="0.2">
      <c r="A63" s="471"/>
      <c r="B63" s="467"/>
      <c r="C63" s="469"/>
      <c r="D63" s="469"/>
      <c r="E63" s="469"/>
      <c r="F63" s="80" t="str">
        <f>'01-Mapa de riesgo-UO'!F66</f>
        <v>Destinación del tiempo de contratación para actividades no misionales de la Institución</v>
      </c>
      <c r="G63" s="469"/>
      <c r="H63" s="468"/>
      <c r="I63" s="105" t="str">
        <f>'01-Mapa de riesgo-UO'!AT66</f>
        <v>ASUMIR</v>
      </c>
      <c r="J63" s="467"/>
      <c r="K63" s="460"/>
      <c r="L63" s="461"/>
      <c r="M63" s="462"/>
      <c r="N63" s="351"/>
      <c r="O63" s="460"/>
      <c r="P63" s="461"/>
      <c r="Q63" s="462"/>
      <c r="R63" s="455"/>
    </row>
    <row r="64" spans="1:18" ht="62.45" customHeight="1" x14ac:dyDescent="0.2">
      <c r="A64" s="471"/>
      <c r="B64" s="429"/>
      <c r="C64" s="469"/>
      <c r="D64" s="469"/>
      <c r="E64" s="469"/>
      <c r="F64" s="80" t="str">
        <f>'01-Mapa de riesgo-UO'!F67</f>
        <v xml:space="preserve">Destinación de los recursos y uso de los bienes de la institución para propósitos no misionales </v>
      </c>
      <c r="G64" s="469"/>
      <c r="H64" s="468"/>
      <c r="I64" s="105">
        <f>'01-Mapa de riesgo-UO'!AT67</f>
        <v>0</v>
      </c>
      <c r="J64" s="429"/>
      <c r="K64" s="463"/>
      <c r="L64" s="464"/>
      <c r="M64" s="465"/>
      <c r="N64" s="352"/>
      <c r="O64" s="463"/>
      <c r="P64" s="464"/>
      <c r="Q64" s="465"/>
      <c r="R64" s="456"/>
    </row>
    <row r="65" spans="1:18" ht="62.45" customHeight="1" x14ac:dyDescent="0.2">
      <c r="A65" s="471">
        <v>20</v>
      </c>
      <c r="B65" s="466" t="str">
        <f>'01-Mapa de riesgo-UO'!B68</f>
        <v>FACULTAD_CIENCIAS_BÁSICAS</v>
      </c>
      <c r="C65" s="470" t="str">
        <f>'01-Mapa de riesgo-UO'!G68</f>
        <v>Financiero</v>
      </c>
      <c r="D65" s="469" t="str">
        <f>'01-Mapa de riesgo-UO'!H68</f>
        <v>Infraestructura física dispersa para los diferentes departamentos y programas de la facultad</v>
      </c>
      <c r="E65" s="469" t="str">
        <f>'01-Mapa de riesgo-UO'!I68</f>
        <v xml:space="preserve">No se cuenta con espacios físicos o áreas comunes que identifiquen la facultad. 
</v>
      </c>
      <c r="F65" s="80" t="str">
        <f>'01-Mapa de riesgo-UO'!F68</f>
        <v>Recursos limitados de la Institución</v>
      </c>
      <c r="G65" s="469" t="str">
        <f>'01-Mapa de riesgo-UO'!J68</f>
        <v>Pérdida de la noción de integrabilidad en lo académico y las relaciones interpersonales de la comunidad académica. 
No se da una adecuada prestación de asesoría académica y de formación integral a los estudiantes</v>
      </c>
      <c r="H65" s="468" t="str">
        <f>'01-Mapa de riesgo-UO'!AQ68</f>
        <v>MODERADO</v>
      </c>
      <c r="I65" s="105" t="str">
        <f>'01-Mapa de riesgo-UO'!AT68</f>
        <v>COMPARTIR</v>
      </c>
      <c r="J65" s="466" t="str">
        <f t="shared" ref="J65" si="16">IF(H65="GRAVE","Debe formularse",IF(H65="MODERADO", "Si el proceso lo requiere","NO"))</f>
        <v>Si el proceso lo requiere</v>
      </c>
      <c r="K65" s="457"/>
      <c r="L65" s="458"/>
      <c r="M65" s="459"/>
      <c r="N65" s="350"/>
      <c r="O65" s="457"/>
      <c r="P65" s="458"/>
      <c r="Q65" s="459"/>
      <c r="R65" s="454"/>
    </row>
    <row r="66" spans="1:18" ht="62.45" customHeight="1" x14ac:dyDescent="0.2">
      <c r="A66" s="471"/>
      <c r="B66" s="467"/>
      <c r="C66" s="469"/>
      <c r="D66" s="469"/>
      <c r="E66" s="469"/>
      <c r="F66" s="80">
        <f>'01-Mapa de riesgo-UO'!F69</f>
        <v>0</v>
      </c>
      <c r="G66" s="469"/>
      <c r="H66" s="468"/>
      <c r="I66" s="105">
        <f>'01-Mapa de riesgo-UO'!AT69</f>
        <v>0</v>
      </c>
      <c r="J66" s="467"/>
      <c r="K66" s="460"/>
      <c r="L66" s="461"/>
      <c r="M66" s="462"/>
      <c r="N66" s="351"/>
      <c r="O66" s="460"/>
      <c r="P66" s="461"/>
      <c r="Q66" s="462"/>
      <c r="R66" s="455"/>
    </row>
    <row r="67" spans="1:18" ht="62.45" customHeight="1" thickBot="1" x14ac:dyDescent="0.25">
      <c r="A67" s="478"/>
      <c r="B67" s="479"/>
      <c r="C67" s="480"/>
      <c r="D67" s="480"/>
      <c r="E67" s="480"/>
      <c r="F67" s="81">
        <f>'01-Mapa de riesgo-UO'!F70</f>
        <v>0</v>
      </c>
      <c r="G67" s="480"/>
      <c r="H67" s="481"/>
      <c r="I67" s="107">
        <f>'01-Mapa de riesgo-UO'!AT70</f>
        <v>0</v>
      </c>
      <c r="J67" s="479"/>
      <c r="K67" s="472"/>
      <c r="L67" s="473"/>
      <c r="M67" s="474"/>
      <c r="N67" s="475"/>
      <c r="O67" s="472"/>
      <c r="P67" s="473"/>
      <c r="Q67" s="474"/>
      <c r="R67" s="476"/>
    </row>
    <row r="68" spans="1:18" ht="62.45" customHeight="1" x14ac:dyDescent="0.2">
      <c r="A68" s="471">
        <v>21</v>
      </c>
      <c r="B68" s="466" t="str">
        <f>'01-Mapa de riesgo-UO'!B71</f>
        <v>FACULTAD_CIENCIAS_AGRARIAS_AGROINDUSTRIA</v>
      </c>
      <c r="C68" s="470" t="str">
        <f>'01-Mapa de riesgo-UO'!G71</f>
        <v>Operacional</v>
      </c>
      <c r="D68" s="469" t="str">
        <f>'01-Mapa de riesgo-UO'!H71</f>
        <v>INSUFICIENCIA DE EQUIPOS E INFRAESTRUCTURA PARA SUPLIR LA DEMANDA DE ESTUDIANTES EN LA PRESTACIÓN DEL SERVICIO</v>
      </c>
      <c r="E68" s="469" t="str">
        <f>'01-Mapa de riesgo-UO'!I71</f>
        <v>El incremento en la demanda de estudiantes evidencian las dificultades en cuanto a disponibilidad de espacios y equipos para la prestación del servicio, debido a que la facultad se encuentra en proceso de consolidación</v>
      </c>
      <c r="F68" s="80" t="str">
        <f>'01-Mapa de riesgo-UO'!F71</f>
        <v>Incremento en el ingreso de alumnos a nuevos programas de la facultad</v>
      </c>
      <c r="G68" s="469" t="str">
        <f>'01-Mapa de riesgo-UO'!J71</f>
        <v>Disminución en la calidad académica de los programas
Incumplimiento de los objetivos misionales de la institución
Incremento en procesos administrativos
Dificultad para alcanzar los resultados de aprendizaje propuestos</v>
      </c>
      <c r="H68" s="468" t="str">
        <f>'01-Mapa de riesgo-UO'!AQ71</f>
        <v>MODERADO</v>
      </c>
      <c r="I68" s="105" t="str">
        <f>'01-Mapa de riesgo-UO'!AT71</f>
        <v>TRANSFERIR</v>
      </c>
      <c r="J68" s="466" t="str">
        <f t="shared" ref="J68" si="17">IF(H68="GRAVE","Debe formularse",IF(H68="MODERADO", "Si el proceso lo requiere","NO"))</f>
        <v>Si el proceso lo requiere</v>
      </c>
      <c r="K68" s="457"/>
      <c r="L68" s="458"/>
      <c r="M68" s="459"/>
      <c r="N68" s="350"/>
      <c r="O68" s="457"/>
      <c r="P68" s="458"/>
      <c r="Q68" s="459"/>
      <c r="R68" s="454"/>
    </row>
    <row r="69" spans="1:18" ht="62.45" customHeight="1" x14ac:dyDescent="0.2">
      <c r="A69" s="471"/>
      <c r="B69" s="467"/>
      <c r="C69" s="469"/>
      <c r="D69" s="469"/>
      <c r="E69" s="469"/>
      <c r="F69" s="80" t="str">
        <f>'01-Mapa de riesgo-UO'!F72</f>
        <v xml:space="preserve"> No se ha alcanzado el punto de equilibrio en la población estudiantil para la financiación de la prestación de servicios</v>
      </c>
      <c r="G69" s="469"/>
      <c r="H69" s="468"/>
      <c r="I69" s="105" t="str">
        <f>'01-Mapa de riesgo-UO'!AT72</f>
        <v>COMPARTIR</v>
      </c>
      <c r="J69" s="467"/>
      <c r="K69" s="460"/>
      <c r="L69" s="461"/>
      <c r="M69" s="462"/>
      <c r="N69" s="351"/>
      <c r="O69" s="460"/>
      <c r="P69" s="461"/>
      <c r="Q69" s="462"/>
      <c r="R69" s="455"/>
    </row>
    <row r="70" spans="1:18" ht="62.45" customHeight="1" x14ac:dyDescent="0.2">
      <c r="A70" s="471"/>
      <c r="B70" s="429"/>
      <c r="C70" s="469"/>
      <c r="D70" s="469"/>
      <c r="E70" s="469"/>
      <c r="F70" s="80">
        <f>'01-Mapa de riesgo-UO'!F73</f>
        <v>0</v>
      </c>
      <c r="G70" s="469"/>
      <c r="H70" s="468"/>
      <c r="I70" s="105">
        <f>'01-Mapa de riesgo-UO'!AT73</f>
        <v>0</v>
      </c>
      <c r="J70" s="429"/>
      <c r="K70" s="463"/>
      <c r="L70" s="464"/>
      <c r="M70" s="465"/>
      <c r="N70" s="352"/>
      <c r="O70" s="463"/>
      <c r="P70" s="464"/>
      <c r="Q70" s="465"/>
      <c r="R70" s="456"/>
    </row>
    <row r="71" spans="1:18" ht="62.45" customHeight="1" x14ac:dyDescent="0.2">
      <c r="A71" s="471">
        <v>22</v>
      </c>
      <c r="B71" s="466" t="str">
        <f>'01-Mapa de riesgo-UO'!B74</f>
        <v>FACULTAD_CIENCIAS_AGRARIAS_AGROINDUSTRIA</v>
      </c>
      <c r="C71" s="470" t="str">
        <f>'01-Mapa de riesgo-UO'!G74</f>
        <v>Estratégico</v>
      </c>
      <c r="D71" s="469" t="str">
        <f>'01-Mapa de riesgo-UO'!H74</f>
        <v>DESERCIÓN ACADEMICA</v>
      </c>
      <c r="E71" s="469" t="str">
        <f>'01-Mapa de riesgo-UO'!I74</f>
        <v>Deserción academica en los programas de la FCAA</v>
      </c>
      <c r="F71" s="80" t="str">
        <f>'01-Mapa de riesgo-UO'!F74</f>
        <v xml:space="preserve">Problemas socio-economicos. </v>
      </c>
      <c r="G71" s="469" t="str">
        <f>'01-Mapa de riesgo-UO'!J74</f>
        <v>Mala imagen de los programas
Desmotivación de parte de otros estudiantes
Afectación de los ingresos en los presupuestos proyectados</v>
      </c>
      <c r="H71" s="468" t="str">
        <f>'01-Mapa de riesgo-UO'!AQ74</f>
        <v>LEVE</v>
      </c>
      <c r="I71" s="105" t="str">
        <f>'01-Mapa de riesgo-UO'!AT74</f>
        <v>ASUMIR</v>
      </c>
      <c r="J71" s="466" t="str">
        <f t="shared" ref="J71" si="18">IF(H71="GRAVE","Debe formularse",IF(H71="MODERADO", "Si el proceso lo requiere","NO"))</f>
        <v>NO</v>
      </c>
      <c r="K71" s="457"/>
      <c r="L71" s="458"/>
      <c r="M71" s="459"/>
      <c r="N71" s="350"/>
      <c r="O71" s="457"/>
      <c r="P71" s="458"/>
      <c r="Q71" s="459"/>
      <c r="R71" s="454"/>
    </row>
    <row r="72" spans="1:18" ht="62.45" customHeight="1" x14ac:dyDescent="0.2">
      <c r="A72" s="471"/>
      <c r="B72" s="467"/>
      <c r="C72" s="469"/>
      <c r="D72" s="469"/>
      <c r="E72" s="469"/>
      <c r="F72" s="80" t="str">
        <f>'01-Mapa de riesgo-UO'!F75</f>
        <v>El estudiante no se sintió interesado por el programa en el cual se matriculó</v>
      </c>
      <c r="G72" s="469"/>
      <c r="H72" s="468"/>
      <c r="I72" s="105" t="str">
        <f>'01-Mapa de riesgo-UO'!AT75</f>
        <v>ASUMIR</v>
      </c>
      <c r="J72" s="467"/>
      <c r="K72" s="460"/>
      <c r="L72" s="461"/>
      <c r="M72" s="462"/>
      <c r="N72" s="351"/>
      <c r="O72" s="460"/>
      <c r="P72" s="461"/>
      <c r="Q72" s="462"/>
      <c r="R72" s="455"/>
    </row>
    <row r="73" spans="1:18" ht="62.45" customHeight="1" thickBot="1" x14ac:dyDescent="0.25">
      <c r="A73" s="471"/>
      <c r="B73" s="429"/>
      <c r="C73" s="469"/>
      <c r="D73" s="469"/>
      <c r="E73" s="469"/>
      <c r="F73" s="80" t="str">
        <f>'01-Mapa de riesgo-UO'!F76</f>
        <v>El estudiante perdió interés por el enfoque que se le dio al porgrama</v>
      </c>
      <c r="G73" s="469"/>
      <c r="H73" s="468"/>
      <c r="I73" s="107">
        <f>'01-Mapa de riesgo-UO'!AT76</f>
        <v>0</v>
      </c>
      <c r="J73" s="429"/>
      <c r="K73" s="463"/>
      <c r="L73" s="464"/>
      <c r="M73" s="465"/>
      <c r="N73" s="352"/>
      <c r="O73" s="463"/>
      <c r="P73" s="464"/>
      <c r="Q73" s="465"/>
      <c r="R73" s="456"/>
    </row>
    <row r="74" spans="1:18" s="17" customFormat="1" ht="63.75" customHeight="1" thickBot="1" x14ac:dyDescent="0.25">
      <c r="A74" s="471">
        <v>23</v>
      </c>
      <c r="B74" s="466" t="str">
        <f>'01-Mapa de riesgo-UO'!B77</f>
        <v>FACULTAD_CIENCIAS_AGRARIAS_AGROINDUSTRIA</v>
      </c>
      <c r="C74" s="470" t="str">
        <f>'01-Mapa de riesgo-UO'!G77</f>
        <v>Operacional</v>
      </c>
      <c r="D74" s="469" t="str">
        <f>'01-Mapa de riesgo-UO'!H77</f>
        <v>INSEGURIDAD JURIDICA EN CIERTOS PROCEDIMIENTOS</v>
      </c>
      <c r="E74" s="469" t="str">
        <f>'01-Mapa de riesgo-UO'!I77</f>
        <v xml:space="preserve">En muchas ocasiones se requiere tomar decisiones administrativas en la Facultad con premura, pero a veces no se tienen las suficientes bases juridicas requeridas </v>
      </c>
      <c r="F74" s="80" t="str">
        <f>'01-Mapa de riesgo-UO'!F77</f>
        <v>En ocasiones el concepto de los asesores juridicos es divergente</v>
      </c>
      <c r="G74" s="469" t="str">
        <f>'01-Mapa de riesgo-UO'!J77</f>
        <v>Reprocesos
Toma de decisiones que pueden acarrear riesgos juridicos para el personal, la facultad o la institución</v>
      </c>
      <c r="H74" s="468" t="str">
        <f>'01-Mapa de riesgo-UO'!AQ77</f>
        <v>MODERADO</v>
      </c>
      <c r="I74" s="303" t="str">
        <f>'01-Mapa de riesgo-UO'!AT77</f>
        <v>COMPARTIR</v>
      </c>
      <c r="J74" s="466" t="str">
        <f t="shared" ref="J74:J101" si="19">IF(H74="GRAVE","Debe formularse",IF(H74="MODERADO", "Si el proceso lo requiere","NO"))</f>
        <v>Si el proceso lo requiere</v>
      </c>
      <c r="K74" s="457"/>
      <c r="L74" s="458"/>
      <c r="M74" s="459"/>
      <c r="N74" s="350"/>
      <c r="O74" s="457"/>
      <c r="P74" s="458"/>
      <c r="Q74" s="459"/>
      <c r="R74" s="454"/>
    </row>
    <row r="75" spans="1:18" s="17" customFormat="1" ht="63.75" customHeight="1" thickBot="1" x14ac:dyDescent="0.25">
      <c r="A75" s="471"/>
      <c r="B75" s="467"/>
      <c r="C75" s="469"/>
      <c r="D75" s="469"/>
      <c r="E75" s="469"/>
      <c r="F75" s="80" t="str">
        <f>'01-Mapa de riesgo-UO'!F78</f>
        <v>Demoras de parte de la oficina juridica para atender los procesos de la facultad, generando restrasos, cancelación de proyectos o convenios</v>
      </c>
      <c r="G75" s="469"/>
      <c r="H75" s="468"/>
      <c r="I75" s="303" t="str">
        <f>'01-Mapa de riesgo-UO'!AT78</f>
        <v>COMPARTIR</v>
      </c>
      <c r="J75" s="467"/>
      <c r="K75" s="460"/>
      <c r="L75" s="461"/>
      <c r="M75" s="462"/>
      <c r="N75" s="351"/>
      <c r="O75" s="460"/>
      <c r="P75" s="461"/>
      <c r="Q75" s="462"/>
      <c r="R75" s="455"/>
    </row>
    <row r="76" spans="1:18" s="17" customFormat="1" ht="63.75" customHeight="1" thickBot="1" x14ac:dyDescent="0.25">
      <c r="A76" s="471"/>
      <c r="B76" s="429"/>
      <c r="C76" s="469"/>
      <c r="D76" s="469"/>
      <c r="E76" s="469"/>
      <c r="F76" s="80">
        <f>'01-Mapa de riesgo-UO'!F79</f>
        <v>0</v>
      </c>
      <c r="G76" s="469"/>
      <c r="H76" s="468"/>
      <c r="I76" s="303">
        <f>'01-Mapa de riesgo-UO'!AT79</f>
        <v>0</v>
      </c>
      <c r="J76" s="429"/>
      <c r="K76" s="463"/>
      <c r="L76" s="464"/>
      <c r="M76" s="465"/>
      <c r="N76" s="352"/>
      <c r="O76" s="463"/>
      <c r="P76" s="464"/>
      <c r="Q76" s="465"/>
      <c r="R76" s="456"/>
    </row>
    <row r="77" spans="1:18" s="17" customFormat="1" ht="63.75" customHeight="1" thickBot="1" x14ac:dyDescent="0.25">
      <c r="A77" s="471">
        <v>24</v>
      </c>
      <c r="B77" s="466" t="str">
        <f>'01-Mapa de riesgo-UO'!B80</f>
        <v>FACULTAD_CIENCIAS_AGRARIAS_AGROINDUSTRIA</v>
      </c>
      <c r="C77" s="470" t="str">
        <f>'01-Mapa de riesgo-UO'!G80</f>
        <v>Estratégico</v>
      </c>
      <c r="D77" s="469" t="str">
        <f>'01-Mapa de riesgo-UO'!H80</f>
        <v>PÉRDIDA DE LOS ACTIVOS DE INFORMACIÓN</v>
      </c>
      <c r="E77" s="469" t="str">
        <f>'01-Mapa de riesgo-UO'!I80</f>
        <v>Pérdida de la información que reposa en los equipos de cómputo</v>
      </c>
      <c r="F77" s="80" t="str">
        <f>'01-Mapa de riesgo-UO'!F80</f>
        <v>Daños en equipos de cómputo de la UTP</v>
      </c>
      <c r="G77" s="469" t="str">
        <f>'01-Mapa de riesgo-UO'!J80</f>
        <v>Reprocesos
Pérdida de registros y seguimientos realizados
Incumplimientos por falta de información</v>
      </c>
      <c r="H77" s="468" t="str">
        <f>'01-Mapa de riesgo-UO'!AQ80</f>
        <v>LEVE</v>
      </c>
      <c r="I77" s="303" t="str">
        <f>'01-Mapa de riesgo-UO'!AT80</f>
        <v>ASUMIR</v>
      </c>
      <c r="J77" s="466" t="str">
        <f t="shared" si="19"/>
        <v>NO</v>
      </c>
      <c r="K77" s="457"/>
      <c r="L77" s="458"/>
      <c r="M77" s="459"/>
      <c r="N77" s="350"/>
      <c r="O77" s="457"/>
      <c r="P77" s="458"/>
      <c r="Q77" s="459"/>
      <c r="R77" s="454"/>
    </row>
    <row r="78" spans="1:18" s="17" customFormat="1" ht="63.75" customHeight="1" thickBot="1" x14ac:dyDescent="0.25">
      <c r="A78" s="471"/>
      <c r="B78" s="467"/>
      <c r="C78" s="469"/>
      <c r="D78" s="469"/>
      <c r="E78" s="469"/>
      <c r="F78" s="80" t="str">
        <f>'01-Mapa de riesgo-UO'!F81</f>
        <v>Daños en equipos de cómputo de la UTP</v>
      </c>
      <c r="G78" s="469"/>
      <c r="H78" s="468"/>
      <c r="I78" s="303" t="str">
        <f>'01-Mapa de riesgo-UO'!AT81</f>
        <v>ASUMIR</v>
      </c>
      <c r="J78" s="467"/>
      <c r="K78" s="460"/>
      <c r="L78" s="461"/>
      <c r="M78" s="462"/>
      <c r="N78" s="351"/>
      <c r="O78" s="460"/>
      <c r="P78" s="461"/>
      <c r="Q78" s="462"/>
      <c r="R78" s="455"/>
    </row>
    <row r="79" spans="1:18" s="17" customFormat="1" ht="63.75" customHeight="1" thickBot="1" x14ac:dyDescent="0.25">
      <c r="A79" s="471"/>
      <c r="B79" s="429"/>
      <c r="C79" s="469"/>
      <c r="D79" s="469"/>
      <c r="E79" s="469"/>
      <c r="F79" s="80">
        <f>'01-Mapa de riesgo-UO'!F82</f>
        <v>0</v>
      </c>
      <c r="G79" s="469"/>
      <c r="H79" s="468"/>
      <c r="I79" s="303">
        <f>'01-Mapa de riesgo-UO'!AT82</f>
        <v>0</v>
      </c>
      <c r="J79" s="429"/>
      <c r="K79" s="463"/>
      <c r="L79" s="464"/>
      <c r="M79" s="465"/>
      <c r="N79" s="352"/>
      <c r="O79" s="463"/>
      <c r="P79" s="464"/>
      <c r="Q79" s="465"/>
      <c r="R79" s="456"/>
    </row>
    <row r="80" spans="1:18" s="17" customFormat="1" ht="63.75" customHeight="1" thickBot="1" x14ac:dyDescent="0.25">
      <c r="A80" s="471">
        <v>25</v>
      </c>
      <c r="B80" s="466" t="str">
        <f>'01-Mapa de riesgo-UO'!B83</f>
        <v>FACULTAD_CIENCIAS_AGRARIAS_AGROINDUSTRIA</v>
      </c>
      <c r="C80" s="470" t="str">
        <f>'01-Mapa de riesgo-UO'!G83</f>
        <v>Estratégico</v>
      </c>
      <c r="D80" s="469" t="str">
        <f>'01-Mapa de riesgo-UO'!H83</f>
        <v>FALTA DE CAPACITACIÓN A NUEVOS FUNCIONAROS</v>
      </c>
      <c r="E80" s="469" t="str">
        <f>'01-Mapa de riesgo-UO'!I83</f>
        <v>Los funcionarios que se vinculan a la UTP, no reciben una capacitación basada en el manual de funciones</v>
      </c>
      <c r="F80" s="80" t="str">
        <f>'01-Mapa de riesgo-UO'!F83</f>
        <v>Falta de divulgación del nuevo personal que ingresa a cada dependencia</v>
      </c>
      <c r="G80" s="469" t="str">
        <f>'01-Mapa de riesgo-UO'!J83</f>
        <v>Reprocesos
Demoras en la realización de las funciones por desconocimiento</v>
      </c>
      <c r="H80" s="468" t="str">
        <f>'01-Mapa de riesgo-UO'!AQ83</f>
        <v>MODERADO</v>
      </c>
      <c r="I80" s="303" t="str">
        <f>'01-Mapa de riesgo-UO'!AT83</f>
        <v>COMPARTIR</v>
      </c>
      <c r="J80" s="466" t="str">
        <f t="shared" si="19"/>
        <v>Si el proceso lo requiere</v>
      </c>
      <c r="K80" s="457"/>
      <c r="L80" s="458"/>
      <c r="M80" s="459"/>
      <c r="N80" s="350"/>
      <c r="O80" s="457"/>
      <c r="P80" s="458"/>
      <c r="Q80" s="459"/>
      <c r="R80" s="454"/>
    </row>
    <row r="81" spans="1:18" s="17" customFormat="1" ht="63.75" customHeight="1" thickBot="1" x14ac:dyDescent="0.25">
      <c r="A81" s="471"/>
      <c r="B81" s="467"/>
      <c r="C81" s="469"/>
      <c r="D81" s="469"/>
      <c r="E81" s="469"/>
      <c r="F81" s="80" t="str">
        <f>'01-Mapa de riesgo-UO'!F84</f>
        <v>No hay un procedimiento definido para inducción del personal que ingresa como docente o contratista</v>
      </c>
      <c r="G81" s="469"/>
      <c r="H81" s="468"/>
      <c r="I81" s="303" t="str">
        <f>'01-Mapa de riesgo-UO'!AT84</f>
        <v>COMPARTIR</v>
      </c>
      <c r="J81" s="467"/>
      <c r="K81" s="460"/>
      <c r="L81" s="461"/>
      <c r="M81" s="462"/>
      <c r="N81" s="351"/>
      <c r="O81" s="460"/>
      <c r="P81" s="461"/>
      <c r="Q81" s="462"/>
      <c r="R81" s="455"/>
    </row>
    <row r="82" spans="1:18" s="17" customFormat="1" ht="63.75" customHeight="1" thickBot="1" x14ac:dyDescent="0.25">
      <c r="A82" s="471"/>
      <c r="B82" s="429"/>
      <c r="C82" s="469"/>
      <c r="D82" s="469"/>
      <c r="E82" s="469"/>
      <c r="F82" s="80">
        <f>'01-Mapa de riesgo-UO'!F85</f>
        <v>0</v>
      </c>
      <c r="G82" s="469"/>
      <c r="H82" s="468"/>
      <c r="I82" s="303">
        <f>'01-Mapa de riesgo-UO'!AT85</f>
        <v>0</v>
      </c>
      <c r="J82" s="429"/>
      <c r="K82" s="463"/>
      <c r="L82" s="464"/>
      <c r="M82" s="465"/>
      <c r="N82" s="352"/>
      <c r="O82" s="463"/>
      <c r="P82" s="464"/>
      <c r="Q82" s="465"/>
      <c r="R82" s="456"/>
    </row>
    <row r="83" spans="1:18" s="17" customFormat="1" ht="63.75" customHeight="1" thickBot="1" x14ac:dyDescent="0.25">
      <c r="A83" s="471">
        <v>26</v>
      </c>
      <c r="B83" s="466" t="str">
        <f>'01-Mapa de riesgo-UO'!B86</f>
        <v>FACULTAD_CIENCIAS_DE_LA_SALUD</v>
      </c>
      <c r="C83" s="470" t="str">
        <f>'01-Mapa de riesgo-UO'!G86</f>
        <v>Corrupción</v>
      </c>
      <c r="D83" s="469" t="str">
        <f>'01-Mapa de riesgo-UO'!H86</f>
        <v>Incumplimiento de  los servidores públicos en la administración y ejecución de los recursos para los fines misionales de la institución</v>
      </c>
      <c r="E83" s="469" t="str">
        <f>'01-Mapa de riesgo-UO'!I86</f>
        <v>No orientar las horas programadas de docencia directa, o no cumplir con las actividades de extensión, investigación o administración registradas en el plan de trabajo docente</v>
      </c>
      <c r="F83" s="80" t="str">
        <f>'01-Mapa de riesgo-UO'!F86</f>
        <v xml:space="preserve">Transgresión de las normas que regulan el uso y la destinación de los recursos institucionales por desconocimiento u omisión a las normas </v>
      </c>
      <c r="G83" s="469" t="str">
        <f>'01-Mapa de riesgo-UO'!J86</f>
        <v>Procesos disciplinarios y penales
Demandas a la Universidad
Aumento de peticiones, quejas y reclamos
Resultados de las asignaturas no acorde con la programación establecida</v>
      </c>
      <c r="H83" s="468" t="str">
        <f>'01-Mapa de riesgo-UO'!AQ86</f>
        <v>LEVE</v>
      </c>
      <c r="I83" s="303" t="str">
        <f>'01-Mapa de riesgo-UO'!AT86</f>
        <v>ASUMIR</v>
      </c>
      <c r="J83" s="466" t="str">
        <f t="shared" si="19"/>
        <v>NO</v>
      </c>
      <c r="K83" s="457"/>
      <c r="L83" s="458"/>
      <c r="M83" s="459"/>
      <c r="N83" s="350"/>
      <c r="O83" s="457"/>
      <c r="P83" s="458"/>
      <c r="Q83" s="459"/>
      <c r="R83" s="454"/>
    </row>
    <row r="84" spans="1:18" s="17" customFormat="1" ht="63.75" customHeight="1" thickBot="1" x14ac:dyDescent="0.25">
      <c r="A84" s="471"/>
      <c r="B84" s="467"/>
      <c r="C84" s="469"/>
      <c r="D84" s="469"/>
      <c r="E84" s="469"/>
      <c r="F84" s="80" t="str">
        <f>'01-Mapa de riesgo-UO'!F87</f>
        <v>Destinación del tiempo de contratación para actividades no misionales de la Institución</v>
      </c>
      <c r="G84" s="469"/>
      <c r="H84" s="468"/>
      <c r="I84" s="303" t="str">
        <f>'01-Mapa de riesgo-UO'!AT87</f>
        <v>ASUMIR</v>
      </c>
      <c r="J84" s="467"/>
      <c r="K84" s="460"/>
      <c r="L84" s="461"/>
      <c r="M84" s="462"/>
      <c r="N84" s="351"/>
      <c r="O84" s="460"/>
      <c r="P84" s="461"/>
      <c r="Q84" s="462"/>
      <c r="R84" s="455"/>
    </row>
    <row r="85" spans="1:18" s="17" customFormat="1" ht="63.75" customHeight="1" thickBot="1" x14ac:dyDescent="0.25">
      <c r="A85" s="471"/>
      <c r="B85" s="429"/>
      <c r="C85" s="469"/>
      <c r="D85" s="469"/>
      <c r="E85" s="469"/>
      <c r="F85" s="80" t="str">
        <f>'01-Mapa de riesgo-UO'!F88</f>
        <v xml:space="preserve">Destinación de los recursos y uso de los bienes de la institución para propósitos no misionales </v>
      </c>
      <c r="G85" s="469"/>
      <c r="H85" s="468"/>
      <c r="I85" s="303">
        <f>'01-Mapa de riesgo-UO'!AT88</f>
        <v>0</v>
      </c>
      <c r="J85" s="429"/>
      <c r="K85" s="463"/>
      <c r="L85" s="464"/>
      <c r="M85" s="465"/>
      <c r="N85" s="352"/>
      <c r="O85" s="463"/>
      <c r="P85" s="464"/>
      <c r="Q85" s="465"/>
      <c r="R85" s="456"/>
    </row>
    <row r="86" spans="1:18" s="17" customFormat="1" ht="63.75" customHeight="1" thickBot="1" x14ac:dyDescent="0.25">
      <c r="A86" s="471">
        <v>27</v>
      </c>
      <c r="B86" s="466" t="str">
        <f>'01-Mapa de riesgo-UO'!B89</f>
        <v>GESTIÓN_FINANCIERA</v>
      </c>
      <c r="C86" s="470" t="str">
        <f>'01-Mapa de riesgo-UO'!G89</f>
        <v>Financiero</v>
      </c>
      <c r="D86" s="469" t="str">
        <f>'01-Mapa de riesgo-UO'!H89</f>
        <v>Fraude eléctronico</v>
      </c>
      <c r="E86" s="469" t="str">
        <f>'01-Mapa de riesgo-UO'!I89</f>
        <v>Acceso no autorizado a la banca virtual</v>
      </c>
      <c r="F86" s="80" t="str">
        <f>'01-Mapa de riesgo-UO'!F89</f>
        <v>Falta de seguimiento a los protocolos definidos.</v>
      </c>
      <c r="G86" s="469" t="str">
        <f>'01-Mapa de riesgo-UO'!J89</f>
        <v xml:space="preserve">Detrimento patrimonial.           Exposición de la información financiera de la Universidad.  </v>
      </c>
      <c r="H86" s="468" t="str">
        <f>'01-Mapa de riesgo-UO'!AQ89</f>
        <v>LEVE</v>
      </c>
      <c r="I86" s="303" t="str">
        <f>'01-Mapa de riesgo-UO'!AT89</f>
        <v>ASUMIR</v>
      </c>
      <c r="J86" s="466" t="str">
        <f t="shared" si="19"/>
        <v>NO</v>
      </c>
      <c r="K86" s="457"/>
      <c r="L86" s="458"/>
      <c r="M86" s="459"/>
      <c r="N86" s="350"/>
      <c r="O86" s="457"/>
      <c r="P86" s="458"/>
      <c r="Q86" s="459"/>
      <c r="R86" s="454"/>
    </row>
    <row r="87" spans="1:18" s="17" customFormat="1" ht="63.75" customHeight="1" thickBot="1" x14ac:dyDescent="0.25">
      <c r="A87" s="471"/>
      <c r="B87" s="467"/>
      <c r="C87" s="469"/>
      <c r="D87" s="469"/>
      <c r="E87" s="469"/>
      <c r="F87" s="80" t="str">
        <f>'01-Mapa de riesgo-UO'!F90</f>
        <v>Incumplimiento de los protocolos</v>
      </c>
      <c r="G87" s="469"/>
      <c r="H87" s="468"/>
      <c r="I87" s="303">
        <f>'01-Mapa de riesgo-UO'!AT90</f>
        <v>0</v>
      </c>
      <c r="J87" s="467"/>
      <c r="K87" s="460"/>
      <c r="L87" s="461"/>
      <c r="M87" s="462"/>
      <c r="N87" s="351"/>
      <c r="O87" s="460"/>
      <c r="P87" s="461"/>
      <c r="Q87" s="462"/>
      <c r="R87" s="455"/>
    </row>
    <row r="88" spans="1:18" ht="63.75" customHeight="1" thickBot="1" x14ac:dyDescent="0.25">
      <c r="A88" s="471"/>
      <c r="B88" s="429"/>
      <c r="C88" s="469"/>
      <c r="D88" s="469"/>
      <c r="E88" s="469"/>
      <c r="F88" s="80" t="str">
        <f>'01-Mapa de riesgo-UO'!F91</f>
        <v>Ataques cibernéticos.</v>
      </c>
      <c r="G88" s="469"/>
      <c r="H88" s="468"/>
      <c r="I88" s="303">
        <f>'01-Mapa de riesgo-UO'!AT91</f>
        <v>0</v>
      </c>
      <c r="J88" s="429"/>
      <c r="K88" s="463"/>
      <c r="L88" s="464"/>
      <c r="M88" s="465"/>
      <c r="N88" s="352"/>
      <c r="O88" s="463"/>
      <c r="P88" s="464"/>
      <c r="Q88" s="465"/>
      <c r="R88" s="456"/>
    </row>
    <row r="89" spans="1:18" ht="63.75" customHeight="1" thickBot="1" x14ac:dyDescent="0.25">
      <c r="A89" s="471">
        <v>28</v>
      </c>
      <c r="B89" s="466" t="str">
        <f>'01-Mapa de riesgo-UO'!B92</f>
        <v>GESTIÓN_FINANCIERA</v>
      </c>
      <c r="C89" s="470" t="str">
        <f>'01-Mapa de riesgo-UO'!G92</f>
        <v>Contable</v>
      </c>
      <c r="D89" s="469" t="str">
        <f>'01-Mapa de riesgo-UO'!H92</f>
        <v>Hechos económicos no incluidos en el proceso contable.</v>
      </c>
      <c r="E89" s="469" t="str">
        <f>'01-Mapa de riesgo-UO'!I92</f>
        <v>Gestión Contable, no sea informada de los hechos económicos, sociales y financieros generados en otras dependencias de la Universidad</v>
      </c>
      <c r="F89" s="80" t="str">
        <f>'01-Mapa de riesgo-UO'!F92</f>
        <v>Desconocimiento de las políticas y prácticas contables establecidas por la UTP.</v>
      </c>
      <c r="G89" s="469" t="str">
        <f>'01-Mapa de riesgo-UO'!J92</f>
        <v>Estados Financieros no razonables</v>
      </c>
      <c r="H89" s="468" t="str">
        <f>'01-Mapa de riesgo-UO'!AQ92</f>
        <v>LEVE</v>
      </c>
      <c r="I89" s="303" t="str">
        <f>'01-Mapa de riesgo-UO'!AT92</f>
        <v>ASUMIR</v>
      </c>
      <c r="J89" s="466" t="str">
        <f t="shared" si="19"/>
        <v>NO</v>
      </c>
      <c r="K89" s="457"/>
      <c r="L89" s="458"/>
      <c r="M89" s="459"/>
      <c r="N89" s="350"/>
      <c r="O89" s="457"/>
      <c r="P89" s="458"/>
      <c r="Q89" s="459"/>
      <c r="R89" s="454"/>
    </row>
    <row r="90" spans="1:18" ht="63.75" customHeight="1" thickBot="1" x14ac:dyDescent="0.25">
      <c r="A90" s="471"/>
      <c r="B90" s="467"/>
      <c r="C90" s="469"/>
      <c r="D90" s="469"/>
      <c r="E90" s="469"/>
      <c r="F90" s="80">
        <f>'01-Mapa de riesgo-UO'!F93</f>
        <v>0</v>
      </c>
      <c r="G90" s="469"/>
      <c r="H90" s="468"/>
      <c r="I90" s="303" t="str">
        <f>'01-Mapa de riesgo-UO'!AT93</f>
        <v>ASUMIR</v>
      </c>
      <c r="J90" s="467"/>
      <c r="K90" s="460"/>
      <c r="L90" s="461"/>
      <c r="M90" s="462"/>
      <c r="N90" s="351"/>
      <c r="O90" s="460"/>
      <c r="P90" s="461"/>
      <c r="Q90" s="462"/>
      <c r="R90" s="455"/>
    </row>
    <row r="91" spans="1:18" ht="63.75" customHeight="1" thickBot="1" x14ac:dyDescent="0.25">
      <c r="A91" s="471"/>
      <c r="B91" s="429"/>
      <c r="C91" s="469"/>
      <c r="D91" s="469"/>
      <c r="E91" s="469"/>
      <c r="F91" s="80">
        <f>'01-Mapa de riesgo-UO'!F94</f>
        <v>0</v>
      </c>
      <c r="G91" s="469"/>
      <c r="H91" s="468"/>
      <c r="I91" s="303" t="str">
        <f>'01-Mapa de riesgo-UO'!AT94</f>
        <v>ASUMIR</v>
      </c>
      <c r="J91" s="429"/>
      <c r="K91" s="463"/>
      <c r="L91" s="464"/>
      <c r="M91" s="465"/>
      <c r="N91" s="352"/>
      <c r="O91" s="463"/>
      <c r="P91" s="464"/>
      <c r="Q91" s="465"/>
      <c r="R91" s="456"/>
    </row>
    <row r="92" spans="1:18" ht="63.75" customHeight="1" thickBot="1" x14ac:dyDescent="0.25">
      <c r="A92" s="471">
        <v>29</v>
      </c>
      <c r="B92" s="466" t="str">
        <f>'01-Mapa de riesgo-UO'!B95</f>
        <v>GESTIÓN_FINANCIERA</v>
      </c>
      <c r="C92" s="470" t="str">
        <f>'01-Mapa de riesgo-UO'!G95</f>
        <v>Corrupción</v>
      </c>
      <c r="D92" s="469" t="str">
        <f>'01-Mapa de riesgo-UO'!H95</f>
        <v>Destinación indebida de recursos públicos.</v>
      </c>
      <c r="E92" s="469" t="str">
        <f>'01-Mapa de riesgo-UO'!I95</f>
        <v xml:space="preserve">Se configura cuando se destinan recursos públicos a finalidades distintas; o se realizan actuaciones de los funcionarios por fuera de las establecidas en la Constitución, en la ley o en la reglamentación interna. </v>
      </c>
      <c r="F92" s="80" t="str">
        <f>'01-Mapa de riesgo-UO'!F95</f>
        <v>Ausencia de valores éticos.</v>
      </c>
      <c r="G92" s="469" t="str">
        <f>'01-Mapa de riesgo-UO'!J95</f>
        <v>Detrimento patrimonial.
Sanciones disciplinarias, fiscales y/o penales.</v>
      </c>
      <c r="H92" s="468" t="str">
        <f>'01-Mapa de riesgo-UO'!AQ95</f>
        <v>LEVE</v>
      </c>
      <c r="I92" s="303" t="str">
        <f>'01-Mapa de riesgo-UO'!AT95</f>
        <v>ASUMIR</v>
      </c>
      <c r="J92" s="466" t="str">
        <f t="shared" si="19"/>
        <v>NO</v>
      </c>
      <c r="K92" s="457"/>
      <c r="L92" s="458"/>
      <c r="M92" s="459"/>
      <c r="N92" s="350"/>
      <c r="O92" s="457"/>
      <c r="P92" s="458"/>
      <c r="Q92" s="459"/>
      <c r="R92" s="454"/>
    </row>
    <row r="93" spans="1:18" ht="63.75" customHeight="1" thickBot="1" x14ac:dyDescent="0.25">
      <c r="A93" s="471"/>
      <c r="B93" s="467"/>
      <c r="C93" s="469"/>
      <c r="D93" s="469"/>
      <c r="E93" s="469"/>
      <c r="F93" s="80">
        <f>'01-Mapa de riesgo-UO'!F96</f>
        <v>0</v>
      </c>
      <c r="G93" s="469"/>
      <c r="H93" s="468"/>
      <c r="I93" s="303">
        <f>'01-Mapa de riesgo-UO'!AT96</f>
        <v>0</v>
      </c>
      <c r="J93" s="467"/>
      <c r="K93" s="460"/>
      <c r="L93" s="461"/>
      <c r="M93" s="462"/>
      <c r="N93" s="351"/>
      <c r="O93" s="460"/>
      <c r="P93" s="461"/>
      <c r="Q93" s="462"/>
      <c r="R93" s="455"/>
    </row>
    <row r="94" spans="1:18" ht="63.75" customHeight="1" thickBot="1" x14ac:dyDescent="0.25">
      <c r="A94" s="471"/>
      <c r="B94" s="429"/>
      <c r="C94" s="469"/>
      <c r="D94" s="469"/>
      <c r="E94" s="469"/>
      <c r="F94" s="80">
        <f>'01-Mapa de riesgo-UO'!F97</f>
        <v>0</v>
      </c>
      <c r="G94" s="469"/>
      <c r="H94" s="468"/>
      <c r="I94" s="303">
        <f>'01-Mapa de riesgo-UO'!AT97</f>
        <v>0</v>
      </c>
      <c r="J94" s="429"/>
      <c r="K94" s="463"/>
      <c r="L94" s="464"/>
      <c r="M94" s="465"/>
      <c r="N94" s="352"/>
      <c r="O94" s="463"/>
      <c r="P94" s="464"/>
      <c r="Q94" s="465"/>
      <c r="R94" s="456"/>
    </row>
    <row r="95" spans="1:18" ht="63.75" customHeight="1" thickBot="1" x14ac:dyDescent="0.25">
      <c r="A95" s="471">
        <v>30</v>
      </c>
      <c r="B95" s="466" t="str">
        <f>'01-Mapa de riesgo-UO'!B98</f>
        <v>GESTIÓN_FINANCIERA</v>
      </c>
      <c r="C95" s="470" t="str">
        <f>'01-Mapa de riesgo-UO'!G98</f>
        <v>Cumplimiento</v>
      </c>
      <c r="D95" s="469" t="str">
        <f>'01-Mapa de riesgo-UO'!H98</f>
        <v>Registros presupuestales generados después de que se inicie la ejecución de los compromisos u obligaciones</v>
      </c>
      <c r="E95" s="469" t="str">
        <f>'01-Mapa de riesgo-UO'!I98</f>
        <v xml:space="preserve">Registros presupuestales generados por gestiòn de presupuesto después de haber  iniciado el compromiso u obligaición por falta de claridad en los actos administrativos y contratos sobre la fecha de inicio de ejecución. </v>
      </c>
      <c r="F95" s="80" t="str">
        <f>'01-Mapa de riesgo-UO'!F98</f>
        <v>Actos administrativos y contratos que establecen fechas de inicio anterior a la solicitud del registro presupuestal o no son claros en sus condiciones para iniciar.</v>
      </c>
      <c r="G95" s="469" t="str">
        <f>'01-Mapa de riesgo-UO'!J98</f>
        <v xml:space="preserve">
Generacion de hechos cumplidos
Investigaciones disciplinarias
Pago de pasivos  exigibles</v>
      </c>
      <c r="H95" s="468" t="str">
        <f>'01-Mapa de riesgo-UO'!AQ98</f>
        <v>LEVE</v>
      </c>
      <c r="I95" s="303" t="str">
        <f>'01-Mapa de riesgo-UO'!AT98</f>
        <v>ASUMIR</v>
      </c>
      <c r="J95" s="466" t="str">
        <f t="shared" si="19"/>
        <v>NO</v>
      </c>
      <c r="K95" s="457"/>
      <c r="L95" s="458"/>
      <c r="M95" s="459"/>
      <c r="N95" s="350"/>
      <c r="O95" s="457"/>
      <c r="P95" s="458"/>
      <c r="Q95" s="459"/>
      <c r="R95" s="454"/>
    </row>
    <row r="96" spans="1:18" ht="63.75" customHeight="1" thickBot="1" x14ac:dyDescent="0.25">
      <c r="A96" s="471"/>
      <c r="B96" s="467"/>
      <c r="C96" s="469"/>
      <c r="D96" s="469"/>
      <c r="E96" s="469"/>
      <c r="F96" s="80">
        <f>'01-Mapa de riesgo-UO'!F99</f>
        <v>0</v>
      </c>
      <c r="G96" s="469"/>
      <c r="H96" s="468"/>
      <c r="I96" s="303" t="str">
        <f>'01-Mapa de riesgo-UO'!AT99</f>
        <v>ASUMIR</v>
      </c>
      <c r="J96" s="467"/>
      <c r="K96" s="460"/>
      <c r="L96" s="461"/>
      <c r="M96" s="462"/>
      <c r="N96" s="351"/>
      <c r="O96" s="460"/>
      <c r="P96" s="461"/>
      <c r="Q96" s="462"/>
      <c r="R96" s="455"/>
    </row>
    <row r="97" spans="1:18" ht="63.75" customHeight="1" thickBot="1" x14ac:dyDescent="0.25">
      <c r="A97" s="471"/>
      <c r="B97" s="429"/>
      <c r="C97" s="469"/>
      <c r="D97" s="469"/>
      <c r="E97" s="469"/>
      <c r="F97" s="80">
        <f>'01-Mapa de riesgo-UO'!F100</f>
        <v>0</v>
      </c>
      <c r="G97" s="469"/>
      <c r="H97" s="468"/>
      <c r="I97" s="303" t="str">
        <f>'01-Mapa de riesgo-UO'!AT100</f>
        <v>ASUMIR</v>
      </c>
      <c r="J97" s="429"/>
      <c r="K97" s="463"/>
      <c r="L97" s="464"/>
      <c r="M97" s="465"/>
      <c r="N97" s="352"/>
      <c r="O97" s="463"/>
      <c r="P97" s="464"/>
      <c r="Q97" s="465"/>
      <c r="R97" s="456"/>
    </row>
    <row r="98" spans="1:18" ht="63.75" customHeight="1" thickBot="1" x14ac:dyDescent="0.25">
      <c r="A98" s="471">
        <v>31</v>
      </c>
      <c r="B98" s="466">
        <f>'01-Mapa de riesgo-UO'!B101</f>
        <v>0</v>
      </c>
      <c r="C98" s="470">
        <f>'01-Mapa de riesgo-UO'!G101</f>
        <v>0</v>
      </c>
      <c r="D98" s="469">
        <f>'01-Mapa de riesgo-UO'!H101</f>
        <v>0</v>
      </c>
      <c r="E98" s="469">
        <f>'01-Mapa de riesgo-UO'!I101</f>
        <v>0</v>
      </c>
      <c r="F98" s="80">
        <f>'01-Mapa de riesgo-UO'!F101</f>
        <v>0</v>
      </c>
      <c r="G98" s="469">
        <f>'01-Mapa de riesgo-UO'!J101</f>
        <v>0</v>
      </c>
      <c r="H98" s="468" t="str">
        <f>'01-Mapa de riesgo-UO'!AQ101</f>
        <v>LEVE</v>
      </c>
      <c r="I98" s="303">
        <f>'01-Mapa de riesgo-UO'!AT101</f>
        <v>0</v>
      </c>
      <c r="J98" s="466" t="str">
        <f t="shared" si="19"/>
        <v>NO</v>
      </c>
      <c r="K98" s="457"/>
      <c r="L98" s="458"/>
      <c r="M98" s="459"/>
      <c r="N98" s="350"/>
      <c r="O98" s="457"/>
      <c r="P98" s="458"/>
      <c r="Q98" s="459"/>
      <c r="R98" s="454"/>
    </row>
    <row r="99" spans="1:18" ht="63.75" customHeight="1" thickBot="1" x14ac:dyDescent="0.25">
      <c r="A99" s="471"/>
      <c r="B99" s="467"/>
      <c r="C99" s="469"/>
      <c r="D99" s="469"/>
      <c r="E99" s="469"/>
      <c r="F99" s="80">
        <f>'01-Mapa de riesgo-UO'!F102</f>
        <v>0</v>
      </c>
      <c r="G99" s="469"/>
      <c r="H99" s="468"/>
      <c r="I99" s="303">
        <f>'01-Mapa de riesgo-UO'!AT102</f>
        <v>0</v>
      </c>
      <c r="J99" s="467"/>
      <c r="K99" s="460"/>
      <c r="L99" s="461"/>
      <c r="M99" s="462"/>
      <c r="N99" s="351"/>
      <c r="O99" s="460"/>
      <c r="P99" s="461"/>
      <c r="Q99" s="462"/>
      <c r="R99" s="455"/>
    </row>
    <row r="100" spans="1:18" ht="63.75" customHeight="1" thickBot="1" x14ac:dyDescent="0.25">
      <c r="A100" s="471"/>
      <c r="B100" s="429"/>
      <c r="C100" s="469"/>
      <c r="D100" s="469"/>
      <c r="E100" s="469"/>
      <c r="F100" s="80">
        <f>'01-Mapa de riesgo-UO'!F103</f>
        <v>0</v>
      </c>
      <c r="G100" s="469"/>
      <c r="H100" s="468"/>
      <c r="I100" s="303">
        <f>'01-Mapa de riesgo-UO'!AT103</f>
        <v>0</v>
      </c>
      <c r="J100" s="429"/>
      <c r="K100" s="463"/>
      <c r="L100" s="464"/>
      <c r="M100" s="465"/>
      <c r="N100" s="352"/>
      <c r="O100" s="463"/>
      <c r="P100" s="464"/>
      <c r="Q100" s="465"/>
      <c r="R100" s="456"/>
    </row>
    <row r="101" spans="1:18" ht="63.75" customHeight="1" thickBot="1" x14ac:dyDescent="0.25">
      <c r="A101" s="471">
        <v>32</v>
      </c>
      <c r="B101" s="466">
        <f>'01-Mapa de riesgo-UO'!B104</f>
        <v>0</v>
      </c>
      <c r="C101" s="470">
        <f>'01-Mapa de riesgo-UO'!G104</f>
        <v>0</v>
      </c>
      <c r="D101" s="469">
        <f>'01-Mapa de riesgo-UO'!H104</f>
        <v>0</v>
      </c>
      <c r="E101" s="469">
        <f>'01-Mapa de riesgo-UO'!I104</f>
        <v>0</v>
      </c>
      <c r="F101" s="80">
        <f>'01-Mapa de riesgo-UO'!F104</f>
        <v>0</v>
      </c>
      <c r="G101" s="469">
        <f>'01-Mapa de riesgo-UO'!J104</f>
        <v>0</v>
      </c>
      <c r="H101" s="468" t="str">
        <f>'01-Mapa de riesgo-UO'!AQ104</f>
        <v>LEVE</v>
      </c>
      <c r="I101" s="303">
        <f>'01-Mapa de riesgo-UO'!AT104</f>
        <v>0</v>
      </c>
      <c r="J101" s="466" t="str">
        <f t="shared" si="19"/>
        <v>NO</v>
      </c>
      <c r="K101" s="457"/>
      <c r="L101" s="458"/>
      <c r="M101" s="459"/>
      <c r="N101" s="350"/>
      <c r="O101" s="457"/>
      <c r="P101" s="458"/>
      <c r="Q101" s="459"/>
      <c r="R101" s="454"/>
    </row>
    <row r="102" spans="1:18" ht="63.75" customHeight="1" thickBot="1" x14ac:dyDescent="0.25">
      <c r="A102" s="471"/>
      <c r="B102" s="467"/>
      <c r="C102" s="469"/>
      <c r="D102" s="469"/>
      <c r="E102" s="469"/>
      <c r="F102" s="80">
        <f>'01-Mapa de riesgo-UO'!F105</f>
        <v>0</v>
      </c>
      <c r="G102" s="469"/>
      <c r="H102" s="468"/>
      <c r="I102" s="303">
        <f>'01-Mapa de riesgo-UO'!AT105</f>
        <v>0</v>
      </c>
      <c r="J102" s="467"/>
      <c r="K102" s="460"/>
      <c r="L102" s="461"/>
      <c r="M102" s="462"/>
      <c r="N102" s="351"/>
      <c r="O102" s="460"/>
      <c r="P102" s="461"/>
      <c r="Q102" s="462"/>
      <c r="R102" s="455"/>
    </row>
    <row r="103" spans="1:18" ht="63.75" customHeight="1" thickBot="1" x14ac:dyDescent="0.25">
      <c r="A103" s="471"/>
      <c r="B103" s="429"/>
      <c r="C103" s="469"/>
      <c r="D103" s="469"/>
      <c r="E103" s="469"/>
      <c r="F103" s="80">
        <f>'01-Mapa de riesgo-UO'!F106</f>
        <v>0</v>
      </c>
      <c r="G103" s="469"/>
      <c r="H103" s="468"/>
      <c r="I103" s="303">
        <f>'01-Mapa de riesgo-UO'!AT106</f>
        <v>0</v>
      </c>
      <c r="J103" s="429"/>
      <c r="K103" s="463"/>
      <c r="L103" s="464"/>
      <c r="M103" s="465"/>
      <c r="N103" s="352"/>
      <c r="O103" s="463"/>
      <c r="P103" s="464"/>
      <c r="Q103" s="465"/>
      <c r="R103" s="456"/>
    </row>
  </sheetData>
  <sheetProtection algorithmName="SHA-512" hashValue="7bhEmNxZzvpYWN5RNj3wsHaKLeXeQLY+fJWISvO1vOBCFUOEJ2cxZFcVqf6AmfaDqmBQYTVIggfe17wuW/UNug==" saltValue="IsLPu0/Cu1RhIxA/6OZ5Ng==" spinCount="100000" sheet="1" formatRows="0" insertRows="0" deleteRows="0" selectLockedCells="1"/>
  <mergeCells count="401">
    <mergeCell ref="J11:J13"/>
    <mergeCell ref="A11:A13"/>
    <mergeCell ref="C11:C13"/>
    <mergeCell ref="D11:D13"/>
    <mergeCell ref="E11:E13"/>
    <mergeCell ref="H8:H10"/>
    <mergeCell ref="J8:J10"/>
    <mergeCell ref="O6:Q7"/>
    <mergeCell ref="K8:M10"/>
    <mergeCell ref="N8:N10"/>
    <mergeCell ref="O8:Q10"/>
    <mergeCell ref="G8:G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A14:A16"/>
    <mergeCell ref="C14:C16"/>
    <mergeCell ref="D14:D16"/>
    <mergeCell ref="E14:E16"/>
    <mergeCell ref="B11:B13"/>
    <mergeCell ref="B14:B16"/>
    <mergeCell ref="A8:A10"/>
    <mergeCell ref="C8:C10"/>
    <mergeCell ref="D8:D10"/>
    <mergeCell ref="E8:E10"/>
    <mergeCell ref="B8:B10"/>
    <mergeCell ref="D2:M2"/>
    <mergeCell ref="D3:M3"/>
    <mergeCell ref="D4:M4"/>
    <mergeCell ref="I6:I7"/>
    <mergeCell ref="K6:M7"/>
    <mergeCell ref="A6:A7"/>
    <mergeCell ref="N6:N7"/>
    <mergeCell ref="H6:H7"/>
    <mergeCell ref="J6:J7"/>
    <mergeCell ref="C6:G6"/>
    <mergeCell ref="B6:B7"/>
    <mergeCell ref="F5:I5"/>
    <mergeCell ref="K5:N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K65:M67"/>
    <mergeCell ref="N65:N67"/>
    <mergeCell ref="O65:Q67"/>
    <mergeCell ref="R65:R67"/>
    <mergeCell ref="N59:N61"/>
    <mergeCell ref="O59:Q61"/>
    <mergeCell ref="R59:R61"/>
    <mergeCell ref="K62:M64"/>
    <mergeCell ref="N62:N64"/>
    <mergeCell ref="O62:Q64"/>
    <mergeCell ref="R62:R64"/>
    <mergeCell ref="K59:M6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 ref="C95:C97"/>
    <mergeCell ref="C98:C100"/>
    <mergeCell ref="A101:A103"/>
    <mergeCell ref="B74:B76"/>
    <mergeCell ref="B77:B79"/>
    <mergeCell ref="B80:B82"/>
    <mergeCell ref="B83:B85"/>
    <mergeCell ref="B86:B88"/>
    <mergeCell ref="B89:B91"/>
    <mergeCell ref="B92:B94"/>
    <mergeCell ref="B95:B97"/>
    <mergeCell ref="B98:B100"/>
    <mergeCell ref="B101:B103"/>
    <mergeCell ref="A74:A76"/>
    <mergeCell ref="A77:A79"/>
    <mergeCell ref="A80:A82"/>
    <mergeCell ref="A83:A85"/>
    <mergeCell ref="A86:A88"/>
    <mergeCell ref="A89:A91"/>
    <mergeCell ref="A92:A94"/>
    <mergeCell ref="A95:A97"/>
    <mergeCell ref="A98:A100"/>
    <mergeCell ref="H83:H85"/>
    <mergeCell ref="H86:H88"/>
    <mergeCell ref="H89:H91"/>
    <mergeCell ref="H92:H94"/>
    <mergeCell ref="H95:H97"/>
    <mergeCell ref="H98:H100"/>
    <mergeCell ref="C101:C103"/>
    <mergeCell ref="D74:D76"/>
    <mergeCell ref="D77:D79"/>
    <mergeCell ref="D80:D82"/>
    <mergeCell ref="D83:D85"/>
    <mergeCell ref="D86:D88"/>
    <mergeCell ref="D89:D91"/>
    <mergeCell ref="D92:D94"/>
    <mergeCell ref="D95:D97"/>
    <mergeCell ref="D98:D100"/>
    <mergeCell ref="D101:D103"/>
    <mergeCell ref="C74:C76"/>
    <mergeCell ref="C77:C79"/>
    <mergeCell ref="C80:C82"/>
    <mergeCell ref="C83:C85"/>
    <mergeCell ref="C86:C88"/>
    <mergeCell ref="C89:C91"/>
    <mergeCell ref="C92:C94"/>
    <mergeCell ref="H101:H103"/>
    <mergeCell ref="E74:E76"/>
    <mergeCell ref="E77:E79"/>
    <mergeCell ref="E80:E82"/>
    <mergeCell ref="E83:E85"/>
    <mergeCell ref="E86:E88"/>
    <mergeCell ref="E89:E91"/>
    <mergeCell ref="E92:E94"/>
    <mergeCell ref="E95:E97"/>
    <mergeCell ref="E98:E100"/>
    <mergeCell ref="E101:E103"/>
    <mergeCell ref="G74:G76"/>
    <mergeCell ref="G77:G79"/>
    <mergeCell ref="G80:G82"/>
    <mergeCell ref="G83:G85"/>
    <mergeCell ref="G86:G88"/>
    <mergeCell ref="G89:G91"/>
    <mergeCell ref="G92:G94"/>
    <mergeCell ref="G95:G97"/>
    <mergeCell ref="G98:G100"/>
    <mergeCell ref="G101:G103"/>
    <mergeCell ref="H74:H76"/>
    <mergeCell ref="H77:H79"/>
    <mergeCell ref="H80:H82"/>
    <mergeCell ref="J101:J103"/>
    <mergeCell ref="K74:M76"/>
    <mergeCell ref="K77:M79"/>
    <mergeCell ref="K80:M82"/>
    <mergeCell ref="K83:M85"/>
    <mergeCell ref="K86:M88"/>
    <mergeCell ref="K89:M91"/>
    <mergeCell ref="K92:M94"/>
    <mergeCell ref="K95:M97"/>
    <mergeCell ref="K98:M100"/>
    <mergeCell ref="K101:M103"/>
    <mergeCell ref="J74:J76"/>
    <mergeCell ref="J77:J79"/>
    <mergeCell ref="J80:J82"/>
    <mergeCell ref="J83:J85"/>
    <mergeCell ref="J86:J88"/>
    <mergeCell ref="J89:J91"/>
    <mergeCell ref="J92:J94"/>
    <mergeCell ref="J95:J97"/>
    <mergeCell ref="J98:J100"/>
    <mergeCell ref="N101:N103"/>
    <mergeCell ref="O74:Q76"/>
    <mergeCell ref="O77:Q79"/>
    <mergeCell ref="O80:Q82"/>
    <mergeCell ref="O83:Q85"/>
    <mergeCell ref="O86:Q88"/>
    <mergeCell ref="O89:Q91"/>
    <mergeCell ref="O92:Q94"/>
    <mergeCell ref="O95:Q97"/>
    <mergeCell ref="O98:Q100"/>
    <mergeCell ref="O101:Q103"/>
    <mergeCell ref="N74:N76"/>
    <mergeCell ref="N77:N79"/>
    <mergeCell ref="N80:N82"/>
    <mergeCell ref="N83:N85"/>
    <mergeCell ref="N86:N88"/>
    <mergeCell ref="N89:N91"/>
    <mergeCell ref="N92:N94"/>
    <mergeCell ref="N95:N97"/>
    <mergeCell ref="N98:N100"/>
    <mergeCell ref="R101:R103"/>
    <mergeCell ref="R74:R76"/>
    <mergeCell ref="R77:R79"/>
    <mergeCell ref="R80:R82"/>
    <mergeCell ref="R83:R85"/>
    <mergeCell ref="R86:R88"/>
    <mergeCell ref="R89:R91"/>
    <mergeCell ref="R92:R94"/>
    <mergeCell ref="R95:R97"/>
    <mergeCell ref="R98:R100"/>
  </mergeCells>
  <phoneticPr fontId="4" type="noConversion"/>
  <conditionalFormatting sqref="H8:H67">
    <cfRule type="cellIs" dxfId="127" priority="63" stopIfTrue="1" operator="equal">
      <formula>"GRAVE"</formula>
    </cfRule>
    <cfRule type="cellIs" dxfId="126" priority="64" stopIfTrue="1" operator="equal">
      <formula>"MODERADO"</formula>
    </cfRule>
    <cfRule type="cellIs" dxfId="125" priority="65" stopIfTrue="1" operator="equal">
      <formula>"LEVE"</formula>
    </cfRule>
  </conditionalFormatting>
  <conditionalFormatting sqref="J8:J67">
    <cfRule type="containsText" dxfId="124" priority="43" operator="containsText" text="Si el proceso lo requiere">
      <formula>NOT(ISERROR(SEARCH("Si el proceso lo requiere",J8)))</formula>
    </cfRule>
    <cfRule type="containsText" dxfId="123" priority="45" operator="containsText" text="Debe formularse">
      <formula>NOT(ISERROR(SEARCH("Debe formularse",J8)))</formula>
    </cfRule>
  </conditionalFormatting>
  <conditionalFormatting sqref="J14:J16">
    <cfRule type="containsText" dxfId="122" priority="44" operator="containsText" text="SI el proceso lo requiere">
      <formula>NOT(ISERROR(SEARCH("SI el proceso lo requiere",J14)))</formula>
    </cfRule>
  </conditionalFormatting>
  <conditionalFormatting sqref="J8:J67">
    <cfRule type="cellIs" dxfId="121" priority="42" operator="equal">
      <formula>"NO"</formula>
    </cfRule>
  </conditionalFormatting>
  <conditionalFormatting sqref="K11:M11 K8 K14:M14 K17:M17 K20:M20 K23:M23 K26:M26 K29:M29 K32:M32 K35:M35 K41:M41 K44:M44 K47:M47 K50:M50 K53:M53 K56:M56 K59:M59 K62:M62 K65:M65">
    <cfRule type="expression" dxfId="120" priority="41">
      <formula>J8="NO"</formula>
    </cfRule>
  </conditionalFormatting>
  <conditionalFormatting sqref="N8:N37 N41:N67">
    <cfRule type="expression" dxfId="119" priority="40">
      <formula>J8="NO"</formula>
    </cfRule>
  </conditionalFormatting>
  <conditionalFormatting sqref="O8:Q37 O41:Q67">
    <cfRule type="expression" dxfId="118" priority="39">
      <formula>J8="NO"</formula>
    </cfRule>
  </conditionalFormatting>
  <conditionalFormatting sqref="R8:R37 R41:R67">
    <cfRule type="expression" dxfId="117" priority="38">
      <formula>J8="NO"</formula>
    </cfRule>
  </conditionalFormatting>
  <conditionalFormatting sqref="H68:H70">
    <cfRule type="cellIs" dxfId="116" priority="22" stopIfTrue="1" operator="equal">
      <formula>"GRAVE"</formula>
    </cfRule>
    <cfRule type="cellIs" dxfId="115" priority="23" stopIfTrue="1" operator="equal">
      <formula>"MODERADO"</formula>
    </cfRule>
    <cfRule type="cellIs" dxfId="114" priority="24" stopIfTrue="1" operator="equal">
      <formula>"LEVE"</formula>
    </cfRule>
  </conditionalFormatting>
  <conditionalFormatting sqref="J68:J70">
    <cfRule type="containsText" dxfId="113" priority="20" operator="containsText" text="Si el proceso lo requiere">
      <formula>NOT(ISERROR(SEARCH("Si el proceso lo requiere",J68)))</formula>
    </cfRule>
    <cfRule type="containsText" dxfId="112" priority="21" operator="containsText" text="Debe formularse">
      <formula>NOT(ISERROR(SEARCH("Debe formularse",J68)))</formula>
    </cfRule>
  </conditionalFormatting>
  <conditionalFormatting sqref="J68:J70">
    <cfRule type="cellIs" dxfId="111" priority="19" operator="equal">
      <formula>"NO"</formula>
    </cfRule>
  </conditionalFormatting>
  <conditionalFormatting sqref="K68:M68">
    <cfRule type="expression" dxfId="110" priority="18">
      <formula>J68="NO"</formula>
    </cfRule>
  </conditionalFormatting>
  <conditionalFormatting sqref="N68:N70">
    <cfRule type="expression" dxfId="109" priority="17">
      <formula>J68="NO"</formula>
    </cfRule>
  </conditionalFormatting>
  <conditionalFormatting sqref="O68:Q70">
    <cfRule type="expression" dxfId="108" priority="16">
      <formula>J68="NO"</formula>
    </cfRule>
  </conditionalFormatting>
  <conditionalFormatting sqref="R68:R70">
    <cfRule type="expression" dxfId="107" priority="15">
      <formula>J68="NO"</formula>
    </cfRule>
  </conditionalFormatting>
  <conditionalFormatting sqref="H71:H103">
    <cfRule type="cellIs" dxfId="106" priority="12" stopIfTrue="1" operator="equal">
      <formula>"GRAVE"</formula>
    </cfRule>
    <cfRule type="cellIs" dxfId="105" priority="13" stopIfTrue="1" operator="equal">
      <formula>"MODERADO"</formula>
    </cfRule>
    <cfRule type="cellIs" dxfId="104" priority="14" stopIfTrue="1" operator="equal">
      <formula>"LEVE"</formula>
    </cfRule>
  </conditionalFormatting>
  <conditionalFormatting sqref="J71:J103">
    <cfRule type="containsText" dxfId="103" priority="10" operator="containsText" text="Si el proceso lo requiere">
      <formula>NOT(ISERROR(SEARCH("Si el proceso lo requiere",J71)))</formula>
    </cfRule>
    <cfRule type="containsText" dxfId="102" priority="11" operator="containsText" text="Debe formularse">
      <formula>NOT(ISERROR(SEARCH("Debe formularse",J71)))</formula>
    </cfRule>
  </conditionalFormatting>
  <conditionalFormatting sqref="J71:J103">
    <cfRule type="cellIs" dxfId="101" priority="9" operator="equal">
      <formula>"NO"</formula>
    </cfRule>
  </conditionalFormatting>
  <conditionalFormatting sqref="K71:M71 K74:M74 K77:M77 K80:M80 K83:M83 K86:M86 K89:M89 K92:M92 K95:M95 K98:M98 K101:M101">
    <cfRule type="expression" dxfId="100" priority="8">
      <formula>J71="NO"</formula>
    </cfRule>
  </conditionalFormatting>
  <conditionalFormatting sqref="N71:N103">
    <cfRule type="expression" dxfId="99" priority="7">
      <formula>J71="NO"</formula>
    </cfRule>
  </conditionalFormatting>
  <conditionalFormatting sqref="O71:Q103">
    <cfRule type="expression" dxfId="98" priority="6">
      <formula>J71="NO"</formula>
    </cfRule>
  </conditionalFormatting>
  <conditionalFormatting sqref="R71:R103">
    <cfRule type="expression" dxfId="97" priority="5">
      <formula>J71="NO"</formula>
    </cfRule>
  </conditionalFormatting>
  <conditionalFormatting sqref="K38:M38">
    <cfRule type="expression" dxfId="96" priority="4">
      <formula>J38="NO"</formula>
    </cfRule>
  </conditionalFormatting>
  <conditionalFormatting sqref="N38:N40">
    <cfRule type="expression" dxfId="95" priority="3">
      <formula>J38="NO"</formula>
    </cfRule>
  </conditionalFormatting>
  <conditionalFormatting sqref="O38:Q40">
    <cfRule type="expression" dxfId="94" priority="2">
      <formula>J38="NO"</formula>
    </cfRule>
  </conditionalFormatting>
  <conditionalFormatting sqref="R38:R40">
    <cfRule type="expression" dxfId="93" priority="1">
      <formula>J38="NO"</formula>
    </cfRule>
  </conditionalFormatting>
  <dataValidations xWindow="1466" yWindow="553" count="6">
    <dataValidation allowBlank="1" showInputMessage="1" showErrorMessage="1" promptTitle="TRATAMIENTO DEL RIESGO" prompt="Defina el tratamiento a dar el riesgo" sqref="I8:I103"/>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N74:P74 N77:P77 N80:P80 N83:P83 N86:P86 N89:P89 N92:P92 N95:P95 N98:P98 N101:P10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Q74 Q77 Q80 Q83 Q86 Q89 Q92 Q95 Q98 Q101"/>
    <dataValidation allowBlank="1" showInputMessage="1" showErrorMessage="1" promptTitle="Responable de recuperación" prompt="Establezca quien es el responsable de liderar la accción de recuperación." sqref="R11 R14 R17 R20 R23 R26 R29 R32 R35 R38 R41 R44 R47 R50 R53 R56 R59 R62 R65 R68 R71 R74 R77 R80 R83 R86 R89 R92 R95 R98 R101"/>
    <dataValidation type="custom" allowBlank="1" showInputMessage="1" showErrorMessage="1" sqref="K8 K11:M11 K14:M14 K17:M17 K20:M20 K23:M23 K26:M26 K29:M29 K32:M32 K35:M35 K38:M38 K41:M41 K44:M44 K47:M47 K50:M50 K53:M53 K56:M56 K59:M59 K62:M62 K65:M65 K68:M68 K71:M71 K74:M74 K77:M77 K80:M80 K83:M83 K86:M86 K89:M89 K92:M92 K95:M95 K98:M98 K101:M101">
      <formula1>J8&lt;&gt;"NO"</formula1>
    </dataValidation>
    <dataValidation type="list" allowBlank="1" showInputMessage="1" showErrorMessage="1" sqref="U5:AH5 S6:T6">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7"/>
  <sheetViews>
    <sheetView zoomScale="46" zoomScaleNormal="46" zoomScaleSheetLayoutView="130" workbookViewId="0">
      <pane xSplit="4" ySplit="7" topLeftCell="E74" activePane="bottomRight" state="frozen"/>
      <selection pane="topRight" activeCell="D1" sqref="D1"/>
      <selection pane="bottomLeft" activeCell="A9" sqref="A9"/>
      <selection pane="bottomRight" activeCell="J74" sqref="J74:J76"/>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8"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28.85546875" style="3" customWidth="1"/>
    <col min="27" max="27" width="19.7109375" style="3" customWidth="1"/>
    <col min="28" max="16384" width="11.42578125" style="3"/>
  </cols>
  <sheetData>
    <row r="1" spans="1:28" s="5" customFormat="1" ht="19.5" customHeight="1" x14ac:dyDescent="0.2">
      <c r="A1" s="84"/>
      <c r="B1" s="85"/>
      <c r="C1" s="92"/>
      <c r="D1" s="92"/>
      <c r="E1" s="92"/>
      <c r="F1" s="92"/>
      <c r="G1" s="92"/>
      <c r="H1" s="92"/>
      <c r="I1" s="92"/>
      <c r="J1" s="92"/>
      <c r="K1" s="92"/>
      <c r="L1" s="92"/>
      <c r="M1" s="92"/>
      <c r="N1" s="92"/>
      <c r="O1" s="92"/>
      <c r="P1" s="92"/>
      <c r="Q1" s="92"/>
      <c r="R1" s="92"/>
      <c r="S1" s="92"/>
      <c r="T1" s="92"/>
      <c r="U1" s="92"/>
      <c r="V1" s="92"/>
      <c r="W1" s="92"/>
      <c r="X1" s="92"/>
      <c r="Y1" s="92"/>
      <c r="Z1" s="202" t="s">
        <v>64</v>
      </c>
      <c r="AA1" s="215" t="s">
        <v>447</v>
      </c>
    </row>
    <row r="2" spans="1:28" s="5" customFormat="1" ht="18.75" customHeight="1" x14ac:dyDescent="0.2">
      <c r="A2" s="86"/>
      <c r="B2" s="109"/>
      <c r="C2" s="482" t="s">
        <v>66</v>
      </c>
      <c r="D2" s="482"/>
      <c r="E2" s="482"/>
      <c r="F2" s="482"/>
      <c r="G2" s="482"/>
      <c r="H2" s="482"/>
      <c r="I2" s="482"/>
      <c r="J2" s="482"/>
      <c r="K2" s="482"/>
      <c r="L2" s="482"/>
      <c r="M2" s="482"/>
      <c r="N2" s="482"/>
      <c r="O2" s="482"/>
      <c r="P2" s="482"/>
      <c r="Q2" s="482"/>
      <c r="R2" s="482"/>
      <c r="S2" s="482"/>
      <c r="T2" s="482"/>
      <c r="U2" s="482"/>
      <c r="V2" s="482"/>
      <c r="W2" s="482"/>
      <c r="X2" s="482"/>
      <c r="Y2" s="482"/>
      <c r="Z2" s="203" t="s">
        <v>436</v>
      </c>
      <c r="AA2" s="217">
        <v>2</v>
      </c>
    </row>
    <row r="3" spans="1:28" s="5" customFormat="1" ht="18.75" customHeight="1" x14ac:dyDescent="0.2">
      <c r="A3" s="86"/>
      <c r="B3" s="109"/>
      <c r="C3" s="482" t="s">
        <v>59</v>
      </c>
      <c r="D3" s="482"/>
      <c r="E3" s="482"/>
      <c r="F3" s="482"/>
      <c r="G3" s="482"/>
      <c r="H3" s="482"/>
      <c r="I3" s="482"/>
      <c r="J3" s="482"/>
      <c r="K3" s="482"/>
      <c r="L3" s="482"/>
      <c r="M3" s="482"/>
      <c r="N3" s="482"/>
      <c r="O3" s="482"/>
      <c r="P3" s="482"/>
      <c r="Q3" s="482"/>
      <c r="R3" s="482"/>
      <c r="S3" s="482"/>
      <c r="T3" s="482"/>
      <c r="U3" s="482"/>
      <c r="V3" s="482"/>
      <c r="W3" s="482"/>
      <c r="X3" s="482"/>
      <c r="Y3" s="482"/>
      <c r="Z3" s="203" t="s">
        <v>437</v>
      </c>
      <c r="AA3" s="204">
        <v>43950</v>
      </c>
    </row>
    <row r="4" spans="1:28" s="5" customFormat="1" ht="18.75" customHeight="1" thickBot="1" x14ac:dyDescent="0.25">
      <c r="A4" s="86"/>
      <c r="B4" s="224"/>
      <c r="C4" s="482"/>
      <c r="D4" s="482"/>
      <c r="E4" s="482"/>
      <c r="F4" s="482"/>
      <c r="G4" s="482"/>
      <c r="H4" s="482"/>
      <c r="I4" s="482"/>
      <c r="J4" s="482"/>
      <c r="K4" s="482"/>
      <c r="L4" s="482"/>
      <c r="M4" s="482"/>
      <c r="N4" s="482"/>
      <c r="O4" s="482"/>
      <c r="P4" s="482"/>
      <c r="Q4" s="482"/>
      <c r="R4" s="482"/>
      <c r="S4" s="482"/>
      <c r="T4" s="482"/>
      <c r="U4" s="482"/>
      <c r="V4" s="482"/>
      <c r="W4" s="482"/>
      <c r="X4" s="482"/>
      <c r="Y4" s="482"/>
      <c r="Z4" s="226" t="s">
        <v>438</v>
      </c>
      <c r="AA4" s="227" t="s">
        <v>441</v>
      </c>
    </row>
    <row r="5" spans="1:28" s="1" customFormat="1" ht="60" customHeight="1" thickBot="1" x14ac:dyDescent="0.25">
      <c r="A5" s="520" t="s">
        <v>157</v>
      </c>
      <c r="B5" s="521"/>
      <c r="C5" s="526" t="str">
        <f>'01-Mapa de riesgo-UO'!C6</f>
        <v>PROCESOS</v>
      </c>
      <c r="D5" s="526"/>
      <c r="E5" s="525" t="str">
        <f>'01-Mapa de riesgo-UO'!D6</f>
        <v>UNIDAD ORGANIZACIONALQUE DILIGENCIA EL MAPA DE RIESGO</v>
      </c>
      <c r="F5" s="525"/>
      <c r="G5" s="522" t="str">
        <f>'01-Mapa de riesgo-UO'!G6</f>
        <v>ADMINISTRACIÓN_INSTITUCIONAL</v>
      </c>
      <c r="H5" s="522"/>
      <c r="I5" s="522"/>
      <c r="J5" s="522"/>
      <c r="K5" s="522"/>
      <c r="L5" s="524" t="s">
        <v>468</v>
      </c>
      <c r="M5" s="524"/>
      <c r="N5" s="522" t="str">
        <f>'01-Mapa de riesgo-UO'!M6</f>
        <v>Administrar y ejecutar los recursos de la institución generando en los procesos mayor eficiencia y eficacia para dar una respuesta oportuna a los servicios demandados en el cumplimiento de las funciones misionales.</v>
      </c>
      <c r="O5" s="522"/>
      <c r="P5" s="522"/>
      <c r="Q5" s="522"/>
      <c r="R5" s="522"/>
      <c r="S5" s="522"/>
      <c r="T5" s="522"/>
      <c r="U5" s="522"/>
      <c r="V5" s="523" t="s">
        <v>470</v>
      </c>
      <c r="W5" s="523"/>
      <c r="X5" s="522" t="str">
        <f>'01-Mapa de riesgo-UO'!AR6</f>
        <v xml:space="preserve">GRUPO DE RIESGOS </v>
      </c>
      <c r="Y5" s="522"/>
      <c r="Z5" s="322" t="str">
        <f>'01-Mapa de riesgo-UO'!AV6</f>
        <v>FECHA ACTUALIZACIÓN</v>
      </c>
      <c r="AA5" s="323"/>
    </row>
    <row r="6" spans="1:28" s="1" customFormat="1" ht="32.25" customHeight="1" x14ac:dyDescent="0.2">
      <c r="A6" s="519" t="s">
        <v>53</v>
      </c>
      <c r="B6" s="452" t="str">
        <f>'01-Mapa de riesgo-UO'!B9:C9</f>
        <v>UNIDAD ORGANIZACIONAL/
AREA</v>
      </c>
      <c r="C6" s="452" t="s">
        <v>73</v>
      </c>
      <c r="D6" s="452"/>
      <c r="E6" s="452"/>
      <c r="F6" s="452"/>
      <c r="G6" s="452"/>
      <c r="H6" s="452" t="s">
        <v>71</v>
      </c>
      <c r="I6" s="452" t="s">
        <v>57</v>
      </c>
      <c r="J6" s="452"/>
      <c r="K6" s="452"/>
      <c r="L6" s="452" t="s">
        <v>56</v>
      </c>
      <c r="M6" s="452"/>
      <c r="N6" s="452"/>
      <c r="O6" s="452"/>
      <c r="P6" s="452"/>
      <c r="Q6" s="452"/>
      <c r="R6" s="452"/>
      <c r="S6" s="452"/>
      <c r="T6" s="452" t="s">
        <v>76</v>
      </c>
      <c r="U6" s="452"/>
      <c r="V6" s="452"/>
      <c r="W6" s="452"/>
      <c r="X6" s="452"/>
      <c r="Y6" s="452"/>
      <c r="Z6" s="452"/>
      <c r="AA6" s="513" t="s">
        <v>17</v>
      </c>
    </row>
    <row r="7" spans="1:28" s="2" customFormat="1" ht="38.25" customHeight="1" thickBot="1" x14ac:dyDescent="0.25">
      <c r="A7" s="410"/>
      <c r="B7" s="421"/>
      <c r="C7" s="302" t="s">
        <v>69</v>
      </c>
      <c r="D7" s="302" t="s">
        <v>4</v>
      </c>
      <c r="E7" s="302" t="s">
        <v>0</v>
      </c>
      <c r="F7" s="302" t="s">
        <v>54</v>
      </c>
      <c r="G7" s="302" t="s">
        <v>30</v>
      </c>
      <c r="H7" s="421"/>
      <c r="I7" s="302" t="s">
        <v>61</v>
      </c>
      <c r="J7" s="302" t="s">
        <v>62</v>
      </c>
      <c r="K7" s="302" t="s">
        <v>63</v>
      </c>
      <c r="L7" s="302" t="s">
        <v>83</v>
      </c>
      <c r="M7" s="302" t="s">
        <v>391</v>
      </c>
      <c r="N7" s="302" t="s">
        <v>392</v>
      </c>
      <c r="O7" s="302" t="s">
        <v>58</v>
      </c>
      <c r="P7" s="302" t="s">
        <v>393</v>
      </c>
      <c r="Q7" s="302" t="s">
        <v>397</v>
      </c>
      <c r="R7" s="421" t="s">
        <v>394</v>
      </c>
      <c r="S7" s="421"/>
      <c r="T7" s="302" t="s">
        <v>270</v>
      </c>
      <c r="U7" s="302" t="s">
        <v>271</v>
      </c>
      <c r="V7" s="302" t="s">
        <v>272</v>
      </c>
      <c r="W7" s="421" t="s">
        <v>278</v>
      </c>
      <c r="X7" s="421"/>
      <c r="Y7" s="421" t="s">
        <v>287</v>
      </c>
      <c r="Z7" s="421"/>
      <c r="AA7" s="491"/>
    </row>
    <row r="8" spans="1:28" s="2" customFormat="1" ht="62.45" customHeight="1" x14ac:dyDescent="0.2">
      <c r="A8" s="411">
        <v>1</v>
      </c>
      <c r="B8" s="432" t="str">
        <f>'01-Mapa de riesgo-UO'!B11</f>
        <v>PLANEACIÓN</v>
      </c>
      <c r="C8" s="517" t="str">
        <f>'01-Mapa de riesgo-UO'!G11</f>
        <v>Información</v>
      </c>
      <c r="D8" s="517" t="str">
        <f>'01-Mapa de riesgo-UO'!H11</f>
        <v>No cumplimiento en los reportes a los entes de control debido a cambios en la normatividad, proceso y/o tecnología definida por el ente para dicho fin.</v>
      </c>
      <c r="E8" s="517" t="str">
        <f>'01-Mapa de riesgo-UO'!I11</f>
        <v>Los entes de control definen la periodicidad y forma en que se debe presentar y reportar la información, sin embargo, estos cambios externos generan cambios en la dinámica interna que afectan a diferentes procesos y fuentes de información para su oportuna respuesta.</v>
      </c>
      <c r="F8" s="82" t="str">
        <f>'01-Mapa de riesgo-UO'!F11</f>
        <v>Cambio en la normatividad y procedimiento de reporte.</v>
      </c>
      <c r="G8" s="517" t="str">
        <f>'01-Mapa de riesgo-UO'!J11</f>
        <v>Incumplimiento de los reportes de la Universidad a los entes de control, lo cual podría ocasionar sanciones.</v>
      </c>
      <c r="H8" s="497" t="str">
        <f>'01-Mapa de riesgo-UO'!AQ11</f>
        <v>MODERADO</v>
      </c>
      <c r="I8" s="517" t="str">
        <f xml:space="preserve"> '01-Mapa de riesgo-UO'!AR11</f>
        <v>Cumplimiento del Indicador de AIE: Nivel de actualización de la información a nivel estratégico y táctico</v>
      </c>
      <c r="J8" s="515"/>
      <c r="K8" s="516"/>
      <c r="L8" s="83" t="str">
        <f>IF('01-Mapa de riesgo-UO'!P11="No existen", "No existe control para el riesgo",'01-Mapa de riesgo-UO'!T11)</f>
        <v>Seguimiento al Plan de Acción de la Administración Estratégica</v>
      </c>
      <c r="M8" s="83">
        <f>'01-Mapa de riesgo-UO'!Y11</f>
        <v>0</v>
      </c>
      <c r="N8" s="83" t="str">
        <f>'01-Mapa de riesgo-UO'!AD11</f>
        <v>Profesional Administración de la Información Estratégica</v>
      </c>
      <c r="O8" s="305" t="str">
        <f>'01-Mapa de riesgo-UO'!AI11</f>
        <v>Bimestral</v>
      </c>
      <c r="P8" s="305" t="str">
        <f>'01-Mapa de riesgo-UO'!AM11</f>
        <v>Preventivo</v>
      </c>
      <c r="Q8" s="518" t="str">
        <f>'01-Mapa de riesgo-UO'!AO11</f>
        <v>ACEPTABLE</v>
      </c>
      <c r="R8" s="512"/>
      <c r="S8" s="512"/>
      <c r="T8" s="111" t="str">
        <f>'01-Mapa de riesgo-UO'!AT11</f>
        <v>REDUCIR</v>
      </c>
      <c r="U8" s="111" t="str">
        <f>'01-Mapa de riesgo-UO'!AU11</f>
        <v>Hacer seguimiento permanente a las  actividades planteadas en el Plan de Acción para dar oportuna respuesta a los requerimiento del MEN bajo los parámetros exigidos por el mismo.</v>
      </c>
      <c r="V8" s="111">
        <f>IF(T8="COMPARTIR",'01-Mapa de riesgo-UO'!AX11, IF(T8=0, 0,$AW$11))</f>
        <v>0</v>
      </c>
      <c r="W8" s="304"/>
      <c r="X8" s="304"/>
      <c r="Y8" s="304"/>
      <c r="Z8" s="304"/>
      <c r="AA8" s="514"/>
    </row>
    <row r="9" spans="1:28" s="2" customFormat="1" ht="79.5" customHeight="1" x14ac:dyDescent="0.2">
      <c r="A9" s="396"/>
      <c r="B9" s="372"/>
      <c r="C9" s="509"/>
      <c r="D9" s="509"/>
      <c r="E9" s="509"/>
      <c r="F9" s="317">
        <f>'01-Mapa de riesgo-UO'!F12</f>
        <v>0</v>
      </c>
      <c r="G9" s="509"/>
      <c r="H9" s="468"/>
      <c r="I9" s="509"/>
      <c r="J9" s="505"/>
      <c r="K9" s="507"/>
      <c r="L9" s="318">
        <f>IF('01-Mapa de riesgo-UO'!P12="No existen", "No existe control para el riesgo",'01-Mapa de riesgo-UO'!T12)</f>
        <v>0</v>
      </c>
      <c r="M9" s="318">
        <f>'01-Mapa de riesgo-UO'!Y12</f>
        <v>0</v>
      </c>
      <c r="N9" s="318">
        <f>'01-Mapa de riesgo-UO'!AD12</f>
        <v>0</v>
      </c>
      <c r="O9" s="319">
        <f>'01-Mapa de riesgo-UO'!AI12</f>
        <v>0</v>
      </c>
      <c r="P9" s="319">
        <f>'01-Mapa de riesgo-UO'!AM12</f>
        <v>0</v>
      </c>
      <c r="Q9" s="502"/>
      <c r="R9" s="498"/>
      <c r="S9" s="498"/>
      <c r="T9" s="320" t="str">
        <f>'01-Mapa de riesgo-UO'!AT12</f>
        <v>COMPARTIR</v>
      </c>
      <c r="U9" s="320" t="str">
        <f>'01-Mapa de riesgo-UO'!AU12</f>
        <v>Informar a las fuentes de información primarias en caso de que existan cambios en los parámetros de reporte exigidos con el MEN</v>
      </c>
      <c r="V9" s="320" t="str">
        <f>IF(T9="COMPARTIR",'01-Mapa de riesgo-UO'!AX12, IF(T9=0, 0,$AW$12))</f>
        <v>Dependencias fuentes de información primarias de los reportes al  MEN.</v>
      </c>
      <c r="W9" s="321"/>
      <c r="X9" s="321"/>
      <c r="Y9" s="321"/>
      <c r="Z9" s="321"/>
      <c r="AA9" s="500"/>
    </row>
    <row r="10" spans="1:28" s="2" customFormat="1" ht="62.45" customHeight="1" x14ac:dyDescent="0.2">
      <c r="A10" s="396"/>
      <c r="B10" s="372"/>
      <c r="C10" s="509"/>
      <c r="D10" s="509"/>
      <c r="E10" s="509"/>
      <c r="F10" s="317">
        <f>'01-Mapa de riesgo-UO'!F13</f>
        <v>0</v>
      </c>
      <c r="G10" s="509"/>
      <c r="H10" s="468"/>
      <c r="I10" s="509"/>
      <c r="J10" s="505"/>
      <c r="K10" s="507"/>
      <c r="L10" s="318">
        <f>IF('01-Mapa de riesgo-UO'!P13="No existen", "No existe control para el riesgo",'01-Mapa de riesgo-UO'!T13)</f>
        <v>0</v>
      </c>
      <c r="M10" s="318">
        <f>'01-Mapa de riesgo-UO'!Y13</f>
        <v>0</v>
      </c>
      <c r="N10" s="318">
        <f>'01-Mapa de riesgo-UO'!AD13</f>
        <v>0</v>
      </c>
      <c r="O10" s="319">
        <f>'01-Mapa de riesgo-UO'!AI13</f>
        <v>0</v>
      </c>
      <c r="P10" s="319">
        <f>'01-Mapa de riesgo-UO'!AM13</f>
        <v>0</v>
      </c>
      <c r="Q10" s="502"/>
      <c r="R10" s="498"/>
      <c r="S10" s="498"/>
      <c r="T10" s="320">
        <f>'01-Mapa de riesgo-UO'!AT13</f>
        <v>0</v>
      </c>
      <c r="U10" s="320">
        <f>'01-Mapa de riesgo-UO'!AU13</f>
        <v>0</v>
      </c>
      <c r="V10" s="320">
        <f>IF(T10="COMPARTIR",'01-Mapa de riesgo-UO'!AX13, IF(T10=0, 0,$AW$13))</f>
        <v>0</v>
      </c>
      <c r="W10" s="321"/>
      <c r="X10" s="321"/>
      <c r="Y10" s="321"/>
      <c r="Z10" s="321"/>
      <c r="AA10" s="500"/>
    </row>
    <row r="11" spans="1:28" s="2" customFormat="1" ht="89.25" customHeight="1" x14ac:dyDescent="0.2">
      <c r="A11" s="396">
        <v>2</v>
      </c>
      <c r="B11" s="372" t="str">
        <f>'01-Mapa de riesgo-UO'!B14</f>
        <v>PLANEACIÓN</v>
      </c>
      <c r="C11" s="509" t="str">
        <f>'01-Mapa de riesgo-UO'!G14</f>
        <v>Cumplimiento</v>
      </c>
      <c r="D11" s="509" t="str">
        <f>'01-Mapa de riesgo-UO'!H14</f>
        <v xml:space="preserve">Espacio Fisico inadecuado para la prestacion del servicio para el cual fue concebido. </v>
      </c>
      <c r="E11" s="509" t="str">
        <f>'01-Mapa de riesgo-UO'!I14</f>
        <v xml:space="preserve">Espacio fisico que no responde a las necesidades que originaron el proyecto y/o adecuación con  incumplimiento de normatividad. </v>
      </c>
      <c r="F11" s="317" t="str">
        <f>'01-Mapa de riesgo-UO'!F14</f>
        <v xml:space="preserve">Cambio de diseño por peticion del usuario durante ejecucion de las obras </v>
      </c>
      <c r="G11" s="509" t="str">
        <f>'01-Mapa de riesgo-UO'!J14</f>
        <v>*insatisfaccion del usuario. 
*Imposibilidad de prestacion del servicio. 
*Incremento de costos de construcción. 
*Riesgo juridico con contratistas.  
*Mayores costos de mantenimiento.</v>
      </c>
      <c r="H11" s="468" t="str">
        <f>'01-Mapa de riesgo-UO'!AQ14</f>
        <v>MODERADO</v>
      </c>
      <c r="I11" s="509" t="str">
        <f xml:space="preserve"> '01-Mapa de riesgo-UO'!AR14</f>
        <v>Espacios no recibidos por el usuario con funcionamiento inadecuado: Proyectos de obra nueva y adecuaciones terminadas en la vigencia/ Proyectos recibidos a satisfacción</v>
      </c>
      <c r="J11" s="504"/>
      <c r="K11" s="507"/>
      <c r="L11" s="318" t="str">
        <f>IF('01-Mapa de riesgo-UO'!P14="No existen", "No existe control para el riesgo",'01-Mapa de riesgo-UO'!T14)</f>
        <v>Programa de necesidades validado con el usuario mediante actas de reunión.</v>
      </c>
      <c r="M11" s="318">
        <f>'01-Mapa de riesgo-UO'!Y14</f>
        <v>0</v>
      </c>
      <c r="N11" s="318" t="str">
        <f>'01-Mapa de riesgo-UO'!AD14</f>
        <v xml:space="preserve">Transitorio administrativo profesional III   </v>
      </c>
      <c r="O11" s="319" t="str">
        <f>'01-Mapa de riesgo-UO'!AI14</f>
        <v>No definida</v>
      </c>
      <c r="P11" s="319" t="str">
        <f>'01-Mapa de riesgo-UO'!AM14</f>
        <v>Preventivo</v>
      </c>
      <c r="Q11" s="502" t="str">
        <f>'01-Mapa de riesgo-UO'!AO14</f>
        <v>ACEPTABLE</v>
      </c>
      <c r="R11" s="498"/>
      <c r="S11" s="498"/>
      <c r="T11" s="320" t="str">
        <f>'01-Mapa de riesgo-UO'!AT14</f>
        <v>REDUCIR</v>
      </c>
      <c r="U11" s="320" t="str">
        <f>'01-Mapa de riesgo-UO'!AU14</f>
        <v xml:space="preserve">Registro y consolidacion de la necesidad del usuario a traves del aplicativo. </v>
      </c>
      <c r="V11" s="320">
        <f>IF(T11="COMPARTIR",'01-Mapa de riesgo-UO'!AX14, IF(T11=0, 0,$AW$14))</f>
        <v>0</v>
      </c>
      <c r="W11" s="321"/>
      <c r="X11" s="321"/>
      <c r="Y11" s="321"/>
      <c r="Z11" s="321"/>
      <c r="AA11" s="500"/>
    </row>
    <row r="12" spans="1:28" s="2" customFormat="1" ht="86.25" customHeight="1" x14ac:dyDescent="0.2">
      <c r="A12" s="396"/>
      <c r="B12" s="372"/>
      <c r="C12" s="509"/>
      <c r="D12" s="509"/>
      <c r="E12" s="509"/>
      <c r="F12" s="317" t="str">
        <f>'01-Mapa de riesgo-UO'!F15</f>
        <v xml:space="preserve">Falta de planeacion del proyecto </v>
      </c>
      <c r="G12" s="509"/>
      <c r="H12" s="468"/>
      <c r="I12" s="509"/>
      <c r="J12" s="505"/>
      <c r="K12" s="507"/>
      <c r="L12" s="318" t="str">
        <f>IF('01-Mapa de riesgo-UO'!P15="No existen", "No existe control para el riesgo",'01-Mapa de riesgo-UO'!T15)</f>
        <v>Cada proyecto de intervención de infraestructura debe contener (Estudios previos, diseños, presupuesto, especificaciones, en fase III)</v>
      </c>
      <c r="M12" s="318">
        <f>'01-Mapa de riesgo-UO'!Y15</f>
        <v>0</v>
      </c>
      <c r="N12" s="318" t="str">
        <f>'01-Mapa de riesgo-UO'!AD15</f>
        <v xml:space="preserve">Transitorio administrativo profesional III   </v>
      </c>
      <c r="O12" s="319" t="str">
        <f>'01-Mapa de riesgo-UO'!AI15</f>
        <v>No definida</v>
      </c>
      <c r="P12" s="319" t="str">
        <f>'01-Mapa de riesgo-UO'!AM15</f>
        <v>Preventivo</v>
      </c>
      <c r="Q12" s="502"/>
      <c r="R12" s="498"/>
      <c r="S12" s="498"/>
      <c r="T12" s="320" t="str">
        <f>'01-Mapa de riesgo-UO'!AT15</f>
        <v>REDUCIR</v>
      </c>
      <c r="U12" s="320" t="str">
        <f>'01-Mapa de riesgo-UO'!AU15</f>
        <v xml:space="preserve">Contar los estudios previos para la intervención de los proyectos. </v>
      </c>
      <c r="V12" s="320">
        <f>IF(T12="COMPARTIR",'01-Mapa de riesgo-UO'!AX15, IF(T12=0, 0,$AW$15))</f>
        <v>0</v>
      </c>
      <c r="W12" s="321"/>
      <c r="X12" s="321"/>
      <c r="Y12" s="321"/>
      <c r="Z12" s="321"/>
      <c r="AA12" s="500"/>
      <c r="AB12" s="511"/>
    </row>
    <row r="13" spans="1:28" s="2" customFormat="1" ht="62.45" customHeight="1" x14ac:dyDescent="0.2">
      <c r="A13" s="396"/>
      <c r="B13" s="372"/>
      <c r="C13" s="509"/>
      <c r="D13" s="509"/>
      <c r="E13" s="509"/>
      <c r="F13" s="317" t="str">
        <f>'01-Mapa de riesgo-UO'!F16</f>
        <v>Cambio y actualizacion de normativas de construccion.</v>
      </c>
      <c r="G13" s="509"/>
      <c r="H13" s="468"/>
      <c r="I13" s="509"/>
      <c r="J13" s="505"/>
      <c r="K13" s="507"/>
      <c r="L13" s="318" t="str">
        <f>IF('01-Mapa de riesgo-UO'!P16="No existen", "No existe control para el riesgo",'01-Mapa de riesgo-UO'!T16)</f>
        <v xml:space="preserve">Se validan las intervenciones con las dependencias de la universidad relacionadas con el manejo de la planta fisica tales como seccion de mantenimiento y CRIE Centro de Recursos informaticos. </v>
      </c>
      <c r="M13" s="318">
        <f>'01-Mapa de riesgo-UO'!Y16</f>
        <v>0</v>
      </c>
      <c r="N13" s="318" t="str">
        <f>'01-Mapa de riesgo-UO'!AD16</f>
        <v xml:space="preserve">Transitorio administrativo profesional III   </v>
      </c>
      <c r="O13" s="319" t="str">
        <f>'01-Mapa de riesgo-UO'!AI16</f>
        <v>No definida</v>
      </c>
      <c r="P13" s="319" t="str">
        <f>'01-Mapa de riesgo-UO'!AM16</f>
        <v>Preventivo</v>
      </c>
      <c r="Q13" s="502"/>
      <c r="R13" s="498"/>
      <c r="S13" s="498"/>
      <c r="T13" s="320" t="str">
        <f>'01-Mapa de riesgo-UO'!AT16</f>
        <v>COMPARTIR</v>
      </c>
      <c r="U13" s="320" t="str">
        <f>'01-Mapa de riesgo-UO'!AU16</f>
        <v xml:space="preserve">socializar los proyectos de infraestructura con las dependencias del CRIE y MANTENIMIENTO para evitar inconvenientes. </v>
      </c>
      <c r="V13" s="320" t="str">
        <f>IF(T13="COMPARTIR",'01-Mapa de riesgo-UO'!AX16, IF(T13=0, 0,$AW$16))</f>
        <v>CRIE y Mantenimiento</v>
      </c>
      <c r="W13" s="321"/>
      <c r="X13" s="321"/>
      <c r="Y13" s="321"/>
      <c r="Z13" s="321"/>
      <c r="AA13" s="500"/>
      <c r="AB13" s="511"/>
    </row>
    <row r="14" spans="1:28" ht="62.45" customHeight="1" x14ac:dyDescent="0.2">
      <c r="A14" s="396">
        <v>3</v>
      </c>
      <c r="B14" s="372" t="str">
        <f>'01-Mapa de riesgo-UO'!B17</f>
        <v>PLANEACIÓN</v>
      </c>
      <c r="C14" s="509" t="str">
        <f>'01-Mapa de riesgo-UO'!G17</f>
        <v>Operacional</v>
      </c>
      <c r="D14" s="509" t="str">
        <f>'01-Mapa de riesgo-UO'!H17</f>
        <v xml:space="preserve">Perdida en la confiabilidad de la información planimétrica y técnica de los proyectos de infraestructura por manejo inadecuado. </v>
      </c>
      <c r="E14" s="509" t="str">
        <f>'01-Mapa de riesgo-UO'!I17</f>
        <v xml:space="preserve">El manejo inadecuado de la información planimétrica y técnica de la infraestructura física puede conllevar a que se generen errores en la ejecución de las obras y a sobrecostos por reprocesos en la construcción especialmente cuando no se tiene la información actualizada y confiable. </v>
      </c>
      <c r="F14" s="317" t="str">
        <f>'01-Mapa de riesgo-UO'!F17</f>
        <v>Falta de procesos adecuados para el manejo de la información planimétrica y técnica de los proyectos de infraestructura.</v>
      </c>
      <c r="G14" s="509" t="str">
        <f>'01-Mapa de riesgo-UO'!J17</f>
        <v xml:space="preserve">*Sobrecostos por reprocesos y rediseños. </v>
      </c>
      <c r="H14" s="468" t="str">
        <f>'01-Mapa de riesgo-UO'!AQ17</f>
        <v>MODERADO</v>
      </c>
      <c r="I14" s="509" t="str">
        <f>'01-Mapa de riesgo-UO'!AR17</f>
        <v>Obras ejecutadas/ planos record recibidos</v>
      </c>
      <c r="J14" s="504"/>
      <c r="K14" s="507"/>
      <c r="L14" s="318" t="str">
        <f>IF('01-Mapa de riesgo-UO'!P17="No existen", "No existe control para el riesgo",'01-Mapa de riesgo-UO'!T17)</f>
        <v xml:space="preserve">Organización en el archivo físico y digital por parte del técnico del area GEC. </v>
      </c>
      <c r="M14" s="318">
        <f>'01-Mapa de riesgo-UO'!Y17</f>
        <v>0</v>
      </c>
      <c r="N14" s="318" t="str">
        <f>'01-Mapa de riesgo-UO'!AD17</f>
        <v>Técnico Administrativo</v>
      </c>
      <c r="O14" s="319" t="str">
        <f>'01-Mapa de riesgo-UO'!AI17</f>
        <v>No definida</v>
      </c>
      <c r="P14" s="319" t="str">
        <f>'01-Mapa de riesgo-UO'!AM17</f>
        <v>Preventivo</v>
      </c>
      <c r="Q14" s="502" t="str">
        <f>'01-Mapa de riesgo-UO'!AO17</f>
        <v>ACEPTABLE</v>
      </c>
      <c r="R14" s="498"/>
      <c r="S14" s="498"/>
      <c r="T14" s="320" t="str">
        <f>'01-Mapa de riesgo-UO'!AT17</f>
        <v>COMPARTIR</v>
      </c>
      <c r="U14" s="320" t="str">
        <f>'01-Mapa de riesgo-UO'!AU17</f>
        <v xml:space="preserve">Contar con los planos record confiables de las obras de infraestructura ejecutadas. </v>
      </c>
      <c r="V14" s="320" t="str">
        <f>IF(T14="COMPARTIR",'01-Mapa de riesgo-UO'!AX17, IF(T14=0, 0,$AW$17))</f>
        <v>Supervisores de obra y/o  ADECUACIONES</v>
      </c>
      <c r="W14" s="321"/>
      <c r="X14" s="321"/>
      <c r="Y14" s="321"/>
      <c r="Z14" s="321"/>
      <c r="AA14" s="500"/>
    </row>
    <row r="15" spans="1:28" ht="62.45" customHeight="1" x14ac:dyDescent="0.2">
      <c r="A15" s="396"/>
      <c r="B15" s="372"/>
      <c r="C15" s="509"/>
      <c r="D15" s="509"/>
      <c r="E15" s="509"/>
      <c r="F15" s="317">
        <f>'01-Mapa de riesgo-UO'!F18</f>
        <v>0</v>
      </c>
      <c r="G15" s="509"/>
      <c r="H15" s="468"/>
      <c r="I15" s="509"/>
      <c r="J15" s="505"/>
      <c r="K15" s="507"/>
      <c r="L15" s="318">
        <f>IF('01-Mapa de riesgo-UO'!P18="No existen", "No existe control para el riesgo",'01-Mapa de riesgo-UO'!T18)</f>
        <v>0</v>
      </c>
      <c r="M15" s="318">
        <f>'01-Mapa de riesgo-UO'!Y18</f>
        <v>0</v>
      </c>
      <c r="N15" s="318">
        <f>'01-Mapa de riesgo-UO'!AD18</f>
        <v>0</v>
      </c>
      <c r="O15" s="319">
        <f>'01-Mapa de riesgo-UO'!AI18</f>
        <v>0</v>
      </c>
      <c r="P15" s="319">
        <f>'01-Mapa de riesgo-UO'!AM18</f>
        <v>0</v>
      </c>
      <c r="Q15" s="502"/>
      <c r="R15" s="498"/>
      <c r="S15" s="498"/>
      <c r="T15" s="320">
        <f>'01-Mapa de riesgo-UO'!AT18</f>
        <v>0</v>
      </c>
      <c r="U15" s="320">
        <f>'01-Mapa de riesgo-UO'!AU18</f>
        <v>0</v>
      </c>
      <c r="V15" s="320">
        <f>IF(T15="COMPARTIR",'01-Mapa de riesgo-UO'!AX18, IF(T15=0, 0,$AW$18))</f>
        <v>0</v>
      </c>
      <c r="W15" s="321"/>
      <c r="X15" s="321"/>
      <c r="Y15" s="321"/>
      <c r="Z15" s="321"/>
      <c r="AA15" s="500"/>
    </row>
    <row r="16" spans="1:28" ht="62.45" customHeight="1" x14ac:dyDescent="0.2">
      <c r="A16" s="396"/>
      <c r="B16" s="372"/>
      <c r="C16" s="509"/>
      <c r="D16" s="509"/>
      <c r="E16" s="509"/>
      <c r="F16" s="317">
        <f>'01-Mapa de riesgo-UO'!F19</f>
        <v>0</v>
      </c>
      <c r="G16" s="509"/>
      <c r="H16" s="468"/>
      <c r="I16" s="509"/>
      <c r="J16" s="505"/>
      <c r="K16" s="507"/>
      <c r="L16" s="318">
        <f>IF('01-Mapa de riesgo-UO'!P19="No existen", "No existe control para el riesgo",'01-Mapa de riesgo-UO'!T19)</f>
        <v>0</v>
      </c>
      <c r="M16" s="318">
        <f>'01-Mapa de riesgo-UO'!Y19</f>
        <v>0</v>
      </c>
      <c r="N16" s="318">
        <f>'01-Mapa de riesgo-UO'!AD19</f>
        <v>0</v>
      </c>
      <c r="O16" s="319">
        <f>'01-Mapa de riesgo-UO'!AI19</f>
        <v>0</v>
      </c>
      <c r="P16" s="319">
        <f>'01-Mapa de riesgo-UO'!AM19</f>
        <v>0</v>
      </c>
      <c r="Q16" s="502"/>
      <c r="R16" s="498"/>
      <c r="S16" s="498"/>
      <c r="T16" s="320">
        <f>'01-Mapa de riesgo-UO'!AT19</f>
        <v>0</v>
      </c>
      <c r="U16" s="320">
        <f>'01-Mapa de riesgo-UO'!AU19</f>
        <v>0</v>
      </c>
      <c r="V16" s="320">
        <f>IF(T16="COMPARTIR",'01-Mapa de riesgo-UO'!AX19, IF(T16=0, 0,$AW$19))</f>
        <v>0</v>
      </c>
      <c r="W16" s="321"/>
      <c r="X16" s="321"/>
      <c r="Y16" s="321"/>
      <c r="Z16" s="321"/>
      <c r="AA16" s="500"/>
    </row>
    <row r="17" spans="1:27" ht="62.45" customHeight="1" x14ac:dyDescent="0.2">
      <c r="A17" s="396">
        <v>4</v>
      </c>
      <c r="B17" s="372" t="str">
        <f>'01-Mapa de riesgo-UO'!B20</f>
        <v>VICERRECTORIA_ADMINISTRATIVA_FINANCIERA</v>
      </c>
      <c r="C17" s="509" t="e">
        <f>'01-Mapa de riesgo-UO'!#REF!</f>
        <v>#REF!</v>
      </c>
      <c r="D17" s="509" t="str">
        <f>'01-Mapa de riesgo-UO'!G20</f>
        <v>Estratégico</v>
      </c>
      <c r="E17" s="509" t="str">
        <f>'01-Mapa de riesgo-UO'!I20</f>
        <v>Funcionamiento y generación de dependenicas academicas y administrativas al interior de la Universidad que requiere personal para operación, que no cuentan con sustento normativo  y técnico para la constitución y que las denominaciones se encuentren por fuera de lo establecido en la Estructura Organizacional y Plan de Cargos</v>
      </c>
      <c r="F17" s="317" t="str">
        <f>'01-Mapa de riesgo-UO'!F20</f>
        <v>Desconocimiento y omisión de los lineamientos y directices establecidas por el Consejo Superior Universitario.</v>
      </c>
      <c r="G17" s="509" t="str">
        <f>'01-Mapa de riesgo-UO'!J20</f>
        <v xml:space="preserve">Demanda laborales 
(contrato realidad)
Afectación de la imagen de la Institución 
Afectación del clima laboral </v>
      </c>
      <c r="H17" s="468" t="str">
        <f>'01-Mapa de riesgo-UO'!AQ20</f>
        <v>MODERADO</v>
      </c>
      <c r="I17" s="509" t="str">
        <f>'01-Mapa de riesgo-UO'!AR20</f>
        <v>Número de novedades presentadas por identificación de dependencias en funcionamiento, sin creación en la estructura organizacional</v>
      </c>
      <c r="J17" s="505"/>
      <c r="K17" s="507"/>
      <c r="L17" s="318" t="str">
        <f>IF('01-Mapa de riesgo-UO'!P20="No existen", "No existe control para el riesgo",'01-Mapa de riesgo-UO'!T20)</f>
        <v xml:space="preserve">Analisis de empleos y dependencia </v>
      </c>
      <c r="M17" s="318">
        <f>'01-Mapa de riesgo-UO'!Y20</f>
        <v>0</v>
      </c>
      <c r="N17" s="318" t="str">
        <f>'01-Mapa de riesgo-UO'!AD20</f>
        <v>Profesional Vicerrectoría Administrativa y Financiera</v>
      </c>
      <c r="O17" s="319" t="str">
        <f>'01-Mapa de riesgo-UO'!AI20</f>
        <v>Trimestral</v>
      </c>
      <c r="P17" s="319" t="str">
        <f>'01-Mapa de riesgo-UO'!AM20</f>
        <v>Detectivo</v>
      </c>
      <c r="Q17" s="502" t="str">
        <f>'01-Mapa de riesgo-UO'!AO20</f>
        <v>ACEPTABLE</v>
      </c>
      <c r="R17" s="498"/>
      <c r="S17" s="498"/>
      <c r="T17" s="320" t="str">
        <f>'01-Mapa de riesgo-UO'!AT20</f>
        <v>REDUCIR</v>
      </c>
      <c r="U17" s="320" t="str">
        <f>'01-Mapa de riesgo-UO'!AU20</f>
        <v>Creación de lineamientos y directrices por parte de la Vicerrectoría Administrativa y Financiera</v>
      </c>
      <c r="V17" s="320">
        <f>IF(T17="COMPARTIR",'01-Mapa de riesgo-UO'!AX20, IF(T17=0, 0,$AW$20))</f>
        <v>0</v>
      </c>
      <c r="W17" s="321"/>
      <c r="X17" s="321"/>
      <c r="Y17" s="321"/>
      <c r="Z17" s="321"/>
      <c r="AA17" s="500"/>
    </row>
    <row r="18" spans="1:27" ht="62.45" customHeight="1" x14ac:dyDescent="0.2">
      <c r="A18" s="396"/>
      <c r="B18" s="372"/>
      <c r="C18" s="509"/>
      <c r="D18" s="509"/>
      <c r="E18" s="509"/>
      <c r="F18" s="317" t="str">
        <f>'01-Mapa de riesgo-UO'!F21</f>
        <v>Debilidad en la comunicación organizacional para dar a conocer a la comunidad Universitaria los lineanientos con respecto al funcinamiento de dependencias y cargos</v>
      </c>
      <c r="G18" s="509"/>
      <c r="H18" s="468"/>
      <c r="I18" s="509"/>
      <c r="J18" s="505"/>
      <c r="K18" s="507"/>
      <c r="L18" s="318" t="str">
        <f>IF('01-Mapa de riesgo-UO'!P21="No existen", "No existe control para el riesgo",'01-Mapa de riesgo-UO'!T21)</f>
        <v xml:space="preserve">Revisión de la contratación de terceros para vinculación a traves de recursos de Funcionamiento </v>
      </c>
      <c r="M18" s="318">
        <f>'01-Mapa de riesgo-UO'!Y21</f>
        <v>0</v>
      </c>
      <c r="N18" s="318" t="str">
        <f>'01-Mapa de riesgo-UO'!AD21</f>
        <v>Profesional Vicerrectoría Administrativa y Financiera</v>
      </c>
      <c r="O18" s="319" t="str">
        <f>'01-Mapa de riesgo-UO'!AI21</f>
        <v>Anual</v>
      </c>
      <c r="P18" s="319" t="str">
        <f>'01-Mapa de riesgo-UO'!AM21</f>
        <v>Preventivo</v>
      </c>
      <c r="Q18" s="502"/>
      <c r="R18" s="498"/>
      <c r="S18" s="498"/>
      <c r="T18" s="320" t="str">
        <f>'01-Mapa de riesgo-UO'!AT21</f>
        <v>COMPARTIR</v>
      </c>
      <c r="U18" s="320" t="str">
        <f>'01-Mapa de riesgo-UO'!AU21</f>
        <v xml:space="preserve">Realizar control de los objetos y valores de vinculación de terceros acordes a los lineamientos establecidos por el Consejo Superior y la Vicerrectoría Administrativa </v>
      </c>
      <c r="V18" s="320" t="str">
        <f>IF(T18="COMPARTIR",'01-Mapa de riesgo-UO'!AX21, IF(T18=0, 0,$AW$21))</f>
        <v>Vicerrectoría Administrativa y Financiera
 Juridica  - Gestión de la Contratación -</v>
      </c>
      <c r="W18" s="321"/>
      <c r="X18" s="321"/>
      <c r="Y18" s="321"/>
      <c r="Z18" s="321"/>
      <c r="AA18" s="500"/>
    </row>
    <row r="19" spans="1:27" ht="62.45" customHeight="1" x14ac:dyDescent="0.2">
      <c r="A19" s="396"/>
      <c r="B19" s="372"/>
      <c r="C19" s="509"/>
      <c r="D19" s="509"/>
      <c r="E19" s="509"/>
      <c r="F19" s="317">
        <f>'01-Mapa de riesgo-UO'!F22</f>
        <v>0</v>
      </c>
      <c r="G19" s="509"/>
      <c r="H19" s="468"/>
      <c r="I19" s="509"/>
      <c r="J19" s="505"/>
      <c r="K19" s="507"/>
      <c r="L19" s="318">
        <f>IF('01-Mapa de riesgo-UO'!P22="No existen", "No existe control para el riesgo",'01-Mapa de riesgo-UO'!T22)</f>
        <v>0</v>
      </c>
      <c r="M19" s="318">
        <f>'01-Mapa de riesgo-UO'!Y22</f>
        <v>0</v>
      </c>
      <c r="N19" s="318">
        <f>'01-Mapa de riesgo-UO'!AD22</f>
        <v>0</v>
      </c>
      <c r="O19" s="319">
        <f>'01-Mapa de riesgo-UO'!AI22</f>
        <v>0</v>
      </c>
      <c r="P19" s="319">
        <f>'01-Mapa de riesgo-UO'!AM22</f>
        <v>0</v>
      </c>
      <c r="Q19" s="502"/>
      <c r="R19" s="498"/>
      <c r="S19" s="498"/>
      <c r="T19" s="320" t="str">
        <f>'01-Mapa de riesgo-UO'!AT22</f>
        <v>REDUCIR</v>
      </c>
      <c r="U19" s="320" t="str">
        <f>'01-Mapa de riesgo-UO'!AU22</f>
        <v>Generación de estratégias que permitan la socialización de la estructura organziacional aprobada.</v>
      </c>
      <c r="V19" s="320" t="e">
        <f>IF(T19="COMPARTIR",'01-Mapa de riesgo-UO'!AX22, IF(T19, 0,$AW$22))</f>
        <v>#VALUE!</v>
      </c>
      <c r="W19" s="321"/>
      <c r="X19" s="321"/>
      <c r="Y19" s="321"/>
      <c r="Z19" s="321"/>
      <c r="AA19" s="500"/>
    </row>
    <row r="20" spans="1:27" ht="62.45" customHeight="1" x14ac:dyDescent="0.2">
      <c r="A20" s="396">
        <v>5</v>
      </c>
      <c r="B20" s="372" t="str">
        <f>'01-Mapa de riesgo-UO'!B23</f>
        <v>JURIDICA</v>
      </c>
      <c r="C20" s="509" t="str">
        <f>'01-Mapa de riesgo-UO'!G23</f>
        <v>Cumplimiento</v>
      </c>
      <c r="D20" s="509" t="str">
        <f>'01-Mapa de riesgo-UO'!H23</f>
        <v xml:space="preserve">Vencimiento de los términos establecidos en la Ley </v>
      </c>
      <c r="E20" s="509" t="str">
        <f>'01-Mapa de riesgo-UO'!I23</f>
        <v>No dar respuesta oportuna a los requerimientos judiciales y/o administrativos,de los cuales tiene conocimiento la Oficina Jurídica.</v>
      </c>
      <c r="F20" s="317" t="str">
        <f>'01-Mapa de riesgo-UO'!F23</f>
        <v>Falta de seguimiento a las actuaciones procesales judiciales y/o Administrativas.</v>
      </c>
      <c r="G20" s="509" t="str">
        <f>'01-Mapa de riesgo-UO'!J23</f>
        <v>Apertura de procesos disciplinarios.
Investigaciones administrativa.
Investigaciones Fiscales.
Investigaciones Penales.</v>
      </c>
      <c r="H20" s="468" t="str">
        <f>'01-Mapa de riesgo-UO'!AQ23</f>
        <v>LEVE</v>
      </c>
      <c r="I20" s="509" t="str">
        <f>'01-Mapa de riesgo-UO'!AR23</f>
        <v>No. De procesos con términos vencidos / total de procesos</v>
      </c>
      <c r="J20" s="505"/>
      <c r="K20" s="507"/>
      <c r="L20" s="318" t="str">
        <f>IF('01-Mapa de riesgo-UO'!P23="No existen", "No existe control para el riesgo",'01-Mapa de riesgo-UO'!T23)</f>
        <v>1.Otorgamiento de poder para representación Judicial y/o Administrativa.</v>
      </c>
      <c r="M20" s="318">
        <f>'01-Mapa de riesgo-UO'!Y23</f>
        <v>0</v>
      </c>
      <c r="N20" s="318" t="str">
        <f>'01-Mapa de riesgo-UO'!AD23</f>
        <v>TRANSITORIO ADMINISTRATIVO PROFESIONAL III</v>
      </c>
      <c r="O20" s="319" t="str">
        <f>'01-Mapa de riesgo-UO'!AI23</f>
        <v>No definida</v>
      </c>
      <c r="P20" s="319" t="str">
        <f>'01-Mapa de riesgo-UO'!AM23</f>
        <v>Preventivo</v>
      </c>
      <c r="Q20" s="502" t="str">
        <f>'01-Mapa de riesgo-UO'!AO23</f>
        <v>FUERTE</v>
      </c>
      <c r="R20" s="498"/>
      <c r="S20" s="498"/>
      <c r="T20" s="320" t="str">
        <f>'01-Mapa de riesgo-UO'!AT23</f>
        <v>ASUMIR</v>
      </c>
      <c r="U20" s="320">
        <f>'01-Mapa de riesgo-UO'!AU23</f>
        <v>0</v>
      </c>
      <c r="V20" s="320">
        <f>IF(T20="COMPARTIR",'01-Mapa de riesgo-UO'!AX23, IF(T20=0, 0,$AW$23))</f>
        <v>0</v>
      </c>
      <c r="W20" s="321"/>
      <c r="X20" s="321"/>
      <c r="Y20" s="321"/>
      <c r="Z20" s="321"/>
      <c r="AA20" s="500"/>
    </row>
    <row r="21" spans="1:27" ht="62.45" customHeight="1" x14ac:dyDescent="0.2">
      <c r="A21" s="396"/>
      <c r="B21" s="372"/>
      <c r="C21" s="509"/>
      <c r="D21" s="509"/>
      <c r="E21" s="509"/>
      <c r="F21" s="317">
        <f>'01-Mapa de riesgo-UO'!F24</f>
        <v>0</v>
      </c>
      <c r="G21" s="509"/>
      <c r="H21" s="468"/>
      <c r="I21" s="509"/>
      <c r="J21" s="505"/>
      <c r="K21" s="507"/>
      <c r="L21" s="318" t="str">
        <f>IF('01-Mapa de riesgo-UO'!P24="No existen", "No existe control para el riesgo",'01-Mapa de riesgo-UO'!T24)</f>
        <v>2. Registro de actuaciones procesales en el aplicativo e-KOGUI y seguimiento a las mismas</v>
      </c>
      <c r="M21" s="318" t="str">
        <f>'01-Mapa de riesgo-UO'!Y24</f>
        <v>E-KOGUI</v>
      </c>
      <c r="N21" s="318" t="str">
        <f>'01-Mapa de riesgo-UO'!AD24</f>
        <v>TRANSITORIO ADMINISTRATIVO PROFESIONAL III</v>
      </c>
      <c r="O21" s="319" t="str">
        <f>'01-Mapa de riesgo-UO'!AI24</f>
        <v>No definida</v>
      </c>
      <c r="P21" s="319" t="str">
        <f>'01-Mapa de riesgo-UO'!AM24</f>
        <v>Detectivo</v>
      </c>
      <c r="Q21" s="502"/>
      <c r="R21" s="498"/>
      <c r="S21" s="498"/>
      <c r="T21" s="320" t="str">
        <f>'01-Mapa de riesgo-UO'!AT24</f>
        <v>ASUMIR</v>
      </c>
      <c r="U21" s="320">
        <f>'01-Mapa de riesgo-UO'!AU24</f>
        <v>0</v>
      </c>
      <c r="V21" s="320">
        <f>IF(T21="COMPARTIR",'01-Mapa de riesgo-UO'!AX24, IF(T21=0, 0,$AW$24))</f>
        <v>0</v>
      </c>
      <c r="W21" s="321"/>
      <c r="X21" s="321"/>
      <c r="Y21" s="321"/>
      <c r="Z21" s="321"/>
      <c r="AA21" s="500"/>
    </row>
    <row r="22" spans="1:27" ht="62.45" customHeight="1" x14ac:dyDescent="0.2">
      <c r="A22" s="396"/>
      <c r="B22" s="372"/>
      <c r="C22" s="509"/>
      <c r="D22" s="509"/>
      <c r="E22" s="509"/>
      <c r="F22" s="317">
        <f>'01-Mapa de riesgo-UO'!F25</f>
        <v>0</v>
      </c>
      <c r="G22" s="509"/>
      <c r="H22" s="468"/>
      <c r="I22" s="509"/>
      <c r="J22" s="505"/>
      <c r="K22" s="507"/>
      <c r="L22" s="318" t="str">
        <f>IF('01-Mapa de riesgo-UO'!P25="No existen", "No existe control para el riesgo",'01-Mapa de riesgo-UO'!T25)</f>
        <v>3.Solicitud de informes trimestrales respecto de avances y estados de los procesos, en donde la Universidad actúa en calidad de demandante o demandada.</v>
      </c>
      <c r="M22" s="318">
        <f>'01-Mapa de riesgo-UO'!Y25</f>
        <v>0</v>
      </c>
      <c r="N22" s="318" t="str">
        <f>'01-Mapa de riesgo-UO'!AD25</f>
        <v>TRANSITORIO ADMINISTRATIVO PROFESIONAL III</v>
      </c>
      <c r="O22" s="319" t="str">
        <f>'01-Mapa de riesgo-UO'!AI25</f>
        <v>Trimestral</v>
      </c>
      <c r="P22" s="319" t="str">
        <f>'01-Mapa de riesgo-UO'!AM25</f>
        <v>Preventivo</v>
      </c>
      <c r="Q22" s="502"/>
      <c r="R22" s="498"/>
      <c r="S22" s="498"/>
      <c r="T22" s="320">
        <f>'01-Mapa de riesgo-UO'!AT25</f>
        <v>0</v>
      </c>
      <c r="U22" s="320">
        <f>'01-Mapa de riesgo-UO'!AU25</f>
        <v>0</v>
      </c>
      <c r="V22" s="320">
        <f>IF(T22="COMPARTIR",'01-Mapa de riesgo-UO'!AX25, IF(T22=0, 0,$AW$25))</f>
        <v>0</v>
      </c>
      <c r="W22" s="321"/>
      <c r="X22" s="321"/>
      <c r="Y22" s="321"/>
      <c r="Z22" s="321"/>
      <c r="AA22" s="500"/>
    </row>
    <row r="23" spans="1:27" ht="62.45" customHeight="1" x14ac:dyDescent="0.2">
      <c r="A23" s="396">
        <v>6</v>
      </c>
      <c r="B23" s="372" t="str">
        <f>'01-Mapa de riesgo-UO'!B26</f>
        <v>JURIDICA</v>
      </c>
      <c r="C23" s="509" t="str">
        <f>'01-Mapa de riesgo-UO'!G26</f>
        <v>Operacional</v>
      </c>
      <c r="D23" s="509" t="str">
        <f>'01-Mapa de riesgo-UO'!H26</f>
        <v>Incumplimiento en los plazos establecidos para gestionar las necesidades de tipo contractual de las dependencias</v>
      </c>
      <c r="E23" s="509" t="str">
        <f>'01-Mapa de riesgo-UO'!I26</f>
        <v>Demora en la atención de los requerimientos de tipo contractual (perfeccionamiento y legalización, modificaciones, actas de ejecución, terminacion y liquidacion del contratos) de las dependencias academicas y administrativas</v>
      </c>
      <c r="F23" s="317" t="str">
        <f>'01-Mapa de riesgo-UO'!F26</f>
        <v>El Software de contratación no se ha implementado</v>
      </c>
      <c r="G23" s="509" t="str">
        <f>'01-Mapa de riesgo-UO'!J26</f>
        <v xml:space="preserve">
Vencimiento de terminos legales de la gestión contractual
Incumplimiento de la prestacion de servicios de la Universidad
Demoras en la realización actividades de las dependencias de la Universidad</v>
      </c>
      <c r="H23" s="468" t="str">
        <f>'01-Mapa de riesgo-UO'!AQ26</f>
        <v>MODERADO</v>
      </c>
      <c r="I23" s="509" t="str">
        <f>'01-Mapa de riesgo-UO'!AR26</f>
        <v>Número de requerimientos relacionados con contratación presentados extemporaneamente a Gestión de la Contración</v>
      </c>
      <c r="J23" s="505"/>
      <c r="K23" s="507"/>
      <c r="L23" s="318" t="str">
        <f>IF('01-Mapa de riesgo-UO'!P26="No existen", "No existe control para el riesgo",'01-Mapa de riesgo-UO'!T26)</f>
        <v>Cuaderno de radicación de documentos Gestión Contractual</v>
      </c>
      <c r="M23" s="318">
        <f>'01-Mapa de riesgo-UO'!Y26</f>
        <v>0</v>
      </c>
      <c r="N23" s="318" t="str">
        <f>'01-Mapa de riesgo-UO'!AD26</f>
        <v>ABOGADOS CONTRATISTAS</v>
      </c>
      <c r="O23" s="319" t="str">
        <f>'01-Mapa de riesgo-UO'!AI26</f>
        <v>Diaria</v>
      </c>
      <c r="P23" s="319" t="str">
        <f>'01-Mapa de riesgo-UO'!AM26</f>
        <v>Preventivo</v>
      </c>
      <c r="Q23" s="502" t="str">
        <f>'01-Mapa de riesgo-UO'!AO26</f>
        <v>ACEPTABLE</v>
      </c>
      <c r="R23" s="498"/>
      <c r="S23" s="498"/>
      <c r="T23" s="320" t="str">
        <f>'01-Mapa de riesgo-UO'!AT26</f>
        <v>COMPARTIR</v>
      </c>
      <c r="U23" s="320" t="str">
        <f>'01-Mapa de riesgo-UO'!AU26</f>
        <v>Implementación del software de contratación</v>
      </c>
      <c r="V23" s="320" t="str">
        <f>IF(T23="COMPARTIR",'01-Mapa de riesgo-UO'!AX26, IF(T23=0, 0,$AW$26))</f>
        <v>GESTION DE TECNOLOGIAS DE LA INFORMACION</v>
      </c>
      <c r="W23" s="321"/>
      <c r="X23" s="321"/>
      <c r="Y23" s="321"/>
      <c r="Z23" s="321"/>
      <c r="AA23" s="500"/>
    </row>
    <row r="24" spans="1:27" ht="62.45" customHeight="1" x14ac:dyDescent="0.2">
      <c r="A24" s="396"/>
      <c r="B24" s="372"/>
      <c r="C24" s="509"/>
      <c r="D24" s="509"/>
      <c r="E24" s="509"/>
      <c r="F24" s="317" t="str">
        <f>'01-Mapa de riesgo-UO'!F27</f>
        <v>Los procedimientos relacionados con la Gestión Contractual se llevan a cabo de forma manual</v>
      </c>
      <c r="G24" s="509"/>
      <c r="H24" s="468"/>
      <c r="I24" s="509"/>
      <c r="J24" s="505"/>
      <c r="K24" s="507"/>
      <c r="L24" s="318" t="str">
        <f>IF('01-Mapa de riesgo-UO'!P27="No existen", "No existe control para el riesgo",'01-Mapa de riesgo-UO'!T27)</f>
        <v xml:space="preserve">Planilla de salida de los documentos, para cualquier asunto de trámite </v>
      </c>
      <c r="M24" s="318">
        <f>'01-Mapa de riesgo-UO'!Y27</f>
        <v>0</v>
      </c>
      <c r="N24" s="318" t="str">
        <f>'01-Mapa de riesgo-UO'!AD27</f>
        <v>CONTRATISTA</v>
      </c>
      <c r="O24" s="319" t="str">
        <f>'01-Mapa de riesgo-UO'!AI27</f>
        <v>Diaria</v>
      </c>
      <c r="P24" s="319" t="str">
        <f>'01-Mapa de riesgo-UO'!AM27</f>
        <v>Preventivo</v>
      </c>
      <c r="Q24" s="502"/>
      <c r="R24" s="498"/>
      <c r="S24" s="498"/>
      <c r="T24" s="320" t="str">
        <f>'01-Mapa de riesgo-UO'!AT27</f>
        <v>COMPARTIR</v>
      </c>
      <c r="U24" s="320" t="str">
        <f>'01-Mapa de riesgo-UO'!AU27</f>
        <v xml:space="preserve">Sensibilización sobre los plazos establecidos por Gestión de la Contratación </v>
      </c>
      <c r="V24" s="320" t="str">
        <f>IF(T24="COMPARTIR",'01-Mapa de riesgo-UO'!AX27, IF(T24=0, 0,$AW$27))</f>
        <v>COMUNICACIONES</v>
      </c>
      <c r="W24" s="321"/>
      <c r="X24" s="321"/>
      <c r="Y24" s="321"/>
      <c r="Z24" s="321"/>
      <c r="AA24" s="500"/>
    </row>
    <row r="25" spans="1:27" ht="62.45" customHeight="1" x14ac:dyDescent="0.2">
      <c r="A25" s="396"/>
      <c r="B25" s="372"/>
      <c r="C25" s="509"/>
      <c r="D25" s="509"/>
      <c r="E25" s="509"/>
      <c r="F25" s="317">
        <f>'01-Mapa de riesgo-UO'!F28</f>
        <v>0</v>
      </c>
      <c r="G25" s="509"/>
      <c r="H25" s="468"/>
      <c r="I25" s="509"/>
      <c r="J25" s="505"/>
      <c r="K25" s="507"/>
      <c r="L25" s="318" t="str">
        <f>IF('01-Mapa de riesgo-UO'!P28="No existen", "No existe control para el riesgo",'01-Mapa de riesgo-UO'!T28)</f>
        <v>Documento que expresa los plazos para la gestión de la contratación, con el fin de hacer seguimiento.</v>
      </c>
      <c r="M25" s="318">
        <f>'01-Mapa de riesgo-UO'!Y28</f>
        <v>0</v>
      </c>
      <c r="N25" s="318" t="str">
        <f>'01-Mapa de riesgo-UO'!AD28</f>
        <v>TODOS:PLANTA/TRANSITORIO/CONTRATISTA</v>
      </c>
      <c r="O25" s="319" t="str">
        <f>'01-Mapa de riesgo-UO'!AI28</f>
        <v>Diaria</v>
      </c>
      <c r="P25" s="319" t="str">
        <f>'01-Mapa de riesgo-UO'!AM28</f>
        <v>Preventivo</v>
      </c>
      <c r="Q25" s="502"/>
      <c r="R25" s="498"/>
      <c r="S25" s="498"/>
      <c r="T25" s="320">
        <f>'01-Mapa de riesgo-UO'!AT28</f>
        <v>0</v>
      </c>
      <c r="U25" s="320">
        <f>'01-Mapa de riesgo-UO'!AU28</f>
        <v>0</v>
      </c>
      <c r="V25" s="320">
        <f>IF(T25="COMPARTIR",'01-Mapa de riesgo-UO'!AX28, IF(T25=0, 0,$AW$28))</f>
        <v>0</v>
      </c>
      <c r="W25" s="321"/>
      <c r="X25" s="321"/>
      <c r="Y25" s="321"/>
      <c r="Z25" s="321"/>
      <c r="AA25" s="500"/>
    </row>
    <row r="26" spans="1:27" ht="62.45" customHeight="1" x14ac:dyDescent="0.2">
      <c r="A26" s="396">
        <v>7</v>
      </c>
      <c r="B26" s="372" t="str">
        <f>'01-Mapa de riesgo-UO'!B29</f>
        <v>SECRETARIA_GENERAL</v>
      </c>
      <c r="C26" s="509" t="str">
        <f>'01-Mapa de riesgo-UO'!G29</f>
        <v>Operacional</v>
      </c>
      <c r="D26" s="509" t="str">
        <f>'01-Mapa de riesgo-UO'!H29</f>
        <v xml:space="preserve">Ilegitimidad en resultados electorales 
</v>
      </c>
      <c r="E26" s="509" t="str">
        <f>'01-Mapa de riesgo-UO'!I29</f>
        <v>Resultados de elecciones con errores o irregulares</v>
      </c>
      <c r="F26" s="317" t="str">
        <f>'01-Mapa de riesgo-UO'!F29</f>
        <v>Desactualizacion de las bases de datos suministradas por las dependencias responsables  o errónea certificación de los requisitos de los candidatos</v>
      </c>
      <c r="G26" s="509" t="str">
        <f>'01-Mapa de riesgo-UO'!J29</f>
        <v>Impugnación de resultados electorales
Pérdida de credibilidad en el sistema electoral de la Universidad</v>
      </c>
      <c r="H26" s="468" t="str">
        <f>'01-Mapa de riesgo-UO'!AQ29</f>
        <v>LEVE</v>
      </c>
      <c r="I26" s="509" t="str">
        <f>'01-Mapa de riesgo-UO'!AR29</f>
        <v xml:space="preserve">Número de impugnaciones electorales </v>
      </c>
      <c r="J26" s="505"/>
      <c r="K26" s="507"/>
      <c r="L26" s="318" t="str">
        <f>IF('01-Mapa de riesgo-UO'!P29="No existen", "No existe control para el riesgo",'01-Mapa de riesgo-UO'!T29)</f>
        <v>Elaboración de listados descentralizados por parte de las dependencias responsables</v>
      </c>
      <c r="M26" s="318" t="str">
        <f>'01-Mapa de riesgo-UO'!Y29</f>
        <v xml:space="preserve">Software Gestión del Talento Humano y Software Registro y Control </v>
      </c>
      <c r="N26" s="318" t="str">
        <f>'01-Mapa de riesgo-UO'!AD29</f>
        <v>Jefe de Gestión del Talento Humano y la directora Admisiones Resgistro y Control</v>
      </c>
      <c r="O26" s="319" t="str">
        <f>'01-Mapa de riesgo-UO'!AI29</f>
        <v>No definida</v>
      </c>
      <c r="P26" s="319" t="str">
        <f>'01-Mapa de riesgo-UO'!AM29</f>
        <v>Detectivo</v>
      </c>
      <c r="Q26" s="502" t="str">
        <f>'01-Mapa de riesgo-UO'!AO29</f>
        <v>FUERTE</v>
      </c>
      <c r="R26" s="498"/>
      <c r="S26" s="498"/>
      <c r="T26" s="320" t="str">
        <f>'01-Mapa de riesgo-UO'!AT29</f>
        <v>ASUMIR</v>
      </c>
      <c r="U26" s="320">
        <f>'01-Mapa de riesgo-UO'!AU29</f>
        <v>0</v>
      </c>
      <c r="V26" s="320">
        <f>IF(T26="COMPARTIR",'01-Mapa de riesgo-UO'!AX29, IF(T26=0, 0,$AW$29))</f>
        <v>0</v>
      </c>
      <c r="W26" s="321"/>
      <c r="X26" s="321"/>
      <c r="Y26" s="321"/>
      <c r="Z26" s="321"/>
      <c r="AA26" s="500"/>
    </row>
    <row r="27" spans="1:27" ht="62.45" customHeight="1" x14ac:dyDescent="0.2">
      <c r="A27" s="396"/>
      <c r="B27" s="372"/>
      <c r="C27" s="509"/>
      <c r="D27" s="509"/>
      <c r="E27" s="509"/>
      <c r="F27" s="317" t="str">
        <f>'01-Mapa de riesgo-UO'!F30</f>
        <v xml:space="preserve">Errónea configuración de las votaciones, debido a que el software requiera demasiadas configuraciones o permisos lo que podría generar fallas en las votaciones  </v>
      </c>
      <c r="G27" s="509"/>
      <c r="H27" s="468"/>
      <c r="I27" s="509"/>
      <c r="J27" s="505"/>
      <c r="K27" s="507"/>
      <c r="L27" s="318" t="str">
        <f>IF('01-Mapa de riesgo-UO'!P30="No existen", "No existe control para el riesgo",'01-Mapa de riesgo-UO'!T30)</f>
        <v xml:space="preserve">Revisión de la configuración de las elecciones  y Auditoria por parte de Control Interno </v>
      </c>
      <c r="M27" s="318">
        <f>'01-Mapa de riesgo-UO'!Y30</f>
        <v>0</v>
      </c>
      <c r="N27" s="318" t="str">
        <f>'01-Mapa de riesgo-UO'!AD30</f>
        <v xml:space="preserve">Jefe y profesional de  de Control Interno </v>
      </c>
      <c r="O27" s="319" t="str">
        <f>'01-Mapa de riesgo-UO'!AI30</f>
        <v>No definida</v>
      </c>
      <c r="P27" s="319" t="str">
        <f>'01-Mapa de riesgo-UO'!AM30</f>
        <v>Preventivo</v>
      </c>
      <c r="Q27" s="502"/>
      <c r="R27" s="498"/>
      <c r="S27" s="498"/>
      <c r="T27" s="320">
        <f>'01-Mapa de riesgo-UO'!AT30</f>
        <v>0</v>
      </c>
      <c r="U27" s="320">
        <f>'01-Mapa de riesgo-UO'!AU30</f>
        <v>0</v>
      </c>
      <c r="V27" s="320">
        <f>IF(T27="COMPARTIR",'01-Mapa de riesgo-UO'!AX30, IF(T27=0, 0,$AW$30))</f>
        <v>0</v>
      </c>
      <c r="W27" s="321"/>
      <c r="X27" s="321"/>
      <c r="Y27" s="321"/>
      <c r="Z27" s="321"/>
      <c r="AA27" s="500"/>
    </row>
    <row r="28" spans="1:27" ht="62.45" customHeight="1" x14ac:dyDescent="0.2">
      <c r="A28" s="396"/>
      <c r="B28" s="372"/>
      <c r="C28" s="509"/>
      <c r="D28" s="509"/>
      <c r="E28" s="509"/>
      <c r="F28" s="317" t="str">
        <f>'01-Mapa de riesgo-UO'!F31</f>
        <v>Fallas Técnicas del servidor, o  por  problemas de energía eléctrica o conexión a Internet</v>
      </c>
      <c r="G28" s="509"/>
      <c r="H28" s="468"/>
      <c r="I28" s="509"/>
      <c r="J28" s="505"/>
      <c r="K28" s="507"/>
      <c r="L28" s="318" t="str">
        <f>IF('01-Mapa de riesgo-UO'!P31="No existen", "No existe control para el riesgo",'01-Mapa de riesgo-UO'!T31)</f>
        <v xml:space="preserve">Pruebas de simulación de las votaciones </v>
      </c>
      <c r="M28" s="318" t="str">
        <f>'01-Mapa de riesgo-UO'!Y31</f>
        <v>Software de Votaciones</v>
      </c>
      <c r="N28" s="318" t="str">
        <f>'01-Mapa de riesgo-UO'!AD31</f>
        <v>Ingeniero de sistemas asignado a las elecciones</v>
      </c>
      <c r="O28" s="319" t="str">
        <f>'01-Mapa de riesgo-UO'!AI31</f>
        <v>No definida</v>
      </c>
      <c r="P28" s="319" t="str">
        <f>'01-Mapa de riesgo-UO'!AM31</f>
        <v>Preventivo</v>
      </c>
      <c r="Q28" s="502"/>
      <c r="R28" s="498"/>
      <c r="S28" s="498"/>
      <c r="T28" s="320">
        <f>'01-Mapa de riesgo-UO'!AT31</f>
        <v>0</v>
      </c>
      <c r="U28" s="320">
        <f>'01-Mapa de riesgo-UO'!AU31</f>
        <v>0</v>
      </c>
      <c r="V28" s="320">
        <f>IF(T28="COMPARTIR",'01-Mapa de riesgo-UO'!AX31, IF(T28=0, 0,$AW$31))</f>
        <v>0</v>
      </c>
      <c r="W28" s="321"/>
      <c r="X28" s="321"/>
      <c r="Y28" s="321"/>
      <c r="Z28" s="321"/>
      <c r="AA28" s="500"/>
    </row>
    <row r="29" spans="1:27" ht="62.45" customHeight="1" x14ac:dyDescent="0.2">
      <c r="A29" s="396">
        <v>8</v>
      </c>
      <c r="B29" s="372" t="str">
        <f>'01-Mapa de riesgo-UO'!B32</f>
        <v>SECRETARIA_GENERAL</v>
      </c>
      <c r="C29" s="509" t="str">
        <f>'01-Mapa de riesgo-UO'!G32</f>
        <v>Cumplimiento</v>
      </c>
      <c r="D29" s="509" t="str">
        <f>'01-Mapa de riesgo-UO'!H32</f>
        <v>Vencimiento de términos para la atención de Derechos de Petición</v>
      </c>
      <c r="E29" s="509" t="str">
        <f>'01-Mapa de riesgo-UO'!I32</f>
        <v>No dar respuesta a un Derecho de Petición dentro de los téminos establecidos en la Ley</v>
      </c>
      <c r="F29" s="317" t="str">
        <f>'01-Mapa de riesgo-UO'!F32</f>
        <v>Omisión o retraso de respuesta por parte del funcionario encargado al interior de la Secretaria General.</v>
      </c>
      <c r="G29" s="509" t="str">
        <f>'01-Mapa de riesgo-UO'!J32</f>
        <v>Interposición de una acción de tutela
Acciones legales en contra de la Universidad</v>
      </c>
      <c r="H29" s="468" t="str">
        <f>'01-Mapa de riesgo-UO'!AQ32</f>
        <v>LEVE</v>
      </c>
      <c r="I29" s="509" t="str">
        <f>'01-Mapa de riesgo-UO'!AR32</f>
        <v>Número de Acciones de Tutela o Demandas por la no atención de Derechos de Petición</v>
      </c>
      <c r="J29" s="505"/>
      <c r="K29" s="507"/>
      <c r="L29" s="318" t="str">
        <f>IF('01-Mapa de riesgo-UO'!P32="No existen", "No existe control para el riesgo",'01-Mapa de riesgo-UO'!T32)</f>
        <v xml:space="preserve">Radicación de los Derechos de Petición por parte de Gestión Documental donde se establece fecha de recepción </v>
      </c>
      <c r="M29" s="318">
        <f>'01-Mapa de riesgo-UO'!Y32</f>
        <v>0</v>
      </c>
      <c r="N29" s="318" t="str">
        <f>'01-Mapa de riesgo-UO'!AD32</f>
        <v>Planta y Transitorio</v>
      </c>
      <c r="O29" s="319" t="str">
        <f>'01-Mapa de riesgo-UO'!AI32</f>
        <v>No definida</v>
      </c>
      <c r="P29" s="319" t="str">
        <f>'01-Mapa de riesgo-UO'!AM32</f>
        <v>Preventivo</v>
      </c>
      <c r="Q29" s="502" t="str">
        <f>'01-Mapa de riesgo-UO'!AO32</f>
        <v>FUERTE</v>
      </c>
      <c r="R29" s="498"/>
      <c r="S29" s="498"/>
      <c r="T29" s="320" t="str">
        <f>'01-Mapa de riesgo-UO'!AT32</f>
        <v>ASUMIR</v>
      </c>
      <c r="U29" s="320">
        <f>'01-Mapa de riesgo-UO'!AU32</f>
        <v>0</v>
      </c>
      <c r="V29" s="320">
        <f>IF(T29="COMPARTIR",'01-Mapa de riesgo-UO'!AX32, IF(T29=0, 0,$AW$32))</f>
        <v>0</v>
      </c>
      <c r="W29" s="321"/>
      <c r="X29" s="321"/>
      <c r="Y29" s="321"/>
      <c r="Z29" s="321"/>
      <c r="AA29" s="500"/>
    </row>
    <row r="30" spans="1:27" ht="62.45" customHeight="1" x14ac:dyDescent="0.2">
      <c r="A30" s="396"/>
      <c r="B30" s="372"/>
      <c r="C30" s="509"/>
      <c r="D30" s="509"/>
      <c r="E30" s="509"/>
      <c r="F30" s="317" t="str">
        <f>'01-Mapa de riesgo-UO'!F33</f>
        <v>Entidades externas que no suministran soportes o información requerida para dar respuesta.</v>
      </c>
      <c r="G30" s="509"/>
      <c r="H30" s="468"/>
      <c r="I30" s="509"/>
      <c r="J30" s="505"/>
      <c r="K30" s="507"/>
      <c r="L30" s="318" t="str">
        <f>IF('01-Mapa de riesgo-UO'!P33="No existen", "No existe control para el riesgo",'01-Mapa de riesgo-UO'!T33)</f>
        <v>Seguimiento por parte del funcionario encargado estableciendo dentro del calendar una alarma de aviso de la proximidad del vencimiento</v>
      </c>
      <c r="M30" s="318">
        <f>'01-Mapa de riesgo-UO'!Y33</f>
        <v>0</v>
      </c>
      <c r="N30" s="318" t="str">
        <f>'01-Mapa de riesgo-UO'!AD33</f>
        <v>Contrato prestación de servicios</v>
      </c>
      <c r="O30" s="319" t="str">
        <f>'01-Mapa de riesgo-UO'!AI33</f>
        <v>No definida</v>
      </c>
      <c r="P30" s="319" t="str">
        <f>'01-Mapa de riesgo-UO'!AM33</f>
        <v>Preventivo</v>
      </c>
      <c r="Q30" s="502"/>
      <c r="R30" s="498"/>
      <c r="S30" s="498"/>
      <c r="T30" s="320">
        <f>'01-Mapa de riesgo-UO'!AT33</f>
        <v>0</v>
      </c>
      <c r="U30" s="320">
        <f>'01-Mapa de riesgo-UO'!AU33</f>
        <v>0</v>
      </c>
      <c r="V30" s="320">
        <f>IF(T30="COMPARTIR",'01-Mapa de riesgo-UO'!AX33, IF(T30=0, 0,$AW$33))</f>
        <v>0</v>
      </c>
      <c r="W30" s="321"/>
      <c r="X30" s="321"/>
      <c r="Y30" s="321"/>
      <c r="Z30" s="321"/>
      <c r="AA30" s="500"/>
    </row>
    <row r="31" spans="1:27" ht="62.45" customHeight="1" x14ac:dyDescent="0.2">
      <c r="A31" s="396"/>
      <c r="B31" s="372"/>
      <c r="C31" s="509"/>
      <c r="D31" s="509"/>
      <c r="E31" s="509"/>
      <c r="F31" s="317">
        <f>'01-Mapa de riesgo-UO'!F34</f>
        <v>0</v>
      </c>
      <c r="G31" s="509"/>
      <c r="H31" s="468"/>
      <c r="I31" s="509"/>
      <c r="J31" s="505"/>
      <c r="K31" s="507"/>
      <c r="L31" s="318" t="str">
        <f>IF('01-Mapa de riesgo-UO'!P34="No existen", "No existe control para el riesgo",'01-Mapa de riesgo-UO'!T34)</f>
        <v>Solicitud por escrito a las dependencias internas o externas de la información requerida para la adecuada atención del Derecho de Petición con fecha máxima para aportarla</v>
      </c>
      <c r="M31" s="318" t="str">
        <f>'01-Mapa de riesgo-UO'!Y34</f>
        <v>Aplicativo Gestión de documentos</v>
      </c>
      <c r="N31" s="318" t="str">
        <f>'01-Mapa de riesgo-UO'!AD34</f>
        <v>Secretaría General / Contrato prestación de servicios</v>
      </c>
      <c r="O31" s="319" t="str">
        <f>'01-Mapa de riesgo-UO'!AI34</f>
        <v>No definida</v>
      </c>
      <c r="P31" s="319" t="str">
        <f>'01-Mapa de riesgo-UO'!AM34</f>
        <v>Preventivo</v>
      </c>
      <c r="Q31" s="502"/>
      <c r="R31" s="498"/>
      <c r="S31" s="498"/>
      <c r="T31" s="320">
        <f>'01-Mapa de riesgo-UO'!AT34</f>
        <v>0</v>
      </c>
      <c r="U31" s="320">
        <f>'01-Mapa de riesgo-UO'!AU34</f>
        <v>0</v>
      </c>
      <c r="V31" s="320">
        <f>IF(T31="COMPARTIR",'01-Mapa de riesgo-UO'!AX34, IF(T31=0, 0,$AW$34))</f>
        <v>0</v>
      </c>
      <c r="W31" s="321"/>
      <c r="X31" s="321"/>
      <c r="Y31" s="321"/>
      <c r="Z31" s="321"/>
      <c r="AA31" s="500"/>
    </row>
    <row r="32" spans="1:27" ht="62.45" customHeight="1" x14ac:dyDescent="0.2">
      <c r="A32" s="396">
        <v>9</v>
      </c>
      <c r="B32" s="372" t="str">
        <f>'01-Mapa de riesgo-UO'!B35</f>
        <v>SECRETARIA_GENERAL</v>
      </c>
      <c r="C32" s="509" t="str">
        <f>'01-Mapa de riesgo-UO'!G35</f>
        <v>Cumplimiento</v>
      </c>
      <c r="D32" s="509" t="str">
        <f>'01-Mapa de riesgo-UO'!H35</f>
        <v xml:space="preserve">Incumplimiento de la normatividad vigente y aplicable a a la Universidad </v>
      </c>
      <c r="E32" s="509" t="str">
        <f>'01-Mapa de riesgo-UO'!I35</f>
        <v>Aplicación de normas que no competen al ámbito de Instituciones de Educación Superior o que han sido derogadas de forma  parcial o total</v>
      </c>
      <c r="F32" s="317" t="str">
        <f>'01-Mapa de riesgo-UO'!F35</f>
        <v>Falta de claridad sobre la vigencia de la Normas aplicables en la Universidad</v>
      </c>
      <c r="G32" s="509" t="str">
        <f>'01-Mapa de riesgo-UO'!J35</f>
        <v>Contradicción conceptual con otras dependencias 
Otorgamiento o negación de un derecho
Toma de Decisiones por fuera del alcance normativo de la Universidad</v>
      </c>
      <c r="H32" s="468" t="str">
        <f>'01-Mapa de riesgo-UO'!AQ35</f>
        <v>LEVE</v>
      </c>
      <c r="I32" s="509" t="str">
        <f>'01-Mapa de riesgo-UO'!AR35</f>
        <v>No. de procesos judiciales  por incumplimiento de normas</v>
      </c>
      <c r="J32" s="505"/>
      <c r="K32" s="507"/>
      <c r="L32" s="318" t="str">
        <f>IF('01-Mapa de riesgo-UO'!P35="No existen", "No existe control para el riesgo",'01-Mapa de riesgo-UO'!T35)</f>
        <v>Publicación de Acuerdo de Consejo Superior y Académico así como Resoluciones Generales con anotación correspondiente sobre la vigencia o derogatoria de los actos administrativos en los cuales aplique los temas de vigencia</v>
      </c>
      <c r="M32" s="318" t="str">
        <f>'01-Mapa de riesgo-UO'!Y35</f>
        <v>Software UTP Portal</v>
      </c>
      <c r="N32" s="318" t="str">
        <f>'01-Mapa de riesgo-UO'!AD35</f>
        <v>Contrato prestación de servicios</v>
      </c>
      <c r="O32" s="319" t="str">
        <f>'01-Mapa de riesgo-UO'!AI35</f>
        <v>Mensual</v>
      </c>
      <c r="P32" s="319" t="str">
        <f>'01-Mapa de riesgo-UO'!AM35</f>
        <v>Preventivo</v>
      </c>
      <c r="Q32" s="502" t="str">
        <f>'01-Mapa de riesgo-UO'!AO35</f>
        <v>ACEPTABLE</v>
      </c>
      <c r="R32" s="498"/>
      <c r="S32" s="498"/>
      <c r="T32" s="320" t="str">
        <f>'01-Mapa de riesgo-UO'!AT35</f>
        <v>ASUMIR</v>
      </c>
      <c r="U32" s="320">
        <f>'01-Mapa de riesgo-UO'!AU35</f>
        <v>0</v>
      </c>
      <c r="V32" s="320">
        <f>IF(T32="COMPARTIR",'01-Mapa de riesgo-UO'!AX35, IF(T32=0, 0,$AW$35))</f>
        <v>0</v>
      </c>
      <c r="W32" s="321"/>
      <c r="X32" s="321"/>
      <c r="Y32" s="321"/>
      <c r="Z32" s="321"/>
      <c r="AA32" s="500"/>
    </row>
    <row r="33" spans="1:27" ht="62.45" customHeight="1" x14ac:dyDescent="0.2">
      <c r="A33" s="396"/>
      <c r="B33" s="372"/>
      <c r="C33" s="509"/>
      <c r="D33" s="509"/>
      <c r="E33" s="509"/>
      <c r="F33" s="317" t="str">
        <f>'01-Mapa de riesgo-UO'!F36</f>
        <v>Cambios de normas expedidas por órganos o entidades externas a la Universidad</v>
      </c>
      <c r="G33" s="509"/>
      <c r="H33" s="468"/>
      <c r="I33" s="509"/>
      <c r="J33" s="505"/>
      <c r="K33" s="507"/>
      <c r="L33" s="318" t="str">
        <f>IF('01-Mapa de riesgo-UO'!P36="No existen", "No existe control para el riesgo",'01-Mapa de riesgo-UO'!T36)</f>
        <v>Análisis y Revisión de los diferentes Estatutos de la Universidad para llevar a cabo un control de la vigencia o modificaciones surtidas</v>
      </c>
      <c r="M33" s="318">
        <f>'01-Mapa de riesgo-UO'!Y36</f>
        <v>0</v>
      </c>
      <c r="N33" s="318" t="str">
        <f>'01-Mapa de riesgo-UO'!AD36</f>
        <v>Contrato prestación de servicios</v>
      </c>
      <c r="O33" s="319" t="str">
        <f>'01-Mapa de riesgo-UO'!AI36</f>
        <v>Semestral</v>
      </c>
      <c r="P33" s="319" t="str">
        <f>'01-Mapa de riesgo-UO'!AM36</f>
        <v>Preventivo</v>
      </c>
      <c r="Q33" s="502"/>
      <c r="R33" s="498"/>
      <c r="S33" s="498"/>
      <c r="T33" s="320">
        <f>'01-Mapa de riesgo-UO'!AT36</f>
        <v>0</v>
      </c>
      <c r="U33" s="320">
        <f>'01-Mapa de riesgo-UO'!AU36</f>
        <v>0</v>
      </c>
      <c r="V33" s="320">
        <f>IF(T33="COMPARTIR",'01-Mapa de riesgo-UO'!AX36, IF(T33=0, 0,$AW$36))</f>
        <v>0</v>
      </c>
      <c r="W33" s="321"/>
      <c r="X33" s="321"/>
      <c r="Y33" s="321"/>
      <c r="Z33" s="321"/>
      <c r="AA33" s="500"/>
    </row>
    <row r="34" spans="1:27" ht="62.45" customHeight="1" x14ac:dyDescent="0.2">
      <c r="A34" s="396"/>
      <c r="B34" s="372"/>
      <c r="C34" s="509"/>
      <c r="D34" s="509"/>
      <c r="E34" s="509"/>
      <c r="F34" s="317" t="str">
        <f>'01-Mapa de riesgo-UO'!F37</f>
        <v>Falta  de revision de los Acuerdos por parte de las dependencias involucradas</v>
      </c>
      <c r="G34" s="509"/>
      <c r="H34" s="468"/>
      <c r="I34" s="509"/>
      <c r="J34" s="505"/>
      <c r="K34" s="507"/>
      <c r="L34" s="318" t="str">
        <f>IF('01-Mapa de riesgo-UO'!P37="No existen", "No existe control para el riesgo",'01-Mapa de riesgo-UO'!T37)</f>
        <v>Envio de los Proyectos Acuerdo a las dependencias involucradas para su revisión</v>
      </c>
      <c r="M34" s="318">
        <f>'01-Mapa de riesgo-UO'!Y37</f>
        <v>0</v>
      </c>
      <c r="N34" s="318" t="str">
        <f>'01-Mapa de riesgo-UO'!AD37</f>
        <v>Contrato prestación de servicios</v>
      </c>
      <c r="O34" s="319" t="str">
        <f>'01-Mapa de riesgo-UO'!AI37</f>
        <v>Mensual</v>
      </c>
      <c r="P34" s="319" t="str">
        <f>'01-Mapa de riesgo-UO'!AM37</f>
        <v>Preventivo</v>
      </c>
      <c r="Q34" s="502"/>
      <c r="R34" s="498"/>
      <c r="S34" s="498"/>
      <c r="T34" s="320">
        <f>'01-Mapa de riesgo-UO'!AT37</f>
        <v>0</v>
      </c>
      <c r="U34" s="320">
        <f>'01-Mapa de riesgo-UO'!AU37</f>
        <v>0</v>
      </c>
      <c r="V34" s="320">
        <f>IF(T34="COMPARTIR",'01-Mapa de riesgo-UO'!AX37, IF(T34=0, 0,$AW$37))</f>
        <v>0</v>
      </c>
      <c r="W34" s="321"/>
      <c r="X34" s="321"/>
      <c r="Y34" s="321"/>
      <c r="Z34" s="321"/>
      <c r="AA34" s="500"/>
    </row>
    <row r="35" spans="1:27" ht="62.45" customHeight="1" x14ac:dyDescent="0.2">
      <c r="A35" s="396">
        <v>10</v>
      </c>
      <c r="B35" s="372" t="str">
        <f>'01-Mapa de riesgo-UO'!B38</f>
        <v>SECRETARIA_GENERAL</v>
      </c>
      <c r="C35" s="509" t="str">
        <f>'01-Mapa de riesgo-UO'!G38</f>
        <v>Estratégico</v>
      </c>
      <c r="D35" s="509" t="str">
        <f>'01-Mapa de riesgo-UO'!H38</f>
        <v xml:space="preserve">Pérdida de la información de las series documentales conservadas físicamente </v>
      </c>
      <c r="E35" s="509" t="str">
        <f>'01-Mapa de riesgo-UO'!I38</f>
        <v>Faltantes en la  informacion contenida en los archivos central e histórico por ausencia de controles e incumplimiento del procedimiento</v>
      </c>
      <c r="F35" s="317" t="str">
        <f>'01-Mapa de riesgo-UO'!F38</f>
        <v>Fallas en la actualización de los registros de información almacenados en las unidades de conservación</v>
      </c>
      <c r="G35" s="509" t="str">
        <f>'01-Mapa de riesgo-UO'!J38</f>
        <v>Perdida de la memoria institucional
Demandas por perjuicios a los usuarios
Ausencia de apoyo a la misión institucional</v>
      </c>
      <c r="H35" s="468" t="str">
        <f>'01-Mapa de riesgo-UO'!AQ38</f>
        <v>LEVE</v>
      </c>
      <c r="I35" s="509" t="str">
        <f>'01-Mapa de riesgo-UO'!AR38</f>
        <v>Metros lineales de archivos histórico y central conservados únicamente en soporte papel</v>
      </c>
      <c r="J35" s="504"/>
      <c r="K35" s="507"/>
      <c r="L35" s="318" t="str">
        <f>IF('01-Mapa de riesgo-UO'!P38="No existen", "No existe control para el riesgo",'01-Mapa de riesgo-UO'!T38)</f>
        <v>Recarga de Extintores , Control de temperatura,humedad y Verificación de sensores de humo</v>
      </c>
      <c r="M35" s="318">
        <f>'01-Mapa de riesgo-UO'!Y38</f>
        <v>0</v>
      </c>
      <c r="N35" s="318" t="str">
        <f>'01-Mapa de riesgo-UO'!AD38</f>
        <v>Técnico Administrativo  Transitorio - Gestión de Servicios Institucionales</v>
      </c>
      <c r="O35" s="319" t="str">
        <f>'01-Mapa de riesgo-UO'!AI38</f>
        <v>Anual</v>
      </c>
      <c r="P35" s="319" t="str">
        <f>'01-Mapa de riesgo-UO'!AM38</f>
        <v>Preventivo</v>
      </c>
      <c r="Q35" s="502" t="str">
        <f>'01-Mapa de riesgo-UO'!AO38</f>
        <v>ACEPTABLE</v>
      </c>
      <c r="R35" s="498"/>
      <c r="S35" s="498"/>
      <c r="T35" s="320" t="str">
        <f>'01-Mapa de riesgo-UO'!AT38</f>
        <v>ASUMIR</v>
      </c>
      <c r="U35" s="320">
        <f>'01-Mapa de riesgo-UO'!AU38</f>
        <v>0</v>
      </c>
      <c r="V35" s="320">
        <f>IF(T35="COMPARTIR",'01-Mapa de riesgo-UO'!AX38, IF(T35=0, 0,$AW$38))</f>
        <v>0</v>
      </c>
      <c r="W35" s="321"/>
      <c r="X35" s="321"/>
      <c r="Y35" s="321"/>
      <c r="Z35" s="321"/>
      <c r="AA35" s="500"/>
    </row>
    <row r="36" spans="1:27" ht="62.45" customHeight="1" x14ac:dyDescent="0.2">
      <c r="A36" s="396"/>
      <c r="B36" s="372"/>
      <c r="C36" s="509"/>
      <c r="D36" s="509"/>
      <c r="E36" s="509"/>
      <c r="F36" s="317" t="str">
        <f>'01-Mapa de riesgo-UO'!F39</f>
        <v>Controles de acceso deficientes</v>
      </c>
      <c r="G36" s="509"/>
      <c r="H36" s="468"/>
      <c r="I36" s="509"/>
      <c r="J36" s="505"/>
      <c r="K36" s="507"/>
      <c r="L36" s="318" t="str">
        <f>IF('01-Mapa de riesgo-UO'!P39="No existen", "No existe control para el riesgo",'01-Mapa de riesgo-UO'!T39)</f>
        <v>Microfilmación y Digitalización</v>
      </c>
      <c r="M36" s="318">
        <f>'01-Mapa de riesgo-UO'!Y39</f>
        <v>0</v>
      </c>
      <c r="N36" s="318" t="str">
        <f>'01-Mapa de riesgo-UO'!AD39</f>
        <v xml:space="preserve">Transitorio Administrativo III. Carlos Andrés Cabrera. </v>
      </c>
      <c r="O36" s="319" t="str">
        <f>'01-Mapa de riesgo-UO'!AI39</f>
        <v>Trimestral</v>
      </c>
      <c r="P36" s="319" t="str">
        <f>'01-Mapa de riesgo-UO'!AM39</f>
        <v>Preventivo</v>
      </c>
      <c r="Q36" s="502"/>
      <c r="R36" s="498"/>
      <c r="S36" s="498"/>
      <c r="T36" s="320" t="str">
        <f>'01-Mapa de riesgo-UO'!AT39</f>
        <v>ASUMIR</v>
      </c>
      <c r="U36" s="320">
        <f>'01-Mapa de riesgo-UO'!AU39</f>
        <v>0</v>
      </c>
      <c r="V36" s="320">
        <f>IF(T36="COMPARTIR",'01-Mapa de riesgo-UO'!AX39, IF(T36=0, 0,$AW$39))</f>
        <v>0</v>
      </c>
      <c r="W36" s="321"/>
      <c r="X36" s="321"/>
      <c r="Y36" s="321"/>
      <c r="Z36" s="321"/>
      <c r="AA36" s="500"/>
    </row>
    <row r="37" spans="1:27" ht="62.45" customHeight="1" x14ac:dyDescent="0.2">
      <c r="A37" s="396"/>
      <c r="B37" s="372"/>
      <c r="C37" s="509"/>
      <c r="D37" s="509"/>
      <c r="E37" s="509"/>
      <c r="F37" s="317">
        <f>'01-Mapa de riesgo-UO'!F40</f>
        <v>0</v>
      </c>
      <c r="G37" s="509"/>
      <c r="H37" s="468"/>
      <c r="I37" s="509"/>
      <c r="J37" s="505"/>
      <c r="K37" s="507"/>
      <c r="L37" s="318" t="str">
        <f>IF('01-Mapa de riesgo-UO'!P40="No existen", "No existe control para el riesgo",'01-Mapa de riesgo-UO'!T40)</f>
        <v>Inventario documental</v>
      </c>
      <c r="M37" s="318">
        <f>'01-Mapa de riesgo-UO'!Y40</f>
        <v>0</v>
      </c>
      <c r="N37" s="318" t="str">
        <f>'01-Mapa de riesgo-UO'!AD40</f>
        <v xml:space="preserve">Transitorio Administrativo III. Carlos Andrés Cabrera. </v>
      </c>
      <c r="O37" s="319" t="str">
        <f>'01-Mapa de riesgo-UO'!AI40</f>
        <v>No definida</v>
      </c>
      <c r="P37" s="319" t="str">
        <f>'01-Mapa de riesgo-UO'!AM40</f>
        <v>Preventivo</v>
      </c>
      <c r="Q37" s="502"/>
      <c r="R37" s="498"/>
      <c r="S37" s="498"/>
      <c r="T37" s="320" t="str">
        <f>'01-Mapa de riesgo-UO'!AT40</f>
        <v>ASUMIR</v>
      </c>
      <c r="U37" s="320">
        <f>'01-Mapa de riesgo-UO'!AU40</f>
        <v>0</v>
      </c>
      <c r="V37" s="320">
        <f>IF(T37="COMPARTIR",'01-Mapa de riesgo-UO'!AX40, IF(T37=0, 0,$AW$40))</f>
        <v>0</v>
      </c>
      <c r="W37" s="321"/>
      <c r="X37" s="321"/>
      <c r="Y37" s="321"/>
      <c r="Z37" s="321"/>
      <c r="AA37" s="500"/>
    </row>
    <row r="38" spans="1:27" ht="62.45" customHeight="1" x14ac:dyDescent="0.2">
      <c r="A38" s="396">
        <v>11</v>
      </c>
      <c r="B38" s="372" t="str">
        <f>'01-Mapa de riesgo-UO'!B41</f>
        <v>SECRETARIA_GENERAL</v>
      </c>
      <c r="C38" s="509" t="str">
        <f>'01-Mapa de riesgo-UO'!G41</f>
        <v>Estratégico</v>
      </c>
      <c r="D38" s="509" t="str">
        <f>'01-Mapa de riesgo-UO'!H41</f>
        <v xml:space="preserve">Incumplimiento en Normatividad Archivistica conforme a la actualización de los Instrumentos Archivisticos que deben soportar la Gestión Documental de las Entidades Públicas (TRD, PGD, PINAR, MOREQ, FUID) </v>
      </c>
      <c r="E38" s="509" t="str">
        <f>'01-Mapa de riesgo-UO'!I41</f>
        <v xml:space="preserve">Instrumentos archivisticos desactualizados y no alineados con los cambios institucionales </v>
      </c>
      <c r="F38" s="317" t="str">
        <f>'01-Mapa de riesgo-UO'!F41</f>
        <v>Cambios constantes en la Normativa Archivistica Nacional</v>
      </c>
      <c r="G38" s="509" t="str">
        <f>'01-Mapa de riesgo-UO'!J41</f>
        <v xml:space="preserve">Sanciones a la Institución por el incumplimiento a la normatividad archivistica     Falta de actualización de las Series Documentales         Desarticulación con los Sistemas Informáticos de la Institución y los cambios de soporte en las Series Documentales                      </v>
      </c>
      <c r="H38" s="468" t="str">
        <f>'01-Mapa de riesgo-UO'!AQ41</f>
        <v>GRAVE</v>
      </c>
      <c r="I38" s="509" t="str">
        <f>'01-Mapa de riesgo-UO'!AR41</f>
        <v>Instrumentos Archivisticos actualizados</v>
      </c>
      <c r="J38" s="504"/>
      <c r="K38" s="507"/>
      <c r="L38" s="318" t="str">
        <f>IF('01-Mapa de riesgo-UO'!P41="No existen", "No existe control para el riesgo",'01-Mapa de riesgo-UO'!T41)</f>
        <v>Actualización Inventario documenta</v>
      </c>
      <c r="M38" s="318">
        <f>'01-Mapa de riesgo-UO'!Y41</f>
        <v>0</v>
      </c>
      <c r="N38" s="318" t="str">
        <f>'01-Mapa de riesgo-UO'!AD41</f>
        <v xml:space="preserve">Transitorio Administrativo III. Carlos Andrés Cabrera. </v>
      </c>
      <c r="O38" s="319" t="str">
        <f>'01-Mapa de riesgo-UO'!AI41</f>
        <v>Anual</v>
      </c>
      <c r="P38" s="319" t="str">
        <f>'01-Mapa de riesgo-UO'!AM41</f>
        <v>Preventivo</v>
      </c>
      <c r="Q38" s="502" t="str">
        <f>'01-Mapa de riesgo-UO'!AO41</f>
        <v>ACEPTABLE</v>
      </c>
      <c r="R38" s="498"/>
      <c r="S38" s="498"/>
      <c r="T38" s="320" t="str">
        <f>'01-Mapa de riesgo-UO'!AT41</f>
        <v>REDUCIR</v>
      </c>
      <c r="U38" s="320" t="str">
        <f>'01-Mapa de riesgo-UO'!AU41</f>
        <v>Actualizar el inventario documental en un 100% con el fin de conocer la totalidad de la información conservada en el Archivo Central</v>
      </c>
      <c r="V38" s="320">
        <f>IF(T38="COMPARTIR",'01-Mapa de riesgo-UO'!AX41, IF(T38=0, 0,$AW$41))</f>
        <v>0</v>
      </c>
      <c r="W38" s="321"/>
      <c r="X38" s="321"/>
      <c r="Y38" s="321"/>
      <c r="Z38" s="321"/>
      <c r="AA38" s="500"/>
    </row>
    <row r="39" spans="1:27" ht="62.45" customHeight="1" x14ac:dyDescent="0.2">
      <c r="A39" s="396"/>
      <c r="B39" s="372"/>
      <c r="C39" s="509"/>
      <c r="D39" s="509"/>
      <c r="E39" s="509"/>
      <c r="F39" s="317" t="str">
        <f>'01-Mapa de riesgo-UO'!F42</f>
        <v>Modificaciones en la Estructura Organizacional y que tienen relación directa con los instrumentos archivisticos</v>
      </c>
      <c r="G39" s="509"/>
      <c r="H39" s="468"/>
      <c r="I39" s="509"/>
      <c r="J39" s="505"/>
      <c r="K39" s="507"/>
      <c r="L39" s="318" t="str">
        <f>IF('01-Mapa de riesgo-UO'!P42="No existen", "No existe control para el riesgo",'01-Mapa de riesgo-UO'!T42)</f>
        <v>Actualización Plan Institucional de Archivos PINAR</v>
      </c>
      <c r="M39" s="318">
        <f>'01-Mapa de riesgo-UO'!Y42</f>
        <v>0</v>
      </c>
      <c r="N39" s="318" t="str">
        <f>'01-Mapa de riesgo-UO'!AD42</f>
        <v xml:space="preserve">Profesional I. Lina Maria Valencia Transitorio Administrativo III. Carlos Andrés Cabrera. </v>
      </c>
      <c r="O39" s="319" t="str">
        <f>'01-Mapa de riesgo-UO'!AI42</f>
        <v>No definida</v>
      </c>
      <c r="P39" s="319" t="str">
        <f>'01-Mapa de riesgo-UO'!AM42</f>
        <v>Preventivo</v>
      </c>
      <c r="Q39" s="502"/>
      <c r="R39" s="498"/>
      <c r="S39" s="498"/>
      <c r="T39" s="320" t="str">
        <f>'01-Mapa de riesgo-UO'!AT42</f>
        <v>EVITAR</v>
      </c>
      <c r="U39" s="320" t="str">
        <f>'01-Mapa de riesgo-UO'!AU42</f>
        <v>Actualizar el PINAR alineado con el PDI identificando y valorando los aspectos críticos y las acciones que se deben llevar a cabo para administrar de forma estratégica el Archivo Institucional.</v>
      </c>
      <c r="V39" s="320">
        <f>IF(T39="COMPARTIR",'01-Mapa de riesgo-UO'!AX42, IF(T39=0, 0,$AW$42))</f>
        <v>0</v>
      </c>
      <c r="W39" s="321"/>
      <c r="X39" s="321"/>
      <c r="Y39" s="321"/>
      <c r="Z39" s="321"/>
      <c r="AA39" s="500"/>
    </row>
    <row r="40" spans="1:27" ht="62.45" customHeight="1" x14ac:dyDescent="0.2">
      <c r="A40" s="396"/>
      <c r="B40" s="372"/>
      <c r="C40" s="509"/>
      <c r="D40" s="509"/>
      <c r="E40" s="509"/>
      <c r="F40" s="317" t="str">
        <f>'01-Mapa de riesgo-UO'!F43</f>
        <v>Falta de personal para desarrollar las actividades de actualización de los instrumentos</v>
      </c>
      <c r="G40" s="509"/>
      <c r="H40" s="468"/>
      <c r="I40" s="509"/>
      <c r="J40" s="505"/>
      <c r="K40" s="507"/>
      <c r="L40" s="318" t="str">
        <f>IF('01-Mapa de riesgo-UO'!P43="No existen", "No existe control para el riesgo",'01-Mapa de riesgo-UO'!T43)</f>
        <v>Actualización Programa de Gestión Documental</v>
      </c>
      <c r="M40" s="318">
        <f>'01-Mapa de riesgo-UO'!Y43</f>
        <v>0</v>
      </c>
      <c r="N40" s="318" t="str">
        <f>'01-Mapa de riesgo-UO'!AD43</f>
        <v xml:space="preserve">Profesional I. Lina Maria Valencia Transitorio Administrativo III. Carlos Andrés Cabrera. </v>
      </c>
      <c r="O40" s="319" t="str">
        <f>'01-Mapa de riesgo-UO'!AI43</f>
        <v>No definida</v>
      </c>
      <c r="P40" s="319" t="str">
        <f>'01-Mapa de riesgo-UO'!AM43</f>
        <v>Preventivo</v>
      </c>
      <c r="Q40" s="502"/>
      <c r="R40" s="498"/>
      <c r="S40" s="498"/>
      <c r="T40" s="320" t="str">
        <f>'01-Mapa de riesgo-UO'!AT43</f>
        <v>REDUCIR</v>
      </c>
      <c r="U40" s="320" t="str">
        <f>'01-Mapa de riesgo-UO'!AU43</f>
        <v>Proyectar la contratación de personal de apoyo para la realización de labores operativas en la oficina, con el fin de dedicar mayor esfuerzo con el personal de experiencia para actualizar los instrumentos archivísticos.</v>
      </c>
      <c r="V40" s="320">
        <f>IF(T40="COMPARTIR",'01-Mapa de riesgo-UO'!AX43, IF(T40=0, 0,$AW$43))</f>
        <v>0</v>
      </c>
      <c r="W40" s="321"/>
      <c r="X40" s="321"/>
      <c r="Y40" s="321"/>
      <c r="Z40" s="321"/>
      <c r="AA40" s="500"/>
    </row>
    <row r="41" spans="1:27" ht="62.45" customHeight="1" x14ac:dyDescent="0.2">
      <c r="A41" s="396">
        <v>12</v>
      </c>
      <c r="B41" s="372" t="str">
        <f>'01-Mapa de riesgo-UO'!B44</f>
        <v>RECURSOS INFORMÁTICOS Y EDUCATIVOS - CRIE</v>
      </c>
      <c r="C41" s="509" t="str">
        <f>'01-Mapa de riesgo-UO'!G44</f>
        <v>Tecnológico</v>
      </c>
      <c r="D41" s="509" t="str">
        <f>'01-Mapa de riesgo-UO'!H44</f>
        <v>Interrupción del acceso a Internet en el campus universitario</v>
      </c>
      <c r="E41" s="509" t="str">
        <f>'01-Mapa de riesgo-UO'!I44</f>
        <v>Imposibilidad para acceder a  internet</v>
      </c>
      <c r="F41" s="317" t="str">
        <f>'01-Mapa de riesgo-UO'!F44</f>
        <v>Fallas en el sistema eléctrico</v>
      </c>
      <c r="G41" s="509" t="str">
        <f>'01-Mapa de riesgo-UO'!J44</f>
        <v>No.Acceso al correo electrónico
No.Acceso a ningún servicio ni pagina web diferente a  utp.edu.co</v>
      </c>
      <c r="H41" s="468" t="str">
        <f>'01-Mapa de riesgo-UO'!AQ44</f>
        <v>LEVE</v>
      </c>
      <c r="I41" s="509" t="str">
        <f>'01-Mapa de riesgo-UO'!AR44</f>
        <v>Número de horas al mes sin fallas de conectividad a Internet/Número de horas del mes</v>
      </c>
      <c r="J41" s="505"/>
      <c r="K41" s="507"/>
      <c r="L41" s="318" t="str">
        <f>IF('01-Mapa de riesgo-UO'!P44="No existen", "No existe control para el riesgo",'01-Mapa de riesgo-UO'!T44)</f>
        <v>Sistema de respaldo eléctrico
Canal de respaldo con diferente proveedor</v>
      </c>
      <c r="M41" s="318" t="str">
        <f>'01-Mapa de riesgo-UO'!Y44</f>
        <v>Sistemas de transferencia de potencia, UPS, transformador y planta.</v>
      </c>
      <c r="N41" s="318" t="str">
        <f>'01-Mapa de riesgo-UO'!AD44</f>
        <v>Jefe Mantenimiento</v>
      </c>
      <c r="O41" s="319" t="str">
        <f>'01-Mapa de riesgo-UO'!AI44</f>
        <v>Diaria</v>
      </c>
      <c r="P41" s="319" t="str">
        <f>'01-Mapa de riesgo-UO'!AM44</f>
        <v>Preventivo</v>
      </c>
      <c r="Q41" s="502" t="str">
        <f>'01-Mapa de riesgo-UO'!AO44</f>
        <v>FUERTE</v>
      </c>
      <c r="R41" s="498"/>
      <c r="S41" s="498"/>
      <c r="T41" s="320" t="str">
        <f>'01-Mapa de riesgo-UO'!AT44</f>
        <v>ASUMIR</v>
      </c>
      <c r="U41" s="320">
        <f>'01-Mapa de riesgo-UO'!AU44</f>
        <v>0</v>
      </c>
      <c r="V41" s="320">
        <f>IF(T41="COMPARTIR",'01-Mapa de riesgo-UO'!AX44, IF(T41=0, 0,$AW$44))</f>
        <v>0</v>
      </c>
      <c r="W41" s="321"/>
      <c r="X41" s="321"/>
      <c r="Y41" s="321"/>
      <c r="Z41" s="321"/>
      <c r="AA41" s="500"/>
    </row>
    <row r="42" spans="1:27" ht="62.45" customHeight="1" x14ac:dyDescent="0.2">
      <c r="A42" s="396"/>
      <c r="B42" s="372"/>
      <c r="C42" s="509"/>
      <c r="D42" s="509"/>
      <c r="E42" s="509"/>
      <c r="F42" s="317" t="str">
        <f>'01-Mapa de riesgo-UO'!F45</f>
        <v>Falla del servicio de internet con los proveedores de Internet.</v>
      </c>
      <c r="G42" s="509"/>
      <c r="H42" s="468"/>
      <c r="I42" s="509"/>
      <c r="J42" s="505"/>
      <c r="K42" s="507"/>
      <c r="L42" s="318" t="str">
        <f>IF('01-Mapa de riesgo-UO'!P45="No existen", "No existe control para el riesgo",'01-Mapa de riesgo-UO'!T45)</f>
        <v>Monitoreo del estado del servicio</v>
      </c>
      <c r="M42" s="318" t="str">
        <f>'01-Mapa de riesgo-UO'!Y45</f>
        <v>Sistema de monitoreo con una empresa llamada Ingebyte. Monitoreo itnerno IMC.</v>
      </c>
      <c r="N42" s="318" t="str">
        <f>'01-Mapa de riesgo-UO'!AD45</f>
        <v>Profesional 2 Red de datos</v>
      </c>
      <c r="O42" s="319" t="str">
        <f>'01-Mapa de riesgo-UO'!AI45</f>
        <v>Diaria</v>
      </c>
      <c r="P42" s="319" t="str">
        <f>'01-Mapa de riesgo-UO'!AM45</f>
        <v>Detectivo</v>
      </c>
      <c r="Q42" s="502"/>
      <c r="R42" s="498"/>
      <c r="S42" s="498"/>
      <c r="T42" s="320" t="str">
        <f>'01-Mapa de riesgo-UO'!AT45</f>
        <v>ASUMIR</v>
      </c>
      <c r="U42" s="320">
        <f>'01-Mapa de riesgo-UO'!AU45</f>
        <v>0</v>
      </c>
      <c r="V42" s="320">
        <f>IF(T42="COMPARTIR",'01-Mapa de riesgo-UO'!AX45, IF(T42=0, 0,$AW$45))</f>
        <v>0</v>
      </c>
      <c r="W42" s="321"/>
      <c r="X42" s="321"/>
      <c r="Y42" s="321"/>
      <c r="Z42" s="321"/>
      <c r="AA42" s="500"/>
    </row>
    <row r="43" spans="1:27" ht="62.45" customHeight="1" x14ac:dyDescent="0.2">
      <c r="A43" s="396"/>
      <c r="B43" s="372"/>
      <c r="C43" s="509"/>
      <c r="D43" s="509"/>
      <c r="E43" s="509"/>
      <c r="F43" s="317">
        <f>'01-Mapa de riesgo-UO'!F46</f>
        <v>0</v>
      </c>
      <c r="G43" s="509"/>
      <c r="H43" s="468"/>
      <c r="I43" s="509"/>
      <c r="J43" s="505"/>
      <c r="K43" s="507"/>
      <c r="L43" s="318" t="str">
        <f>IF('01-Mapa de riesgo-UO'!P46="No existen", "No existe control para el riesgo",'01-Mapa de riesgo-UO'!T46)</f>
        <v>Equipos de conectividad redundantes
Equipos de control ambiental redundantes</v>
      </c>
      <c r="M43" s="318" t="str">
        <f>'01-Mapa de riesgo-UO'!Y46</f>
        <v>APC y ARUBA</v>
      </c>
      <c r="N43" s="318" t="str">
        <f>'01-Mapa de riesgo-UO'!AD46</f>
        <v>Profesional 2 Red de datos</v>
      </c>
      <c r="O43" s="319" t="str">
        <f>'01-Mapa de riesgo-UO'!AI46</f>
        <v>Diaria</v>
      </c>
      <c r="P43" s="319" t="str">
        <f>'01-Mapa de riesgo-UO'!AM46</f>
        <v>Preventivo</v>
      </c>
      <c r="Q43" s="502"/>
      <c r="R43" s="498"/>
      <c r="S43" s="498"/>
      <c r="T43" s="320" t="str">
        <f>'01-Mapa de riesgo-UO'!AT46</f>
        <v>ASUMIR</v>
      </c>
      <c r="U43" s="320">
        <f>'01-Mapa de riesgo-UO'!AU46</f>
        <v>0</v>
      </c>
      <c r="V43" s="320">
        <f>IF(T43="COMPARTIR",'01-Mapa de riesgo-UO'!AX46, IF(T43=0, 0,$AW$46))</f>
        <v>0</v>
      </c>
      <c r="W43" s="321"/>
      <c r="X43" s="321"/>
      <c r="Y43" s="321"/>
      <c r="Z43" s="321"/>
      <c r="AA43" s="500"/>
    </row>
    <row r="44" spans="1:27" ht="62.45" customHeight="1" x14ac:dyDescent="0.2">
      <c r="A44" s="396">
        <v>13</v>
      </c>
      <c r="B44" s="372" t="str">
        <f>'01-Mapa de riesgo-UO'!B47</f>
        <v>RECURSOS INFORMÁTICOS Y EDUCATIVOS - CRIE</v>
      </c>
      <c r="C44" s="509" t="str">
        <f>'01-Mapa de riesgo-UO'!G47</f>
        <v>Tecnológico</v>
      </c>
      <c r="D44" s="509" t="str">
        <f>'01-Mapa de riesgo-UO'!H47</f>
        <v>Imposibilidad  para acceder a los sistemas de información que esten alojados en los servidores del campus universitario</v>
      </c>
      <c r="E44" s="509" t="str">
        <f>'01-Mapa de riesgo-UO'!I47</f>
        <v>No. acceso fuera del campus universitario a los servicios de internet que ofrece la Universidad</v>
      </c>
      <c r="F44" s="317" t="str">
        <f>'01-Mapa de riesgo-UO'!F47</f>
        <v>Fallas en el sistema eléctrico</v>
      </c>
      <c r="G44" s="509" t="str">
        <f>'01-Mapa de riesgo-UO'!J47</f>
        <v>Incomunicación de la Universidad  a través de internet
Retrasos en los procesos académicos y administrativos ofrecidos a través de los servicios web
Pérdida de imagen</v>
      </c>
      <c r="H44" s="468" t="str">
        <f>'01-Mapa de riesgo-UO'!AQ47</f>
        <v>MODERADO</v>
      </c>
      <c r="I44" s="509" t="str">
        <f>'01-Mapa de riesgo-UO'!AR47</f>
        <v>Número de horas al mes sin fallas de conectividad a Internet del canal principal/Número de horas del mes</v>
      </c>
      <c r="J44" s="505"/>
      <c r="K44" s="507"/>
      <c r="L44" s="318" t="str">
        <f>IF('01-Mapa de riesgo-UO'!P47="No existen", "No existe control para el riesgo",'01-Mapa de riesgo-UO'!T47)</f>
        <v>Sistema de respaldo eléctrico
Canal de respaldo con diferente proveedor</v>
      </c>
      <c r="M44" s="318" t="str">
        <f>'01-Mapa de riesgo-UO'!Y47</f>
        <v>Sistemas de transferencia de potencia, UPS, transformador y planta.</v>
      </c>
      <c r="N44" s="318" t="str">
        <f>'01-Mapa de riesgo-UO'!AD47</f>
        <v>Jefe Mantenimiento</v>
      </c>
      <c r="O44" s="319" t="str">
        <f>'01-Mapa de riesgo-UO'!AI47</f>
        <v>Diaria</v>
      </c>
      <c r="P44" s="319" t="str">
        <f>'01-Mapa de riesgo-UO'!AM47</f>
        <v>Preventivo</v>
      </c>
      <c r="Q44" s="502" t="str">
        <f>'01-Mapa de riesgo-UO'!AO47</f>
        <v>FUERTE</v>
      </c>
      <c r="R44" s="498"/>
      <c r="S44" s="498"/>
      <c r="T44" s="320" t="str">
        <f>'01-Mapa de riesgo-UO'!AT47</f>
        <v>COMPARTIR</v>
      </c>
      <c r="U44" s="320" t="str">
        <f>'01-Mapa de riesgo-UO'!AU47</f>
        <v>COMPARTIR</v>
      </c>
      <c r="V44" s="320" t="str">
        <f>IF(T44="COMPARTIR",'01-Mapa de riesgo-UO'!AX47, IF(T44=0, 0,$AW$47))</f>
        <v>Gestión de Servicios Institucionales</v>
      </c>
      <c r="W44" s="321"/>
      <c r="X44" s="321"/>
      <c r="Y44" s="321"/>
      <c r="Z44" s="321"/>
      <c r="AA44" s="500"/>
    </row>
    <row r="45" spans="1:27" ht="62.45" customHeight="1" x14ac:dyDescent="0.2">
      <c r="A45" s="396"/>
      <c r="B45" s="372"/>
      <c r="C45" s="509"/>
      <c r="D45" s="509"/>
      <c r="E45" s="509"/>
      <c r="F45" s="317" t="str">
        <f>'01-Mapa de riesgo-UO'!F48</f>
        <v>Fallas en los equipos de conectividad o en el sistema de control ambiental</v>
      </c>
      <c r="G45" s="509"/>
      <c r="H45" s="468"/>
      <c r="I45" s="509"/>
      <c r="J45" s="505"/>
      <c r="K45" s="507"/>
      <c r="L45" s="318" t="str">
        <f>IF('01-Mapa de riesgo-UO'!P48="No existen", "No existe control para el riesgo",'01-Mapa de riesgo-UO'!T48)</f>
        <v>Monitoreo del estado del servicio</v>
      </c>
      <c r="M45" s="318" t="str">
        <f>'01-Mapa de riesgo-UO'!Y48</f>
        <v>Sistema de monitoreo con una empresa llamada Ingebyte. Monitoreo itnerno IMC.</v>
      </c>
      <c r="N45" s="318" t="str">
        <f>'01-Mapa de riesgo-UO'!AD48</f>
        <v>Profesional 2 Red de datos</v>
      </c>
      <c r="O45" s="319" t="str">
        <f>'01-Mapa de riesgo-UO'!AI48</f>
        <v>Diaria</v>
      </c>
      <c r="P45" s="319" t="str">
        <f>'01-Mapa de riesgo-UO'!AM48</f>
        <v>Preventivo</v>
      </c>
      <c r="Q45" s="502"/>
      <c r="R45" s="498"/>
      <c r="S45" s="498"/>
      <c r="T45" s="320" t="str">
        <f>'01-Mapa de riesgo-UO'!AT48</f>
        <v>REDUCIR</v>
      </c>
      <c r="U45" s="320" t="str">
        <f>'01-Mapa de riesgo-UO'!AU48</f>
        <v>REDUCIR</v>
      </c>
      <c r="V45" s="320">
        <f>IF(T45="COMPARTIR",'01-Mapa de riesgo-UO'!AX48, IF(T45=0, 0,$AW$48))</f>
        <v>0</v>
      </c>
      <c r="W45" s="321"/>
      <c r="X45" s="321"/>
      <c r="Y45" s="321"/>
      <c r="Z45" s="321"/>
      <c r="AA45" s="500"/>
    </row>
    <row r="46" spans="1:27" ht="62.45" customHeight="1" x14ac:dyDescent="0.2">
      <c r="A46" s="396"/>
      <c r="B46" s="372"/>
      <c r="C46" s="509"/>
      <c r="D46" s="509"/>
      <c r="E46" s="509"/>
      <c r="F46" s="317">
        <f>'01-Mapa de riesgo-UO'!F49</f>
        <v>0</v>
      </c>
      <c r="G46" s="509"/>
      <c r="H46" s="468"/>
      <c r="I46" s="509"/>
      <c r="J46" s="505"/>
      <c r="K46" s="507"/>
      <c r="L46" s="318" t="str">
        <f>IF('01-Mapa de riesgo-UO'!P49="No existen", "No existe control para el riesgo",'01-Mapa de riesgo-UO'!T49)</f>
        <v>Equipos de conectividad redundantes
Equipos de control ambiental redundantes</v>
      </c>
      <c r="M46" s="318">
        <f>'01-Mapa de riesgo-UO'!Y49</f>
        <v>0</v>
      </c>
      <c r="N46" s="318">
        <f>'01-Mapa de riesgo-UO'!AD49</f>
        <v>0</v>
      </c>
      <c r="O46" s="319" t="str">
        <f>'01-Mapa de riesgo-UO'!AI49</f>
        <v>Diaria</v>
      </c>
      <c r="P46" s="319" t="str">
        <f>'01-Mapa de riesgo-UO'!AM49</f>
        <v>Preventivo</v>
      </c>
      <c r="Q46" s="502"/>
      <c r="R46" s="498"/>
      <c r="S46" s="498"/>
      <c r="T46" s="320">
        <f>'01-Mapa de riesgo-UO'!AT49</f>
        <v>0</v>
      </c>
      <c r="U46" s="320">
        <f>'01-Mapa de riesgo-UO'!AU49</f>
        <v>0</v>
      </c>
      <c r="V46" s="320">
        <f>IF(T46="COMPARTIR",'01-Mapa de riesgo-UO'!AX49, IF(T46=0, 0,$AW$49))</f>
        <v>0</v>
      </c>
      <c r="W46" s="321"/>
      <c r="X46" s="321"/>
      <c r="Y46" s="321"/>
      <c r="Z46" s="321"/>
      <c r="AA46" s="500"/>
    </row>
    <row r="47" spans="1:27" ht="62.45" customHeight="1" x14ac:dyDescent="0.2">
      <c r="A47" s="396">
        <v>14</v>
      </c>
      <c r="B47" s="372" t="str">
        <f>'01-Mapa de riesgo-UO'!B50</f>
        <v>RECURSOS INFORMÁTICOS Y EDUCATIVOS - CRIE</v>
      </c>
      <c r="C47" s="509" t="str">
        <f>'01-Mapa de riesgo-UO'!G50</f>
        <v>Tecnológico</v>
      </c>
      <c r="D47" s="509" t="str">
        <f>'01-Mapa de riesgo-UO'!H50</f>
        <v>Intrusión a equipos y servicios de red</v>
      </c>
      <c r="E47" s="509" t="str">
        <f>'01-Mapa de riesgo-UO'!I50</f>
        <v>Acceso no autorizado a servidores,  servicios y equipos de conectividad bajo la gestión de la Administración de la Red.</v>
      </c>
      <c r="F47" s="317" t="str">
        <f>'01-Mapa de riesgo-UO'!F50</f>
        <v>Vulnerabilidades en sistemas operativos y servicios desarrollados por terceros</v>
      </c>
      <c r="G47" s="509" t="str">
        <f>'01-Mapa de riesgo-UO'!J50</f>
        <v>Cambio de configuraciones que afecten el buen funcionamiento de equipos y servicios.
Robo, sabotaje o cambios de información.</v>
      </c>
      <c r="H47" s="468" t="str">
        <f>'01-Mapa de riesgo-UO'!AQ50</f>
        <v>LEVE</v>
      </c>
      <c r="I47" s="509" t="str">
        <f>'01-Mapa de riesgo-UO'!AR50</f>
        <v>Total de intrusiones detectadas/Total de intentos de intrusión cada semestre</v>
      </c>
      <c r="J47" s="504"/>
      <c r="K47" s="507"/>
      <c r="L47" s="318" t="str">
        <f>IF('01-Mapa de riesgo-UO'!P50="No existen", "No existe control para el riesgo",'01-Mapa de riesgo-UO'!T50)</f>
        <v>Actualización de las aplicaciones, servicios y sistemas operativos de los servidores</v>
      </c>
      <c r="M47" s="318">
        <f>'01-Mapa de riesgo-UO'!Y50</f>
        <v>0</v>
      </c>
      <c r="N47" s="318">
        <f>'01-Mapa de riesgo-UO'!AD50</f>
        <v>0</v>
      </c>
      <c r="O47" s="319" t="str">
        <f>'01-Mapa de riesgo-UO'!AI50</f>
        <v>Anual</v>
      </c>
      <c r="P47" s="319" t="str">
        <f>'01-Mapa de riesgo-UO'!AM50</f>
        <v>Preventivo</v>
      </c>
      <c r="Q47" s="502" t="str">
        <f>'01-Mapa de riesgo-UO'!AO50</f>
        <v>ACEPTABLE</v>
      </c>
      <c r="R47" s="498"/>
      <c r="S47" s="498"/>
      <c r="T47" s="320" t="str">
        <f>'01-Mapa de riesgo-UO'!AT50</f>
        <v>ASUMIR</v>
      </c>
      <c r="U47" s="320">
        <f>'01-Mapa de riesgo-UO'!AU50</f>
        <v>0</v>
      </c>
      <c r="V47" s="320">
        <f>IF(T47="COMPARTIR",'01-Mapa de riesgo-UO'!AX50, IF(T47=0, 0,$AW$50))</f>
        <v>0</v>
      </c>
      <c r="W47" s="321"/>
      <c r="X47" s="321"/>
      <c r="Y47" s="321"/>
      <c r="Z47" s="321"/>
      <c r="AA47" s="500"/>
    </row>
    <row r="48" spans="1:27" ht="62.45" customHeight="1" x14ac:dyDescent="0.2">
      <c r="A48" s="396"/>
      <c r="B48" s="372"/>
      <c r="C48" s="509"/>
      <c r="D48" s="509"/>
      <c r="E48" s="509"/>
      <c r="F48" s="317" t="str">
        <f>'01-Mapa de riesgo-UO'!F51</f>
        <v>Falta de equipos adecuados para la seguridad en la red. Se debe cumplir con las directrices de control de acceso a la red de datos aprobada por el CSU.</v>
      </c>
      <c r="G48" s="509"/>
      <c r="H48" s="468"/>
      <c r="I48" s="509"/>
      <c r="J48" s="505"/>
      <c r="K48" s="507"/>
      <c r="L48" s="318" t="str">
        <f>IF('01-Mapa de riesgo-UO'!P51="No existen", "No existe control para el riesgo",'01-Mapa de riesgo-UO'!T51)</f>
        <v>Conexiones seguras para todos los servicios que se accedan a través de la red</v>
      </c>
      <c r="M48" s="318">
        <f>'01-Mapa de riesgo-UO'!Y51</f>
        <v>0</v>
      </c>
      <c r="N48" s="318" t="str">
        <f>'01-Mapa de riesgo-UO'!AD51</f>
        <v>Profesional 2 Red de datos</v>
      </c>
      <c r="O48" s="319" t="str">
        <f>'01-Mapa de riesgo-UO'!AI51</f>
        <v>Diaria</v>
      </c>
      <c r="P48" s="319" t="str">
        <f>'01-Mapa de riesgo-UO'!AM51</f>
        <v>Preventivo</v>
      </c>
      <c r="Q48" s="502"/>
      <c r="R48" s="498"/>
      <c r="S48" s="498"/>
      <c r="T48" s="320" t="str">
        <f>'01-Mapa de riesgo-UO'!AT51</f>
        <v>ASUMIR</v>
      </c>
      <c r="U48" s="320">
        <f>'01-Mapa de riesgo-UO'!AU51</f>
        <v>0</v>
      </c>
      <c r="V48" s="320">
        <f>IF(T48="COMPARTIR",'01-Mapa de riesgo-UO'!AX51, IF(T48=0, 0,$AW$51))</f>
        <v>0</v>
      </c>
      <c r="W48" s="321"/>
      <c r="X48" s="321"/>
      <c r="Y48" s="321"/>
      <c r="Z48" s="321"/>
      <c r="AA48" s="500"/>
    </row>
    <row r="49" spans="1:27" ht="62.45" customHeight="1" x14ac:dyDescent="0.2">
      <c r="A49" s="396"/>
      <c r="B49" s="372"/>
      <c r="C49" s="509"/>
      <c r="D49" s="509"/>
      <c r="E49" s="509"/>
      <c r="F49" s="317" t="str">
        <f>'01-Mapa de riesgo-UO'!F52</f>
        <v>Contraseñas y usuarios por defecto, Contraseñas débiles.
Errores en configuraciones.
Uso de protocolos inseguros.</v>
      </c>
      <c r="G49" s="509"/>
      <c r="H49" s="468"/>
      <c r="I49" s="509"/>
      <c r="J49" s="505"/>
      <c r="K49" s="507"/>
      <c r="L49" s="318" t="str">
        <f>IF('01-Mapa de riesgo-UO'!P52="No existen", "No existe control para el riesgo",'01-Mapa de riesgo-UO'!T52)</f>
        <v>Equipos de seguridad (Firewall e IPS)</v>
      </c>
      <c r="M49" s="318" t="str">
        <f>'01-Mapa de riesgo-UO'!Y52</f>
        <v>Conexiones seguras para todos los servicios que se accedan a través de la red</v>
      </c>
      <c r="N49" s="318" t="str">
        <f>'01-Mapa de riesgo-UO'!AD52</f>
        <v>Profesional 2 Red de datos</v>
      </c>
      <c r="O49" s="319" t="str">
        <f>'01-Mapa de riesgo-UO'!AI52</f>
        <v>Diaria</v>
      </c>
      <c r="P49" s="319" t="str">
        <f>'01-Mapa de riesgo-UO'!AM52</f>
        <v>Preventivo</v>
      </c>
      <c r="Q49" s="502"/>
      <c r="R49" s="498"/>
      <c r="S49" s="498"/>
      <c r="T49" s="320">
        <f>'01-Mapa de riesgo-UO'!AT52</f>
        <v>0</v>
      </c>
      <c r="U49" s="320">
        <f>'01-Mapa de riesgo-UO'!AU52</f>
        <v>0</v>
      </c>
      <c r="V49" s="320">
        <f>IF(T49="COMPARTIR",'01-Mapa de riesgo-UO'!AX52, IF(T49=0, 0,$AW$52))</f>
        <v>0</v>
      </c>
      <c r="W49" s="321"/>
      <c r="X49" s="321"/>
      <c r="Y49" s="321"/>
      <c r="Z49" s="321"/>
      <c r="AA49" s="500"/>
    </row>
    <row r="50" spans="1:27" ht="62.45" customHeight="1" x14ac:dyDescent="0.2">
      <c r="A50" s="396">
        <v>15</v>
      </c>
      <c r="B50" s="372" t="str">
        <f>'01-Mapa de riesgo-UO'!B53</f>
        <v>GESTIÓN_DE_SERVICIOS_INSTITUCIONALES</v>
      </c>
      <c r="C50" s="509" t="str">
        <f>'01-Mapa de riesgo-UO'!G53</f>
        <v>Operacional</v>
      </c>
      <c r="D50" s="509" t="str">
        <f>'01-Mapa de riesgo-UO'!H53</f>
        <v>Suspensión en el servicio de energia eléctrica en el campus universitario</v>
      </c>
      <c r="E50" s="509" t="str">
        <f>'01-Mapa de riesgo-UO'!I53</f>
        <v>Fallas en el fluido de energía eléctrica por mas de 4 horas</v>
      </c>
      <c r="F50" s="317" t="str">
        <f>'01-Mapa de riesgo-UO'!F53</f>
        <v>Fallos en equipos y redes de media y baja tensión</v>
      </c>
      <c r="G50" s="509" t="str">
        <f>'01-Mapa de riesgo-UO'!J53</f>
        <v>Suspensión de actividades académicas y administrativas</v>
      </c>
      <c r="H50" s="468" t="str">
        <f>'01-Mapa de riesgo-UO'!AQ53</f>
        <v>MODERADO</v>
      </c>
      <c r="I50" s="509" t="str">
        <f>'01-Mapa de riesgo-UO'!AR53</f>
        <v>Número de suspenciones imprevitas del servicio de energía eléctrica por más de cuatro horas</v>
      </c>
      <c r="J50" s="505"/>
      <c r="K50" s="507"/>
      <c r="L50" s="318" t="str">
        <f>IF('01-Mapa de riesgo-UO'!P53="No existen", "No existe control para el riesgo",'01-Mapa de riesgo-UO'!T53)</f>
        <v xml:space="preserve">Seguimiento a la ejecución del plan de mantenimiento de equipos </v>
      </c>
      <c r="M50" s="318">
        <f>'01-Mapa de riesgo-UO'!Y53</f>
        <v>0</v>
      </c>
      <c r="N50" s="318" t="str">
        <f>'01-Mapa de riesgo-UO'!AD53</f>
        <v>Jefe Mantenimiento institucional</v>
      </c>
      <c r="O50" s="319" t="str">
        <f>'01-Mapa de riesgo-UO'!AI53</f>
        <v>Anual</v>
      </c>
      <c r="P50" s="319" t="str">
        <f>'01-Mapa de riesgo-UO'!AM53</f>
        <v>Preventivo</v>
      </c>
      <c r="Q50" s="502" t="str">
        <f>'01-Mapa de riesgo-UO'!AO53</f>
        <v>ACEPTABLE</v>
      </c>
      <c r="R50" s="498"/>
      <c r="S50" s="498"/>
      <c r="T50" s="320" t="str">
        <f>'01-Mapa de riesgo-UO'!AT53</f>
        <v>REDUCIR</v>
      </c>
      <c r="U50" s="320" t="str">
        <f>'01-Mapa de riesgo-UO'!AU53</f>
        <v>Realizar revisión periódica de estado de plantas eléctricas y UPS.</v>
      </c>
      <c r="V50" s="320">
        <f>IF(T50="COMPARTIR",'01-Mapa de riesgo-UO'!AX53, IF(T50=0, 0,$AW$53))</f>
        <v>0</v>
      </c>
      <c r="W50" s="321"/>
      <c r="X50" s="321"/>
      <c r="Y50" s="321"/>
      <c r="Z50" s="321"/>
      <c r="AA50" s="500"/>
    </row>
    <row r="51" spans="1:27" ht="62.45" customHeight="1" x14ac:dyDescent="0.2">
      <c r="A51" s="396"/>
      <c r="B51" s="372"/>
      <c r="C51" s="509"/>
      <c r="D51" s="509"/>
      <c r="E51" s="509"/>
      <c r="F51" s="317" t="str">
        <f>'01-Mapa de riesgo-UO'!F54</f>
        <v>Errores humanos en la operación y mantenimiento de equipos y redes.</v>
      </c>
      <c r="G51" s="509"/>
      <c r="H51" s="468"/>
      <c r="I51" s="509"/>
      <c r="J51" s="505"/>
      <c r="K51" s="507"/>
      <c r="L51" s="318" t="str">
        <f>IF('01-Mapa de riesgo-UO'!P54="No existen", "No existe control para el riesgo",'01-Mapa de riesgo-UO'!T54)</f>
        <v>Revisión periodica al estado de las redes eléctricas</v>
      </c>
      <c r="M51" s="318">
        <f>'01-Mapa de riesgo-UO'!Y54</f>
        <v>0</v>
      </c>
      <c r="N51" s="318" t="str">
        <f>'01-Mapa de riesgo-UO'!AD54</f>
        <v>Jefe Mantenimiento institucional</v>
      </c>
      <c r="O51" s="319" t="str">
        <f>'01-Mapa de riesgo-UO'!AI54</f>
        <v>No definida</v>
      </c>
      <c r="P51" s="319" t="str">
        <f>'01-Mapa de riesgo-UO'!AM54</f>
        <v>Detectivo</v>
      </c>
      <c r="Q51" s="502"/>
      <c r="R51" s="498"/>
      <c r="S51" s="498"/>
      <c r="T51" s="320" t="str">
        <f>'01-Mapa de riesgo-UO'!AT54</f>
        <v>COMPARTIR</v>
      </c>
      <c r="U51" s="320" t="str">
        <f>'01-Mapa de riesgo-UO'!AU54</f>
        <v>Gestionar adquisición o renovacion de plantas eléctricas, UPS y equipos en general en edificios . cuando sea técnica y financieramente posible.</v>
      </c>
      <c r="V51" s="320" t="str">
        <f>IF(T51="COMPARTIR",'01-Mapa de riesgo-UO'!AX54, IF(T51=0, 0,$AW$54))</f>
        <v>GESTION DE SERVICIOS INSTITUCIONALES Y VICERRECTORÍA ADMINISTRATIVA Y FINANCIERA</v>
      </c>
      <c r="W51" s="321"/>
      <c r="X51" s="321"/>
      <c r="Y51" s="321"/>
      <c r="Z51" s="321"/>
      <c r="AA51" s="500"/>
    </row>
    <row r="52" spans="1:27" ht="62.45" customHeight="1" x14ac:dyDescent="0.2">
      <c r="A52" s="396"/>
      <c r="B52" s="372"/>
      <c r="C52" s="509"/>
      <c r="D52" s="509"/>
      <c r="E52" s="509"/>
      <c r="F52" s="317" t="str">
        <f>'01-Mapa de riesgo-UO'!F55</f>
        <v>Fallos en equipos y redes de media tensión del proveedor de servicio.</v>
      </c>
      <c r="G52" s="509"/>
      <c r="H52" s="468"/>
      <c r="I52" s="509"/>
      <c r="J52" s="505"/>
      <c r="K52" s="507"/>
      <c r="L52" s="318" t="str">
        <f>IF('01-Mapa de riesgo-UO'!P55="No existen", "No existe control para el riesgo",'01-Mapa de riesgo-UO'!T55)</f>
        <v>Revisión de los requerimientos técnicos para la contratacion del servicio  especializado en mantenimiento eléctrico</v>
      </c>
      <c r="M52" s="318">
        <f>'01-Mapa de riesgo-UO'!Y55</f>
        <v>0</v>
      </c>
      <c r="N52" s="318" t="str">
        <f>'01-Mapa de riesgo-UO'!AD55</f>
        <v>Jefe Mantenimiento institucional</v>
      </c>
      <c r="O52" s="319" t="str">
        <f>'01-Mapa de riesgo-UO'!AI55</f>
        <v>Anual</v>
      </c>
      <c r="P52" s="319" t="str">
        <f>'01-Mapa de riesgo-UO'!AM55</f>
        <v>Preventivo</v>
      </c>
      <c r="Q52" s="502"/>
      <c r="R52" s="498"/>
      <c r="S52" s="498"/>
      <c r="T52" s="320" t="str">
        <f>'01-Mapa de riesgo-UO'!AT55</f>
        <v>COMPARTIR</v>
      </c>
      <c r="U52" s="320" t="str">
        <f>'01-Mapa de riesgo-UO'!AU55</f>
        <v>Entrada en funcionamiento de linea de respaldo en media tension</v>
      </c>
      <c r="V52" s="320" t="str">
        <f>IF(T52="COMPARTIR",'01-Mapa de riesgo-UO'!AX55, IF(T52=0, 0,$AW$55))</f>
        <v>GESTION DE SERVICIOS INSTITUCIONALES Y OFICINA DE PLANEACIÓN</v>
      </c>
      <c r="W52" s="321"/>
      <c r="X52" s="321"/>
      <c r="Y52" s="321"/>
      <c r="Z52" s="321"/>
      <c r="AA52" s="500"/>
    </row>
    <row r="53" spans="1:27" ht="62.45" customHeight="1" x14ac:dyDescent="0.2">
      <c r="A53" s="396">
        <v>16</v>
      </c>
      <c r="B53" s="372" t="str">
        <f>'01-Mapa de riesgo-UO'!B56</f>
        <v>GESTIÓN_DE_SERVICIOS_INSTITUCIONALES</v>
      </c>
      <c r="C53" s="509" t="str">
        <f>'01-Mapa de riesgo-UO'!G56</f>
        <v>Operacional</v>
      </c>
      <c r="D53" s="509" t="str">
        <f>'01-Mapa de riesgo-UO'!H56</f>
        <v>Agotamiento de las reservas de agua en el campus universitario, necesarias para la atención de las necesidades básicas</v>
      </c>
      <c r="E53" s="509" t="str">
        <f>'01-Mapa de riesgo-UO'!I56</f>
        <v>Falta de agua en el Campus Universitario para la atención de necesidades básicas</v>
      </c>
      <c r="F53" s="317" t="str">
        <f>'01-Mapa de riesgo-UO'!F56</f>
        <v>Falta de un sistema de detección temprana por fallas en el suministro de agua</v>
      </c>
      <c r="G53" s="509" t="str">
        <f>'01-Mapa de riesgo-UO'!J56</f>
        <v>Suspensión de actividades académicas y administrativas</v>
      </c>
      <c r="H53" s="468" t="str">
        <f>'01-Mapa de riesgo-UO'!AQ56</f>
        <v>MODERADO</v>
      </c>
      <c r="I53" s="509" t="str">
        <f>'01-Mapa de riesgo-UO'!AR56</f>
        <v>Número de veces que se suspenden las actividades académicas o administrativas por agotamiento imprevisto de las reservas de agua durante la vigencia</v>
      </c>
      <c r="J53" s="504"/>
      <c r="K53" s="507"/>
      <c r="L53" s="318" t="str">
        <f>IF('01-Mapa de riesgo-UO'!P56="No existen", "No existe control para el riesgo",'01-Mapa de riesgo-UO'!T56)</f>
        <v>Revisión periódica de los niveles de los tanques de almacenamiento de agua</v>
      </c>
      <c r="M53" s="318">
        <f>'01-Mapa de riesgo-UO'!Y56</f>
        <v>0</v>
      </c>
      <c r="N53" s="318" t="str">
        <f>'01-Mapa de riesgo-UO'!AD56</f>
        <v>Trabajador Oficial/Contratista</v>
      </c>
      <c r="O53" s="319" t="str">
        <f>'01-Mapa de riesgo-UO'!AI56</f>
        <v>Semanal</v>
      </c>
      <c r="P53" s="319" t="str">
        <f>'01-Mapa de riesgo-UO'!AM56</f>
        <v>Detectivo</v>
      </c>
      <c r="Q53" s="502" t="str">
        <f>'01-Mapa de riesgo-UO'!AO56</f>
        <v>ACEPTABLE</v>
      </c>
      <c r="R53" s="498"/>
      <c r="S53" s="498"/>
      <c r="T53" s="320" t="str">
        <f>'01-Mapa de riesgo-UO'!AT56</f>
        <v>COMPARTIR</v>
      </c>
      <c r="U53" s="320" t="str">
        <f>'01-Mapa de riesgo-UO'!AU56</f>
        <v>Gestiones técnicas y financieras para la implementación de un sistema de deteccion de nivel de agua en los tanques de abastecimiento</v>
      </c>
      <c r="V53" s="320" t="str">
        <f>IF(T53="COMPARTIR",'01-Mapa de riesgo-UO'!AX56, IF(T53=0, 0,$AW$56))</f>
        <v>GESTION DE SERVICIOS INSTITUCIONALES Y VICERRECTORÍA ADMINISTRATIVA Y FINANCIERA</v>
      </c>
      <c r="W53" s="321"/>
      <c r="X53" s="321"/>
      <c r="Y53" s="321"/>
      <c r="Z53" s="321"/>
      <c r="AA53" s="500"/>
    </row>
    <row r="54" spans="1:27" ht="62.45" customHeight="1" x14ac:dyDescent="0.2">
      <c r="A54" s="396"/>
      <c r="B54" s="372"/>
      <c r="C54" s="509"/>
      <c r="D54" s="509"/>
      <c r="E54" s="509"/>
      <c r="F54" s="317" t="str">
        <f>'01-Mapa de riesgo-UO'!F57</f>
        <v xml:space="preserve">Daños ocurridos en la red hidráulica al interior del campus que imposibiliten el suministro de agua. </v>
      </c>
      <c r="G54" s="509"/>
      <c r="H54" s="468"/>
      <c r="I54" s="509"/>
      <c r="J54" s="505"/>
      <c r="K54" s="507"/>
      <c r="L54" s="318" t="str">
        <f>IF('01-Mapa de riesgo-UO'!P57="No existen", "No existe control para el riesgo",'01-Mapa de riesgo-UO'!T57)</f>
        <v>Mantenimiento preventivo sistemas de bombeo en los tanques de reserva de agua</v>
      </c>
      <c r="M54" s="318">
        <f>'01-Mapa de riesgo-UO'!Y57</f>
        <v>0</v>
      </c>
      <c r="N54" s="318" t="str">
        <f>'01-Mapa de riesgo-UO'!AD57</f>
        <v>Trabajador Oficial/Contratista</v>
      </c>
      <c r="O54" s="319" t="str">
        <f>'01-Mapa de riesgo-UO'!AI57</f>
        <v>Trimestral</v>
      </c>
      <c r="P54" s="319" t="str">
        <f>'01-Mapa de riesgo-UO'!AM57</f>
        <v>Preventivo</v>
      </c>
      <c r="Q54" s="502"/>
      <c r="R54" s="498"/>
      <c r="S54" s="498"/>
      <c r="T54" s="320" t="str">
        <f>'01-Mapa de riesgo-UO'!AT57</f>
        <v>COMPARTIR</v>
      </c>
      <c r="U54" s="320" t="str">
        <f>'01-Mapa de riesgo-UO'!AU57</f>
        <v>Pago oportuno de las facturas de servicios públicos - agua.</v>
      </c>
      <c r="V54" s="320" t="str">
        <f>IF(T54="COMPARTIR",'01-Mapa de riesgo-UO'!AX57, IF(T54=0, 0,$AW$57))</f>
        <v>GESTION DE SERVICIOS INSTITUCIONALES Y GESTIÓN FINANCIERA</v>
      </c>
      <c r="W54" s="321"/>
      <c r="X54" s="321"/>
      <c r="Y54" s="321"/>
      <c r="Z54" s="321"/>
      <c r="AA54" s="500"/>
    </row>
    <row r="55" spans="1:27" ht="62.45" customHeight="1" x14ac:dyDescent="0.2">
      <c r="A55" s="396"/>
      <c r="B55" s="372"/>
      <c r="C55" s="509"/>
      <c r="D55" s="509"/>
      <c r="E55" s="509"/>
      <c r="F55" s="317" t="str">
        <f>'01-Mapa de riesgo-UO'!F58</f>
        <v xml:space="preserve">Falta de suministro de agua prolongado por parte del prestador del servicio, por daños ocurridos en la red hidráulica  externa </v>
      </c>
      <c r="G55" s="509"/>
      <c r="H55" s="468"/>
      <c r="I55" s="509"/>
      <c r="J55" s="505"/>
      <c r="K55" s="507"/>
      <c r="L55" s="318" t="str">
        <f>IF('01-Mapa de riesgo-UO'!P58="No existen", "No existe control para el riesgo",'01-Mapa de riesgo-UO'!T58)</f>
        <v>Verificación pagos del servicio de agua realizados por la Universidad.</v>
      </c>
      <c r="M55" s="318">
        <f>'01-Mapa de riesgo-UO'!Y58</f>
        <v>0</v>
      </c>
      <c r="N55" s="318" t="str">
        <f>'01-Mapa de riesgo-UO'!AD58</f>
        <v>Jefe Mantenimiento institucional</v>
      </c>
      <c r="O55" s="319" t="str">
        <f>'01-Mapa de riesgo-UO'!AI58</f>
        <v>Mensual</v>
      </c>
      <c r="P55" s="319" t="str">
        <f>'01-Mapa de riesgo-UO'!AM58</f>
        <v>Detectivo</v>
      </c>
      <c r="Q55" s="502"/>
      <c r="R55" s="498"/>
      <c r="S55" s="498"/>
      <c r="T55" s="320" t="str">
        <f>'01-Mapa de riesgo-UO'!AT58</f>
        <v>REDUCIR</v>
      </c>
      <c r="U55" s="320" t="str">
        <f>'01-Mapa de riesgo-UO'!AU58</f>
        <v>Suspensión de actividades de mantenimiento que demanden consumo excesivo de agua, cunado existan cortes del suministro externo.</v>
      </c>
      <c r="V55" s="320">
        <f>IF(T55="COMPARTIR",'01-Mapa de riesgo-UO'!AX58, IF(T55=0, 0,$AW$58))</f>
        <v>0</v>
      </c>
      <c r="W55" s="321"/>
      <c r="X55" s="321"/>
      <c r="Y55" s="321"/>
      <c r="Z55" s="321"/>
      <c r="AA55" s="500"/>
    </row>
    <row r="56" spans="1:27" ht="62.45" customHeight="1" x14ac:dyDescent="0.2">
      <c r="A56" s="396">
        <v>17</v>
      </c>
      <c r="B56" s="372" t="str">
        <f>'01-Mapa de riesgo-UO'!B59</f>
        <v>GESTIÓN_DE_SERVICIOS_INSTITUCIONALES</v>
      </c>
      <c r="C56" s="509" t="str">
        <f>'01-Mapa de riesgo-UO'!G59</f>
        <v>Operacional</v>
      </c>
      <c r="D56" s="509" t="str">
        <f>'01-Mapa de riesgo-UO'!H59</f>
        <v>Fallas técnicas en los equipos de laboratorio por falta de mantenimientos correctivos o preventivos</v>
      </c>
      <c r="E56" s="509" t="str">
        <f>'01-Mapa de riesgo-UO'!I59</f>
        <v>Atencion inoportuna de los requerimientos para mantenimiento de equipos de laboratorio</v>
      </c>
      <c r="F56" s="317" t="str">
        <f>'01-Mapa de riesgo-UO'!F59</f>
        <v>No se tramitan a tiempo las solicitudes de mantenimiento de equipos de laboratorio de las facultades o programas</v>
      </c>
      <c r="G56" s="509" t="str">
        <f>'01-Mapa de riesgo-UO'!J59</f>
        <v>Suspension de actividades de laboratorio por mal funcionamiento de los equipo, Errores en la generación de informes, incumplimiento en los contratos.</v>
      </c>
      <c r="H56" s="468" t="str">
        <f>'01-Mapa de riesgo-UO'!AQ59</f>
        <v>MODERADO</v>
      </c>
      <c r="I56" s="509" t="str">
        <f>'01-Mapa de riesgo-UO'!AR59</f>
        <v>Número de equipos de laboratorio atendidos por mantenimiento correctivo o preventivo / Número de  equipos de laboratorio con solicitud de mantenimiento correctivo o preventivo</v>
      </c>
      <c r="J56" s="504"/>
      <c r="K56" s="507"/>
      <c r="L56" s="318" t="str">
        <f>IF('01-Mapa de riesgo-UO'!P59="No existen", "No existe control para el riesgo",'01-Mapa de riesgo-UO'!T59)</f>
        <v xml:space="preserve">Seguimiento a la ejecución del mantenimiento de equipos de laboratorio </v>
      </c>
      <c r="M56" s="318">
        <f>'01-Mapa de riesgo-UO'!Y59</f>
        <v>0</v>
      </c>
      <c r="N56" s="318" t="str">
        <f>'01-Mapa de riesgo-UO'!AD59</f>
        <v>Jefe Mantenimiento institucional</v>
      </c>
      <c r="O56" s="319" t="str">
        <f>'01-Mapa de riesgo-UO'!AI59</f>
        <v>Semanal</v>
      </c>
      <c r="P56" s="319" t="str">
        <f>'01-Mapa de riesgo-UO'!AM59</f>
        <v>Detectivo</v>
      </c>
      <c r="Q56" s="502" t="str">
        <f>'01-Mapa de riesgo-UO'!AO59</f>
        <v>ACEPTABLE</v>
      </c>
      <c r="R56" s="498"/>
      <c r="S56" s="498"/>
      <c r="T56" s="320" t="str">
        <f>'01-Mapa de riesgo-UO'!AT59</f>
        <v>REDUCIR</v>
      </c>
      <c r="U56" s="320" t="str">
        <f>'01-Mapa de riesgo-UO'!AU59</f>
        <v xml:space="preserve">Elaboración del Plan de mantenimiento de equipos de laboratorio </v>
      </c>
      <c r="V56" s="320">
        <f>IF(T56="COMPARTIR",'01-Mapa de riesgo-UO'!AX59, IF(T56=0, 0,$AW$59))</f>
        <v>0</v>
      </c>
      <c r="W56" s="321"/>
      <c r="X56" s="321"/>
      <c r="Y56" s="321"/>
      <c r="Z56" s="321"/>
      <c r="AA56" s="500"/>
    </row>
    <row r="57" spans="1:27" ht="62.45" customHeight="1" x14ac:dyDescent="0.2">
      <c r="A57" s="396"/>
      <c r="B57" s="372"/>
      <c r="C57" s="509"/>
      <c r="D57" s="509"/>
      <c r="E57" s="509"/>
      <c r="F57" s="317" t="str">
        <f>'01-Mapa de riesgo-UO'!F60</f>
        <v>Inadecuada planeacion del mantenimiento de equipos de laboratorio</v>
      </c>
      <c r="G57" s="509"/>
      <c r="H57" s="468"/>
      <c r="I57" s="509"/>
      <c r="J57" s="505"/>
      <c r="K57" s="507"/>
      <c r="L57" s="318" t="str">
        <f>IF('01-Mapa de riesgo-UO'!P60="No existen", "No existe control para el riesgo",'01-Mapa de riesgo-UO'!T60)</f>
        <v>Seguimiento al cronograma de intervencion de los equipos de laboratorio</v>
      </c>
      <c r="M57" s="318">
        <f>'01-Mapa de riesgo-UO'!Y60</f>
        <v>0</v>
      </c>
      <c r="N57" s="318" t="str">
        <f>'01-Mapa de riesgo-UO'!AD60</f>
        <v>Jefe Mantenimiento institucional</v>
      </c>
      <c r="O57" s="319" t="str">
        <f>'01-Mapa de riesgo-UO'!AI60</f>
        <v>Anual</v>
      </c>
      <c r="P57" s="319" t="str">
        <f>'01-Mapa de riesgo-UO'!AM60</f>
        <v>Preventivo</v>
      </c>
      <c r="Q57" s="502"/>
      <c r="R57" s="498"/>
      <c r="S57" s="498"/>
      <c r="T57" s="320" t="str">
        <f>'01-Mapa de riesgo-UO'!AT60</f>
        <v>COMPARTIR</v>
      </c>
      <c r="U57" s="320" t="str">
        <f>'01-Mapa de riesgo-UO'!AU60</f>
        <v>Reuniónes con Decanos y Directores de laboratorio para definir prioridades en el mantenimiento de equipos de laboratorio</v>
      </c>
      <c r="V57" s="320" t="str">
        <f>IF(T57="COMPARTIR",'01-Mapa de riesgo-UO'!AX60, IF(T57=0, 0,$AW$60))</f>
        <v>GESTION DE SERVICIOS INSTITUCIONALES Y DECANOS Y DIRECTORES DE LABORATORIOS</v>
      </c>
      <c r="W57" s="321"/>
      <c r="X57" s="321"/>
      <c r="Y57" s="321"/>
      <c r="Z57" s="321"/>
      <c r="AA57" s="500"/>
    </row>
    <row r="58" spans="1:27" ht="62.45" customHeight="1" x14ac:dyDescent="0.2">
      <c r="A58" s="396"/>
      <c r="B58" s="372"/>
      <c r="C58" s="509"/>
      <c r="D58" s="509"/>
      <c r="E58" s="509"/>
      <c r="F58" s="317" t="str">
        <f>'01-Mapa de riesgo-UO'!F61</f>
        <v>Falta de recursos para la atencion total de los equipos y necesidades de los programas</v>
      </c>
      <c r="G58" s="509"/>
      <c r="H58" s="468"/>
      <c r="I58" s="509"/>
      <c r="J58" s="505"/>
      <c r="K58" s="507"/>
      <c r="L58" s="318" t="str">
        <f>IF('01-Mapa de riesgo-UO'!P61="No existen", "No existe control para el riesgo",'01-Mapa de riesgo-UO'!T61)</f>
        <v>Seguimiento a los recursos asignados a cada facultad y  reasignación de los mismos con el fin de atender las necesidades de los laboratorios</v>
      </c>
      <c r="M58" s="318">
        <f>'01-Mapa de riesgo-UO'!Y61</f>
        <v>0</v>
      </c>
      <c r="N58" s="318" t="str">
        <f>'01-Mapa de riesgo-UO'!AD61</f>
        <v>Jefe Mantenimiento institucional</v>
      </c>
      <c r="O58" s="319" t="str">
        <f>'01-Mapa de riesgo-UO'!AI61</f>
        <v>No definida</v>
      </c>
      <c r="P58" s="319" t="str">
        <f>'01-Mapa de riesgo-UO'!AM61</f>
        <v>Preventivo</v>
      </c>
      <c r="Q58" s="502"/>
      <c r="R58" s="498"/>
      <c r="S58" s="498"/>
      <c r="T58" s="320" t="str">
        <f>'01-Mapa de riesgo-UO'!AT61</f>
        <v>REDUCIR</v>
      </c>
      <c r="U58" s="320" t="str">
        <f>'01-Mapa de riesgo-UO'!AU61</f>
        <v>Seguimiento a la contratación y ejecución de las prioridades de mantenimeinto de equipos de laboratorio definidas en reuniones con Decanos y Directores de laboratorios</v>
      </c>
      <c r="V58" s="320">
        <f>IF(T58="COMPARTIR",'01-Mapa de riesgo-UO'!AX61, IF(T58=0, 0,$AW$61))</f>
        <v>0</v>
      </c>
      <c r="W58" s="321"/>
      <c r="X58" s="321"/>
      <c r="Y58" s="321"/>
      <c r="Z58" s="321"/>
      <c r="AA58" s="500"/>
    </row>
    <row r="59" spans="1:27" ht="62.45" customHeight="1" x14ac:dyDescent="0.2">
      <c r="A59" s="396">
        <v>18</v>
      </c>
      <c r="B59" s="372" t="str">
        <f>'01-Mapa de riesgo-UO'!B62</f>
        <v>GESTIÓN_DE_SERVICIOS_INSTITUCIONALES</v>
      </c>
      <c r="C59" s="509" t="str">
        <f>'01-Mapa de riesgo-UO'!G62</f>
        <v>Operacional</v>
      </c>
      <c r="D59" s="509" t="str">
        <f>'01-Mapa de riesgo-UO'!H62</f>
        <v>No reconocimiento de indemnización por parte de la aseguradora relacionadas con la inclusión de edificiaciones bajo la póliza todo riesgo daños materiales y todo riesgo construcción del programa de seguros de la Universidad</v>
      </c>
      <c r="E59" s="509" t="str">
        <f>'01-Mapa de riesgo-UO'!I62</f>
        <v>En algunos casos no se reporta o no es oportuno el reporte de obras a iniciar o en construciión bajo la póliza todo riesgo construcción por falta de información, en otros casos no es posible asegurarlas por su porcentaje de avance, otras veces no se informa a la dependencia que las obras han sido finalizadas para su inclusión en la póliza todo riesgo daño material y existe la posibilidad de que los valores asegurados de las edificaciones existentes no esté de acuerdo con los valores reales de las edificaciones</v>
      </c>
      <c r="F59" s="317" t="str">
        <f>'01-Mapa de riesgo-UO'!F62</f>
        <v>No reporte oportuno de obras terminadas o en proceso de construcción a la compañía de seguros para la inclusión en las pólizas del programa de seguros de la Universidad</v>
      </c>
      <c r="G59" s="509" t="str">
        <f>'01-Mapa de riesgo-UO'!J62</f>
        <v>Detrimento patrimonial por pérdida o daños en los inmuebles y no pago  de indemnizaciones por parte de la aseguradora</v>
      </c>
      <c r="H59" s="468" t="str">
        <f>'01-Mapa de riesgo-UO'!AQ62</f>
        <v>LEVE</v>
      </c>
      <c r="I59" s="509" t="str">
        <f>'01-Mapa de riesgo-UO'!AR62</f>
        <v>Número de indemnizaciones recibidas por siniestros en edificaciones / Número de sinistros en edificaciones</v>
      </c>
      <c r="J59" s="504"/>
      <c r="K59" s="507"/>
      <c r="L59" s="318" t="str">
        <f>IF('01-Mapa de riesgo-UO'!P62="No existen", "No existe control para el riesgo",'01-Mapa de riesgo-UO'!T62)</f>
        <v>Revisión anual de las edificaciones reportadas a Gestión de Servicios Institucionales con el Intermediario de Seguros</v>
      </c>
      <c r="M59" s="318">
        <f>'01-Mapa de riesgo-UO'!Y62</f>
        <v>0</v>
      </c>
      <c r="N59" s="318" t="str">
        <f>'01-Mapa de riesgo-UO'!AD62</f>
        <v>Jefe de gestión de Servicios</v>
      </c>
      <c r="O59" s="319" t="str">
        <f>'01-Mapa de riesgo-UO'!AI62</f>
        <v>Anual</v>
      </c>
      <c r="P59" s="319" t="str">
        <f>'01-Mapa de riesgo-UO'!AM62</f>
        <v>Detectivo</v>
      </c>
      <c r="Q59" s="502" t="str">
        <f>'01-Mapa de riesgo-UO'!AO62</f>
        <v>ACEPTABLE</v>
      </c>
      <c r="R59" s="498"/>
      <c r="S59" s="498"/>
      <c r="T59" s="320" t="str">
        <f>'01-Mapa de riesgo-UO'!AT62</f>
        <v>ASUMIR</v>
      </c>
      <c r="U59" s="320">
        <f>'01-Mapa de riesgo-UO'!AU62</f>
        <v>0</v>
      </c>
      <c r="V59" s="320">
        <f>IF(T59="COMPARTIR",'01-Mapa de riesgo-UO'!AX62, IF(T59=0, 0,$AW$62))</f>
        <v>0</v>
      </c>
      <c r="W59" s="321"/>
      <c r="X59" s="321"/>
      <c r="Y59" s="321"/>
      <c r="Z59" s="321"/>
      <c r="AA59" s="500"/>
    </row>
    <row r="60" spans="1:27" ht="62.45" customHeight="1" x14ac:dyDescent="0.2">
      <c r="A60" s="396"/>
      <c r="B60" s="372"/>
      <c r="C60" s="509"/>
      <c r="D60" s="509"/>
      <c r="E60" s="509"/>
      <c r="F60" s="317" t="str">
        <f>'01-Mapa de riesgo-UO'!F63</f>
        <v>Reporte a la compañía de seguros de edificaciones antiguas, en condición de infraseguro o suparaseguro</v>
      </c>
      <c r="G60" s="509"/>
      <c r="H60" s="468"/>
      <c r="I60" s="509"/>
      <c r="J60" s="505"/>
      <c r="K60" s="507"/>
      <c r="L60" s="318" t="str">
        <f>IF('01-Mapa de riesgo-UO'!P63="No existen", "No existe control para el riesgo",'01-Mapa de riesgo-UO'!T63)</f>
        <v xml:space="preserve">Solicitud a la Oficina de Planeación  de reporte de obras nuevas, en construcción y obras terminadas </v>
      </c>
      <c r="M60" s="318">
        <f>'01-Mapa de riesgo-UO'!Y63</f>
        <v>0</v>
      </c>
      <c r="N60" s="318" t="str">
        <f>'01-Mapa de riesgo-UO'!AD63</f>
        <v>Jefe de gestión de Servicios</v>
      </c>
      <c r="O60" s="319" t="str">
        <f>'01-Mapa de riesgo-UO'!AI63</f>
        <v>Semestral</v>
      </c>
      <c r="P60" s="319" t="str">
        <f>'01-Mapa de riesgo-UO'!AM63</f>
        <v>Preventivo</v>
      </c>
      <c r="Q60" s="502"/>
      <c r="R60" s="498"/>
      <c r="S60" s="498"/>
      <c r="T60" s="320" t="str">
        <f>'01-Mapa de riesgo-UO'!AT63</f>
        <v>ASUMIR</v>
      </c>
      <c r="U60" s="320">
        <f>'01-Mapa de riesgo-UO'!AU63</f>
        <v>0</v>
      </c>
      <c r="V60" s="320">
        <f>IF(T60="COMPARTIR",'01-Mapa de riesgo-UO'!AX63, IF(T60=0, 0,$AW$63))</f>
        <v>0</v>
      </c>
      <c r="W60" s="321"/>
      <c r="X60" s="321"/>
      <c r="Y60" s="321"/>
      <c r="Z60" s="321"/>
      <c r="AA60" s="500"/>
    </row>
    <row r="61" spans="1:27" ht="62.45" customHeight="1" x14ac:dyDescent="0.2">
      <c r="A61" s="396"/>
      <c r="B61" s="372"/>
      <c r="C61" s="509"/>
      <c r="D61" s="509"/>
      <c r="E61" s="509"/>
      <c r="F61" s="317">
        <f>'01-Mapa de riesgo-UO'!F64</f>
        <v>0</v>
      </c>
      <c r="G61" s="509"/>
      <c r="H61" s="468"/>
      <c r="I61" s="509"/>
      <c r="J61" s="505"/>
      <c r="K61" s="507"/>
      <c r="L61" s="318">
        <f>IF('01-Mapa de riesgo-UO'!P64="No existen", "No existe control para el riesgo",'01-Mapa de riesgo-UO'!T64)</f>
        <v>0</v>
      </c>
      <c r="M61" s="318">
        <f>'01-Mapa de riesgo-UO'!Y64</f>
        <v>0</v>
      </c>
      <c r="N61" s="318">
        <f>'01-Mapa de riesgo-UO'!AD64</f>
        <v>0</v>
      </c>
      <c r="O61" s="319">
        <f>'01-Mapa de riesgo-UO'!AI64</f>
        <v>0</v>
      </c>
      <c r="P61" s="319">
        <f>'01-Mapa de riesgo-UO'!AM64</f>
        <v>0</v>
      </c>
      <c r="Q61" s="502"/>
      <c r="R61" s="498"/>
      <c r="S61" s="498"/>
      <c r="T61" s="320" t="str">
        <f>'01-Mapa de riesgo-UO'!AT64</f>
        <v>ASUMIR</v>
      </c>
      <c r="U61" s="320">
        <f>'01-Mapa de riesgo-UO'!AU64</f>
        <v>0</v>
      </c>
      <c r="V61" s="320">
        <f>IF(T61="COMPARTIR",'01-Mapa de riesgo-UO'!AX64, IF(T61=0, 0,$AW$64))</f>
        <v>0</v>
      </c>
      <c r="W61" s="321"/>
      <c r="X61" s="321"/>
      <c r="Y61" s="321"/>
      <c r="Z61" s="321"/>
      <c r="AA61" s="500"/>
    </row>
    <row r="62" spans="1:27" ht="62.45" customHeight="1" x14ac:dyDescent="0.2">
      <c r="A62" s="396">
        <v>19</v>
      </c>
      <c r="B62" s="372" t="str">
        <f>'01-Mapa de riesgo-UO'!B65</f>
        <v>FACULTAD_CIENCIAS_DE_LA_SALUD</v>
      </c>
      <c r="C62" s="509" t="str">
        <f>'01-Mapa de riesgo-UO'!G65</f>
        <v>Corrupción</v>
      </c>
      <c r="D62" s="509" t="str">
        <f>'01-Mapa de riesgo-UO'!H65</f>
        <v>Incumplimiento de  los servidores públicos en la administración y ejecución de los recursos para los fines misionales de la institución</v>
      </c>
      <c r="E62" s="509" t="str">
        <f>'01-Mapa de riesgo-UO'!I65</f>
        <v>No orientar las horas programadas de docencia directa, o no cumplir con las actividades de extensión, investigación o administración registradas en el plan de trabajo docente</v>
      </c>
      <c r="F62" s="317" t="str">
        <f>'01-Mapa de riesgo-UO'!F65</f>
        <v xml:space="preserve">Transgresión de las normas que regulan el uso y la destinación de los recursos institucionales por desconocimiento u omisión a las normas </v>
      </c>
      <c r="G62" s="509" t="str">
        <f>'01-Mapa de riesgo-UO'!J65</f>
        <v>Procesos disciplinarios y penales
Demandas a la Universidad
Aumento de peticiones, quejas y reclamos
Resultados de las asignaturas no acorde con la programación establecida</v>
      </c>
      <c r="H62" s="468" t="str">
        <f>'01-Mapa de riesgo-UO'!AQ65</f>
        <v>LEVE</v>
      </c>
      <c r="I62" s="509" t="str">
        <f>'01-Mapa de riesgo-UO'!AR65</f>
        <v>Plan de Trabajo Docente/Porcentaje de Cumplimiento del Plan de Trabajo</v>
      </c>
      <c r="J62" s="505"/>
      <c r="K62" s="507"/>
      <c r="L62" s="318" t="str">
        <f>IF('01-Mapa de riesgo-UO'!P65="No existen", "No existe control para el riesgo",'01-Mapa de riesgo-UO'!T65)</f>
        <v>Aplicativo para formular el plan de trabajo docente</v>
      </c>
      <c r="M62" s="318" t="str">
        <f>'01-Mapa de riesgo-UO'!Y65</f>
        <v>Sistemas de Información</v>
      </c>
      <c r="N62" s="318" t="str">
        <f>'01-Mapa de riesgo-UO'!AD65</f>
        <v>Docente de Planta y Transitorio</v>
      </c>
      <c r="O62" s="319" t="str">
        <f>'01-Mapa de riesgo-UO'!AI65</f>
        <v>Semestral</v>
      </c>
      <c r="P62" s="319" t="str">
        <f>'01-Mapa de riesgo-UO'!AM65</f>
        <v>Preventivo</v>
      </c>
      <c r="Q62" s="502" t="str">
        <f>'01-Mapa de riesgo-UO'!AO65</f>
        <v>ACEPTABLE</v>
      </c>
      <c r="R62" s="498"/>
      <c r="S62" s="498"/>
      <c r="T62" s="320" t="str">
        <f>'01-Mapa de riesgo-UO'!AT65</f>
        <v>ASUMIR</v>
      </c>
      <c r="U62" s="320">
        <f>'01-Mapa de riesgo-UO'!AU65</f>
        <v>0</v>
      </c>
      <c r="V62" s="320">
        <f>IF(T62="COMPARTIR",'01-Mapa de riesgo-UO'!AX65, IF(T62=0, 0,$AW$65))</f>
        <v>0</v>
      </c>
      <c r="W62" s="321"/>
      <c r="X62" s="321"/>
      <c r="Y62" s="321"/>
      <c r="Z62" s="321"/>
      <c r="AA62" s="500"/>
    </row>
    <row r="63" spans="1:27" ht="62.45" customHeight="1" x14ac:dyDescent="0.2">
      <c r="A63" s="396"/>
      <c r="B63" s="372"/>
      <c r="C63" s="509"/>
      <c r="D63" s="509"/>
      <c r="E63" s="509"/>
      <c r="F63" s="317" t="str">
        <f>'01-Mapa de riesgo-UO'!F66</f>
        <v>Destinación del tiempo de contratación para actividades no misionales de la Institución</v>
      </c>
      <c r="G63" s="509"/>
      <c r="H63" s="468"/>
      <c r="I63" s="509"/>
      <c r="J63" s="505"/>
      <c r="K63" s="507"/>
      <c r="L63" s="318" t="str">
        <f>IF('01-Mapa de riesgo-UO'!P66="No existen", "No existe control para el riesgo",'01-Mapa de riesgo-UO'!T66)</f>
        <v>Estatuto docente</v>
      </c>
      <c r="M63" s="318">
        <f>'01-Mapa de riesgo-UO'!Y66</f>
        <v>0</v>
      </c>
      <c r="N63" s="318" t="str">
        <f>'01-Mapa de riesgo-UO'!AD66</f>
        <v>Vicerrectotoría Académica</v>
      </c>
      <c r="O63" s="319" t="str">
        <f>'01-Mapa de riesgo-UO'!AI66</f>
        <v>Anual</v>
      </c>
      <c r="P63" s="319" t="str">
        <f>'01-Mapa de riesgo-UO'!AM66</f>
        <v>Detectivo</v>
      </c>
      <c r="Q63" s="502"/>
      <c r="R63" s="498"/>
      <c r="S63" s="498"/>
      <c r="T63" s="320" t="str">
        <f>'01-Mapa de riesgo-UO'!AT66</f>
        <v>ASUMIR</v>
      </c>
      <c r="U63" s="320">
        <f>'01-Mapa de riesgo-UO'!AU66</f>
        <v>0</v>
      </c>
      <c r="V63" s="320">
        <f>IF(T63="COMPARTIR",'01-Mapa de riesgo-UO'!AX66, IF(T63=0, 0,$AW$66))</f>
        <v>0</v>
      </c>
      <c r="W63" s="321"/>
      <c r="X63" s="321"/>
      <c r="Y63" s="321"/>
      <c r="Z63" s="321"/>
      <c r="AA63" s="500"/>
    </row>
    <row r="64" spans="1:27" ht="62.45" customHeight="1" x14ac:dyDescent="0.2">
      <c r="A64" s="396"/>
      <c r="B64" s="372"/>
      <c r="C64" s="509"/>
      <c r="D64" s="509"/>
      <c r="E64" s="509"/>
      <c r="F64" s="317" t="str">
        <f>'01-Mapa de riesgo-UO'!F67</f>
        <v xml:space="preserve">Destinación de los recursos y uso de los bienes de la institución para propósitos no misionales </v>
      </c>
      <c r="G64" s="509"/>
      <c r="H64" s="468"/>
      <c r="I64" s="509"/>
      <c r="J64" s="505"/>
      <c r="K64" s="507"/>
      <c r="L64" s="318">
        <f>IF('01-Mapa de riesgo-UO'!P67="No existen", "No existe control para el riesgo",'01-Mapa de riesgo-UO'!T67)</f>
        <v>0</v>
      </c>
      <c r="M64" s="318">
        <f>'01-Mapa de riesgo-UO'!Y67</f>
        <v>0</v>
      </c>
      <c r="N64" s="318">
        <f>'01-Mapa de riesgo-UO'!AD67</f>
        <v>0</v>
      </c>
      <c r="O64" s="319">
        <f>'01-Mapa de riesgo-UO'!AI67</f>
        <v>0</v>
      </c>
      <c r="P64" s="319">
        <f>'01-Mapa de riesgo-UO'!AM67</f>
        <v>0</v>
      </c>
      <c r="Q64" s="502"/>
      <c r="R64" s="498"/>
      <c r="S64" s="498"/>
      <c r="T64" s="320">
        <f>'01-Mapa de riesgo-UO'!AT67</f>
        <v>0</v>
      </c>
      <c r="U64" s="320">
        <f>'01-Mapa de riesgo-UO'!AU67</f>
        <v>0</v>
      </c>
      <c r="V64" s="320">
        <f>IF(T64="COMPARTIR",'01-Mapa de riesgo-UO'!AX67, IF(T64=0, 0,$AW$67))</f>
        <v>0</v>
      </c>
      <c r="W64" s="321"/>
      <c r="X64" s="321"/>
      <c r="Y64" s="321"/>
      <c r="Z64" s="321"/>
      <c r="AA64" s="500"/>
    </row>
    <row r="65" spans="1:27" ht="62.45" customHeight="1" x14ac:dyDescent="0.2">
      <c r="A65" s="396">
        <v>20</v>
      </c>
      <c r="B65" s="372" t="str">
        <f>'01-Mapa de riesgo-UO'!B68</f>
        <v>FACULTAD_CIENCIAS_BÁSICAS</v>
      </c>
      <c r="C65" s="509" t="str">
        <f>'01-Mapa de riesgo-UO'!G68</f>
        <v>Financiero</v>
      </c>
      <c r="D65" s="509" t="str">
        <f>'01-Mapa de riesgo-UO'!H68</f>
        <v>Infraestructura física dispersa para los diferentes departamentos y programas de la facultad</v>
      </c>
      <c r="E65" s="509" t="str">
        <f>'01-Mapa de riesgo-UO'!I68</f>
        <v xml:space="preserve">No se cuenta con espacios físicos o áreas comunes que identifiquen la facultad. 
</v>
      </c>
      <c r="F65" s="317" t="str">
        <f>'01-Mapa de riesgo-UO'!F68</f>
        <v>Recursos limitados de la Institución</v>
      </c>
      <c r="G65" s="509" t="str">
        <f>'01-Mapa de riesgo-UO'!J68</f>
        <v>Pérdida de la noción de integrabilidad en lo académico y las relaciones interpersonales de la comunidad académica. 
No se da una adecuada prestación de asesoría académica y de formación integral a los estudiantes</v>
      </c>
      <c r="H65" s="468" t="str">
        <f>'01-Mapa de riesgo-UO'!AQ68</f>
        <v>MODERADO</v>
      </c>
      <c r="I65" s="509" t="str">
        <f>'01-Mapa de riesgo-UO'!AR68</f>
        <v>Área asignada a la Facultad de Ciencias Básicas</v>
      </c>
      <c r="J65" s="505"/>
      <c r="K65" s="507"/>
      <c r="L65" s="318" t="str">
        <f>IF('01-Mapa de riesgo-UO'!P68="No existen", "No existe control para el riesgo",'01-Mapa de riesgo-UO'!T68)</f>
        <v>Reuniones y gestión con la alta dirección  y oficina planeación</v>
      </c>
      <c r="M65" s="318">
        <f>'01-Mapa de riesgo-UO'!Y68</f>
        <v>0</v>
      </c>
      <c r="N65" s="318" t="str">
        <f>'01-Mapa de riesgo-UO'!AD68</f>
        <v>Decano</v>
      </c>
      <c r="O65" s="319" t="str">
        <f>'01-Mapa de riesgo-UO'!AI68</f>
        <v>Semestral</v>
      </c>
      <c r="P65" s="319" t="str">
        <f>'01-Mapa de riesgo-UO'!AM68</f>
        <v>Detectivo</v>
      </c>
      <c r="Q65" s="502" t="str">
        <f>'01-Mapa de riesgo-UO'!AO68</f>
        <v>ACEPTABLE</v>
      </c>
      <c r="R65" s="498"/>
      <c r="S65" s="498"/>
      <c r="T65" s="320" t="str">
        <f>'01-Mapa de riesgo-UO'!AT68</f>
        <v>COMPARTIR</v>
      </c>
      <c r="U65" s="320" t="str">
        <f>'01-Mapa de riesgo-UO'!AU68</f>
        <v>Realizar reuniones con las instancias pertinentes para análisis arquitectónico de áreas de la universidad que probablemente resuelvan dicha dificultad</v>
      </c>
      <c r="V65" s="320">
        <f>IF(T65="COMPARTIR",'01-Mapa de riesgo-UO'!AX68, IF(T65=0, 0,$AW$68))</f>
        <v>0</v>
      </c>
      <c r="W65" s="321"/>
      <c r="X65" s="321"/>
      <c r="Y65" s="321"/>
      <c r="Z65" s="321"/>
      <c r="AA65" s="500"/>
    </row>
    <row r="66" spans="1:27" ht="62.45" customHeight="1" x14ac:dyDescent="0.2">
      <c r="A66" s="396"/>
      <c r="B66" s="372"/>
      <c r="C66" s="509"/>
      <c r="D66" s="509"/>
      <c r="E66" s="509"/>
      <c r="F66" s="317">
        <f>'01-Mapa de riesgo-UO'!F69</f>
        <v>0</v>
      </c>
      <c r="G66" s="509"/>
      <c r="H66" s="468"/>
      <c r="I66" s="509"/>
      <c r="J66" s="505"/>
      <c r="K66" s="507"/>
      <c r="L66" s="318">
        <f>IF('01-Mapa de riesgo-UO'!P69="No existen", "No existe control para el riesgo",'01-Mapa de riesgo-UO'!T69)</f>
        <v>0</v>
      </c>
      <c r="M66" s="318">
        <f>'01-Mapa de riesgo-UO'!Y69</f>
        <v>0</v>
      </c>
      <c r="N66" s="318">
        <f>'01-Mapa de riesgo-UO'!AD69</f>
        <v>0</v>
      </c>
      <c r="O66" s="319">
        <f>'01-Mapa de riesgo-UO'!AI69</f>
        <v>0</v>
      </c>
      <c r="P66" s="319">
        <f>'01-Mapa de riesgo-UO'!AM69</f>
        <v>0</v>
      </c>
      <c r="Q66" s="502"/>
      <c r="R66" s="498"/>
      <c r="S66" s="498"/>
      <c r="T66" s="320">
        <f>'01-Mapa de riesgo-UO'!AT69</f>
        <v>0</v>
      </c>
      <c r="U66" s="320">
        <f>'01-Mapa de riesgo-UO'!AU69</f>
        <v>0</v>
      </c>
      <c r="V66" s="320">
        <f>IF(T66="COMPARTIR",'01-Mapa de riesgo-UO'!AX69, IF(T66=0, 0,$AW$69))</f>
        <v>0</v>
      </c>
      <c r="W66" s="321"/>
      <c r="X66" s="321"/>
      <c r="Y66" s="321"/>
      <c r="Z66" s="321"/>
      <c r="AA66" s="500"/>
    </row>
    <row r="67" spans="1:27" ht="62.45" customHeight="1" x14ac:dyDescent="0.2">
      <c r="A67" s="396"/>
      <c r="B67" s="372"/>
      <c r="C67" s="509"/>
      <c r="D67" s="509"/>
      <c r="E67" s="509"/>
      <c r="F67" s="317">
        <f>'01-Mapa de riesgo-UO'!F70</f>
        <v>0</v>
      </c>
      <c r="G67" s="509"/>
      <c r="H67" s="468"/>
      <c r="I67" s="509"/>
      <c r="J67" s="505"/>
      <c r="K67" s="507"/>
      <c r="L67" s="318">
        <f>IF('01-Mapa de riesgo-UO'!P70="No existen", "No existe control para el riesgo",'01-Mapa de riesgo-UO'!T70)</f>
        <v>0</v>
      </c>
      <c r="M67" s="318">
        <f>'01-Mapa de riesgo-UO'!Y70</f>
        <v>0</v>
      </c>
      <c r="N67" s="318">
        <f>'01-Mapa de riesgo-UO'!AD70</f>
        <v>0</v>
      </c>
      <c r="O67" s="319">
        <f>'01-Mapa de riesgo-UO'!AI70</f>
        <v>0</v>
      </c>
      <c r="P67" s="319">
        <f>'01-Mapa de riesgo-UO'!AM70</f>
        <v>0</v>
      </c>
      <c r="Q67" s="502"/>
      <c r="R67" s="498"/>
      <c r="S67" s="498"/>
      <c r="T67" s="320">
        <f>'01-Mapa de riesgo-UO'!AT70</f>
        <v>0</v>
      </c>
      <c r="U67" s="320">
        <f>'01-Mapa de riesgo-UO'!AU70</f>
        <v>0</v>
      </c>
      <c r="V67" s="320">
        <f>IF(T67="COMPARTIR",'01-Mapa de riesgo-UO'!AX70, IF(T67=0, 0,$AW$70))</f>
        <v>0</v>
      </c>
      <c r="W67" s="321"/>
      <c r="X67" s="321"/>
      <c r="Y67" s="321"/>
      <c r="Z67" s="321"/>
      <c r="AA67" s="500"/>
    </row>
    <row r="68" spans="1:27" ht="62.45" customHeight="1" x14ac:dyDescent="0.2">
      <c r="A68" s="396">
        <v>21</v>
      </c>
      <c r="B68" s="372" t="str">
        <f>'01-Mapa de riesgo-UO'!B71</f>
        <v>FACULTAD_CIENCIAS_AGRARIAS_AGROINDUSTRIA</v>
      </c>
      <c r="C68" s="509" t="str">
        <f>'01-Mapa de riesgo-UO'!G71</f>
        <v>Operacional</v>
      </c>
      <c r="D68" s="509" t="str">
        <f>'01-Mapa de riesgo-UO'!H71</f>
        <v>INSUFICIENCIA DE EQUIPOS E INFRAESTRUCTURA PARA SUPLIR LA DEMANDA DE ESTUDIANTES EN LA PRESTACIÓN DEL SERVICIO</v>
      </c>
      <c r="E68" s="509" t="str">
        <f>'01-Mapa de riesgo-UO'!I71</f>
        <v>El incremento en la demanda de estudiantes evidencian las dificultades en cuanto a disponibilidad de espacios y equipos para la prestación del servicio, debido a que la facultad se encuentra en proceso de consolidación</v>
      </c>
      <c r="F68" s="317" t="str">
        <f>'01-Mapa de riesgo-UO'!F71</f>
        <v>Incremento en el ingreso de alumnos a nuevos programas de la facultad</v>
      </c>
      <c r="G68" s="509" t="str">
        <f>'01-Mapa de riesgo-UO'!J71</f>
        <v>Disminución en la calidad académica de los programas
Incumplimiento de los objetivos misionales de la institución
Incremento en procesos administrativos
Dificultad para alcanzar los resultados de aprendizaje propuestos</v>
      </c>
      <c r="H68" s="468" t="str">
        <f>'01-Mapa de riesgo-UO'!AQ71</f>
        <v>MODERADO</v>
      </c>
      <c r="I68" s="509" t="str">
        <f>'01-Mapa de riesgo-UO'!AR71</f>
        <v xml:space="preserve">(# de espacios y equipos entregados / # de espacios y equipos requeridos) * 100 </v>
      </c>
      <c r="J68" s="504"/>
      <c r="K68" s="507"/>
      <c r="L68" s="318" t="str">
        <f>IF('01-Mapa de riesgo-UO'!P71="No existen", "No existe control para el riesgo",'01-Mapa de riesgo-UO'!T71)</f>
        <v>Verificar y encontrar alquiler de espacios para lograr los objetivos de aprendizaje</v>
      </c>
      <c r="M68" s="318">
        <f>'01-Mapa de riesgo-UO'!Y71</f>
        <v>0</v>
      </c>
      <c r="N68" s="318" t="str">
        <f>'01-Mapa de riesgo-UO'!AD71</f>
        <v>Decano y Directores de Programa</v>
      </c>
      <c r="O68" s="319" t="str">
        <f>'01-Mapa de riesgo-UO'!AI71</f>
        <v>Semestral</v>
      </c>
      <c r="P68" s="319" t="str">
        <f>'01-Mapa de riesgo-UO'!AM71</f>
        <v>Preventivo</v>
      </c>
      <c r="Q68" s="502" t="str">
        <f>'01-Mapa de riesgo-UO'!AO71</f>
        <v>FUERTE</v>
      </c>
      <c r="R68" s="498"/>
      <c r="S68" s="498"/>
      <c r="T68" s="320" t="str">
        <f>'01-Mapa de riesgo-UO'!AT71</f>
        <v>TRANSFERIR</v>
      </c>
      <c r="U68" s="320" t="str">
        <f>'01-Mapa de riesgo-UO'!AU71</f>
        <v>Informar a VAF cuando se presenten difucultades con respecto a disponibilidad de espacios</v>
      </c>
      <c r="V68" s="320">
        <f>IF(T68="COMPARTIR",'01-Mapa de riesgo-UO'!AX71, IF(T68=0, 0,$AW$71))</f>
        <v>0</v>
      </c>
      <c r="W68" s="321"/>
      <c r="X68" s="321"/>
      <c r="Y68" s="321"/>
      <c r="Z68" s="321"/>
      <c r="AA68" s="500"/>
    </row>
    <row r="69" spans="1:27" ht="62.45" customHeight="1" x14ac:dyDescent="0.2">
      <c r="A69" s="396"/>
      <c r="B69" s="372"/>
      <c r="C69" s="509"/>
      <c r="D69" s="509"/>
      <c r="E69" s="509"/>
      <c r="F69" s="317" t="str">
        <f>'01-Mapa de riesgo-UO'!F72</f>
        <v xml:space="preserve"> No se ha alcanzado el punto de equilibrio en la población estudiantil para la financiación de la prestación de servicios</v>
      </c>
      <c r="G69" s="509"/>
      <c r="H69" s="468"/>
      <c r="I69" s="509"/>
      <c r="J69" s="505"/>
      <c r="K69" s="507"/>
      <c r="L69" s="318" t="str">
        <f>IF('01-Mapa de riesgo-UO'!P72="No existen", "No existe control para el riesgo",'01-Mapa de riesgo-UO'!T72)</f>
        <v>Articulación con Planeación y las Vicerrectorias para revisión de las necesidades de la facultad en materia de equipos e infraestructura</v>
      </c>
      <c r="M69" s="318">
        <f>'01-Mapa de riesgo-UO'!Y72</f>
        <v>0</v>
      </c>
      <c r="N69" s="318" t="str">
        <f>'01-Mapa de riesgo-UO'!AD72</f>
        <v>Decano</v>
      </c>
      <c r="O69" s="319" t="str">
        <f>'01-Mapa de riesgo-UO'!AI72</f>
        <v>Semestral</v>
      </c>
      <c r="P69" s="319" t="str">
        <f>'01-Mapa de riesgo-UO'!AM72</f>
        <v>Preventivo</v>
      </c>
      <c r="Q69" s="502"/>
      <c r="R69" s="498"/>
      <c r="S69" s="498"/>
      <c r="T69" s="320" t="str">
        <f>'01-Mapa de riesgo-UO'!AT72</f>
        <v>COMPARTIR</v>
      </c>
      <c r="U69" s="320" t="str">
        <f>'01-Mapa de riesgo-UO'!AU72</f>
        <v>Apoyar a las diferentes dependencias de la UTP en la consecución de recursos para dotación de equipos</v>
      </c>
      <c r="V69" s="320" t="str">
        <f>IF(T69="COMPARTIR",'01-Mapa de riesgo-UO'!AX72, IF(T69=0, 0,$AW$72))</f>
        <v>Planeación - Rectoria - VAF</v>
      </c>
      <c r="W69" s="321"/>
      <c r="X69" s="321"/>
      <c r="Y69" s="321"/>
      <c r="Z69" s="321"/>
      <c r="AA69" s="500"/>
    </row>
    <row r="70" spans="1:27" ht="62.45" customHeight="1" x14ac:dyDescent="0.2">
      <c r="A70" s="396"/>
      <c r="B70" s="372"/>
      <c r="C70" s="509"/>
      <c r="D70" s="509"/>
      <c r="E70" s="509"/>
      <c r="F70" s="317">
        <f>'01-Mapa de riesgo-UO'!F73</f>
        <v>0</v>
      </c>
      <c r="G70" s="509"/>
      <c r="H70" s="468"/>
      <c r="I70" s="509"/>
      <c r="J70" s="505"/>
      <c r="K70" s="507"/>
      <c r="L70" s="318">
        <f>IF('01-Mapa de riesgo-UO'!P73="No existen", "No existe control para el riesgo",'01-Mapa de riesgo-UO'!T73)</f>
        <v>0</v>
      </c>
      <c r="M70" s="318">
        <f>'01-Mapa de riesgo-UO'!Y73</f>
        <v>0</v>
      </c>
      <c r="N70" s="318">
        <f>'01-Mapa de riesgo-UO'!AD73</f>
        <v>0</v>
      </c>
      <c r="O70" s="319">
        <f>'01-Mapa de riesgo-UO'!AI73</f>
        <v>0</v>
      </c>
      <c r="P70" s="319">
        <f>'01-Mapa de riesgo-UO'!AM73</f>
        <v>0</v>
      </c>
      <c r="Q70" s="502"/>
      <c r="R70" s="498"/>
      <c r="S70" s="498"/>
      <c r="T70" s="320">
        <f>'01-Mapa de riesgo-UO'!AT73</f>
        <v>0</v>
      </c>
      <c r="U70" s="320">
        <f>'01-Mapa de riesgo-UO'!AU73</f>
        <v>0</v>
      </c>
      <c r="V70" s="320">
        <f>IF(T70="COMPARTIR",'01-Mapa de riesgo-UO'!AX73, IF(T70=0, 0,$AW$73))</f>
        <v>0</v>
      </c>
      <c r="W70" s="321"/>
      <c r="X70" s="321"/>
      <c r="Y70" s="321"/>
      <c r="Z70" s="321"/>
      <c r="AA70" s="500"/>
    </row>
    <row r="71" spans="1:27" ht="62.45" customHeight="1" x14ac:dyDescent="0.2">
      <c r="A71" s="396">
        <v>22</v>
      </c>
      <c r="B71" s="372" t="str">
        <f>'01-Mapa de riesgo-UO'!B74</f>
        <v>FACULTAD_CIENCIAS_AGRARIAS_AGROINDUSTRIA</v>
      </c>
      <c r="C71" s="509" t="str">
        <f>'01-Mapa de riesgo-UO'!G74</f>
        <v>Estratégico</v>
      </c>
      <c r="D71" s="509" t="str">
        <f>'01-Mapa de riesgo-UO'!H74</f>
        <v>DESERCIÓN ACADEMICA</v>
      </c>
      <c r="E71" s="509" t="str">
        <f>'01-Mapa de riesgo-UO'!I74</f>
        <v>Deserción academica en los programas de la FCAA</v>
      </c>
      <c r="F71" s="317" t="str">
        <f>'01-Mapa de riesgo-UO'!F74</f>
        <v xml:space="preserve">Problemas socio-economicos. </v>
      </c>
      <c r="G71" s="509" t="str">
        <f>'01-Mapa de riesgo-UO'!J74</f>
        <v>Mala imagen de los programas
Desmotivación de parte de otros estudiantes
Afectación de los ingresos en los presupuestos proyectados</v>
      </c>
      <c r="H71" s="468" t="str">
        <f>'01-Mapa de riesgo-UO'!AQ74</f>
        <v>LEVE</v>
      </c>
      <c r="I71" s="509" t="str">
        <f>'01-Mapa de riesgo-UO'!AR74</f>
        <v>Indicador de deserción de la Vicerectoria de Bienestar Universitario</v>
      </c>
      <c r="J71" s="504"/>
      <c r="K71" s="507"/>
      <c r="L71" s="318" t="str">
        <f>IF('01-Mapa de riesgo-UO'!P74="No existen", "No existe control para el riesgo",'01-Mapa de riesgo-UO'!T74)</f>
        <v>Sensibilizar a los estudiantes desde que ingresan a la UTP con respecto a los beneficios o apoyos a los que pueden acceder a través del PAI</v>
      </c>
      <c r="M71" s="318">
        <f>'01-Mapa de riesgo-UO'!Y74</f>
        <v>0</v>
      </c>
      <c r="N71" s="318" t="str">
        <f>'01-Mapa de riesgo-UO'!AD74</f>
        <v>Cargo planta / 
Contratista / Docentes Transitorios</v>
      </c>
      <c r="O71" s="319" t="str">
        <f>'01-Mapa de riesgo-UO'!AI74</f>
        <v>Semestral</v>
      </c>
      <c r="P71" s="319" t="str">
        <f>'01-Mapa de riesgo-UO'!AM74</f>
        <v>Preventivo</v>
      </c>
      <c r="Q71" s="502" t="str">
        <f>'01-Mapa de riesgo-UO'!AO74</f>
        <v>FUERTE</v>
      </c>
      <c r="R71" s="498"/>
      <c r="S71" s="498"/>
      <c r="T71" s="320" t="str">
        <f>'01-Mapa de riesgo-UO'!AT74</f>
        <v>ASUMIR</v>
      </c>
      <c r="U71" s="320">
        <f>'01-Mapa de riesgo-UO'!AU74</f>
        <v>0</v>
      </c>
      <c r="V71" s="320">
        <f>IF(T71="COMPARTIR",'01-Mapa de riesgo-UO'!AX74, IF(T71=0, 0,$AW$74))</f>
        <v>0</v>
      </c>
      <c r="W71" s="321"/>
      <c r="X71" s="321"/>
      <c r="Y71" s="321"/>
      <c r="Z71" s="321"/>
      <c r="AA71" s="500"/>
    </row>
    <row r="72" spans="1:27" ht="62.45" customHeight="1" x14ac:dyDescent="0.2">
      <c r="A72" s="396"/>
      <c r="B72" s="372"/>
      <c r="C72" s="509"/>
      <c r="D72" s="509"/>
      <c r="E72" s="509"/>
      <c r="F72" s="317" t="str">
        <f>'01-Mapa de riesgo-UO'!F75</f>
        <v>El estudiante no se sintió interesado por el programa en el cual se matriculó</v>
      </c>
      <c r="G72" s="509"/>
      <c r="H72" s="468"/>
      <c r="I72" s="509"/>
      <c r="J72" s="505"/>
      <c r="K72" s="507"/>
      <c r="L72" s="318" t="str">
        <f>IF('01-Mapa de riesgo-UO'!P75="No existen", "No existe control para el riesgo",'01-Mapa de riesgo-UO'!T75)</f>
        <v>Fortalecer la promoción de los programas</v>
      </c>
      <c r="M72" s="318">
        <f>'01-Mapa de riesgo-UO'!Y75</f>
        <v>0</v>
      </c>
      <c r="N72" s="318" t="str">
        <f>'01-Mapa de riesgo-UO'!AD75</f>
        <v>Cargo planta / 
Contratista / Docentes Transitorios</v>
      </c>
      <c r="O72" s="319" t="str">
        <f>'01-Mapa de riesgo-UO'!AI75</f>
        <v>Semestral</v>
      </c>
      <c r="P72" s="319" t="str">
        <f>'01-Mapa de riesgo-UO'!AM75</f>
        <v>Preventivo</v>
      </c>
      <c r="Q72" s="502"/>
      <c r="R72" s="498"/>
      <c r="S72" s="498"/>
      <c r="T72" s="320" t="str">
        <f>'01-Mapa de riesgo-UO'!AT75</f>
        <v>ASUMIR</v>
      </c>
      <c r="U72" s="320">
        <f>'01-Mapa de riesgo-UO'!AU75</f>
        <v>0</v>
      </c>
      <c r="V72" s="320">
        <f>IF(T72="COMPARTIR",'01-Mapa de riesgo-UO'!AX75, IF(T72=0, 0,$AW$75))</f>
        <v>0</v>
      </c>
      <c r="W72" s="321"/>
      <c r="X72" s="321"/>
      <c r="Y72" s="321"/>
      <c r="Z72" s="321"/>
      <c r="AA72" s="500"/>
    </row>
    <row r="73" spans="1:27" ht="62.45" customHeight="1" x14ac:dyDescent="0.2">
      <c r="A73" s="396"/>
      <c r="B73" s="372"/>
      <c r="C73" s="509"/>
      <c r="D73" s="509"/>
      <c r="E73" s="509"/>
      <c r="F73" s="317" t="str">
        <f>'01-Mapa de riesgo-UO'!F76</f>
        <v>El estudiante perdió interés por el enfoque que se le dio al porgrama</v>
      </c>
      <c r="G73" s="509"/>
      <c r="H73" s="468"/>
      <c r="I73" s="509"/>
      <c r="J73" s="505"/>
      <c r="K73" s="507"/>
      <c r="L73" s="318" t="str">
        <f>IF('01-Mapa de riesgo-UO'!P76="No existen", "No existe control para el riesgo",'01-Mapa de riesgo-UO'!T76)</f>
        <v>Comunicación con estudiantes que manifiestan desinterés en el programa. Generación de microcurriculos pertinentes</v>
      </c>
      <c r="M73" s="318">
        <f>'01-Mapa de riesgo-UO'!Y76</f>
        <v>0</v>
      </c>
      <c r="N73" s="318" t="str">
        <f>'01-Mapa de riesgo-UO'!AD76</f>
        <v>Cargo planta / Docentes catedráticos
Contratista / Docentes Transitorios</v>
      </c>
      <c r="O73" s="319" t="str">
        <f>'01-Mapa de riesgo-UO'!AI76</f>
        <v>Semestral</v>
      </c>
      <c r="P73" s="319" t="str">
        <f>'01-Mapa de riesgo-UO'!AM76</f>
        <v>Preventivo</v>
      </c>
      <c r="Q73" s="502"/>
      <c r="R73" s="498"/>
      <c r="S73" s="498"/>
      <c r="T73" s="320">
        <f>'01-Mapa de riesgo-UO'!AT76</f>
        <v>0</v>
      </c>
      <c r="U73" s="320">
        <f>'01-Mapa de riesgo-UO'!AU76</f>
        <v>0</v>
      </c>
      <c r="V73" s="320">
        <f>IF(T73="COMPARTIR",'01-Mapa de riesgo-UO'!AX76, IF(T73=0, 0,$AW$76))</f>
        <v>0</v>
      </c>
      <c r="W73" s="321"/>
      <c r="X73" s="321"/>
      <c r="Y73" s="321"/>
      <c r="Z73" s="321"/>
      <c r="AA73" s="500"/>
    </row>
    <row r="74" spans="1:27" ht="63.75" customHeight="1" x14ac:dyDescent="0.2">
      <c r="A74" s="396">
        <v>23</v>
      </c>
      <c r="B74" s="372" t="str">
        <f>'01-Mapa de riesgo-UO'!B77</f>
        <v>FACULTAD_CIENCIAS_AGRARIAS_AGROINDUSTRIA</v>
      </c>
      <c r="C74" s="509" t="str">
        <f>'01-Mapa de riesgo-UO'!G77</f>
        <v>Operacional</v>
      </c>
      <c r="D74" s="509" t="str">
        <f>'01-Mapa de riesgo-UO'!H77</f>
        <v>INSEGURIDAD JURIDICA EN CIERTOS PROCEDIMIENTOS</v>
      </c>
      <c r="E74" s="509" t="str">
        <f>'01-Mapa de riesgo-UO'!I77</f>
        <v xml:space="preserve">En muchas ocasiones se requiere tomar decisiones administrativas en la Facultad con premura, pero a veces no se tienen las suficientes bases juridicas requeridas </v>
      </c>
      <c r="F74" s="317" t="str">
        <f>'01-Mapa de riesgo-UO'!F77</f>
        <v>En ocasiones el concepto de los asesores juridicos es divergente</v>
      </c>
      <c r="G74" s="509" t="str">
        <f>'01-Mapa de riesgo-UO'!J77</f>
        <v>Reprocesos
Toma de decisiones que pueden acarrear riesgos juridicos para el personal, la facultad o la institución</v>
      </c>
      <c r="H74" s="468" t="str">
        <f>'01-Mapa de riesgo-UO'!AQ77</f>
        <v>MODERADO</v>
      </c>
      <c r="I74" s="509" t="str">
        <f>'01-Mapa de riesgo-UO'!AR77</f>
        <v>Número de casos en los cuales se realizó un procedimiento inadecuado por desconocimiento juridico</v>
      </c>
      <c r="J74" s="504"/>
      <c r="K74" s="507"/>
      <c r="L74" s="318" t="str">
        <f>IF('01-Mapa de riesgo-UO'!P77="No existen", "No existe control para el riesgo",'01-Mapa de riesgo-UO'!T77)</f>
        <v>Mantener comunicación directa con la oficina juridica y secretaría general</v>
      </c>
      <c r="M74" s="318">
        <f>'01-Mapa de riesgo-UO'!Y77</f>
        <v>0</v>
      </c>
      <c r="N74" s="318" t="str">
        <f>'01-Mapa de riesgo-UO'!AD77</f>
        <v>Cargo planta / Docentes transitorios</v>
      </c>
      <c r="O74" s="319" t="str">
        <f>'01-Mapa de riesgo-UO'!AI77</f>
        <v>No definida</v>
      </c>
      <c r="P74" s="319" t="str">
        <f>'01-Mapa de riesgo-UO'!AM77</f>
        <v>Preventivo</v>
      </c>
      <c r="Q74" s="502" t="str">
        <f>'01-Mapa de riesgo-UO'!AO77</f>
        <v>ACEPTABLE</v>
      </c>
      <c r="R74" s="498"/>
      <c r="S74" s="498"/>
      <c r="T74" s="320" t="str">
        <f>'01-Mapa de riesgo-UO'!AT77</f>
        <v>COMPARTIR</v>
      </c>
      <c r="U74" s="320" t="str">
        <f>'01-Mapa de riesgo-UO'!AU77</f>
        <v>Informar a los asesores juridicos para una solución viable</v>
      </c>
      <c r="V74" s="320" t="str">
        <f>IF(T74="COMPARTIR",'01-Mapa de riesgo-UO'!AX77, IF(T74=0, 0,$AW$76))</f>
        <v>secretaria general o juridica</v>
      </c>
      <c r="W74" s="321"/>
      <c r="X74" s="321"/>
      <c r="Y74" s="321"/>
      <c r="Z74" s="321"/>
      <c r="AA74" s="500"/>
    </row>
    <row r="75" spans="1:27" ht="63.75" customHeight="1" x14ac:dyDescent="0.2">
      <c r="A75" s="396"/>
      <c r="B75" s="372"/>
      <c r="C75" s="509"/>
      <c r="D75" s="509"/>
      <c r="E75" s="509"/>
      <c r="F75" s="317" t="str">
        <f>'01-Mapa de riesgo-UO'!F78</f>
        <v>Demoras de parte de la oficina juridica para atender los procesos de la facultad, generando restrasos, cancelación de proyectos o convenios</v>
      </c>
      <c r="G75" s="509"/>
      <c r="H75" s="468"/>
      <c r="I75" s="509"/>
      <c r="J75" s="505"/>
      <c r="K75" s="507"/>
      <c r="L75" s="318" t="str">
        <f>IF('01-Mapa de riesgo-UO'!P78="No existen", "No existe control para el riesgo",'01-Mapa de riesgo-UO'!T78)</f>
        <v>Mantener comunicación directa con la oficina juridica y secretaría general, y dejar trazabilidad del acompañamiento</v>
      </c>
      <c r="M75" s="318">
        <f>'01-Mapa de riesgo-UO'!Y78</f>
        <v>0</v>
      </c>
      <c r="N75" s="318" t="str">
        <f>'01-Mapa de riesgo-UO'!AD78</f>
        <v>Cargo planta / Docentes transitorios</v>
      </c>
      <c r="O75" s="319" t="str">
        <f>'01-Mapa de riesgo-UO'!AI78</f>
        <v>No definida</v>
      </c>
      <c r="P75" s="319" t="str">
        <f>'01-Mapa de riesgo-UO'!AM78</f>
        <v>Preventivo</v>
      </c>
      <c r="Q75" s="502"/>
      <c r="R75" s="498"/>
      <c r="S75" s="498"/>
      <c r="T75" s="320" t="str">
        <f>'01-Mapa de riesgo-UO'!AT78</f>
        <v>COMPARTIR</v>
      </c>
      <c r="U75" s="320" t="str">
        <f>'01-Mapa de riesgo-UO'!AU78</f>
        <v>Informar a los asesores juridicos para una solución viable</v>
      </c>
      <c r="V75" s="320" t="str">
        <f>IF(T75="COMPARTIR",'01-Mapa de riesgo-UO'!AX78, IF(T75=0, 0,$AW$76))</f>
        <v>secretaria general o juridica</v>
      </c>
      <c r="W75" s="321"/>
      <c r="X75" s="321"/>
      <c r="Y75" s="321"/>
      <c r="Z75" s="321"/>
      <c r="AA75" s="500"/>
    </row>
    <row r="76" spans="1:27" ht="63.75" customHeight="1" x14ac:dyDescent="0.2">
      <c r="A76" s="396"/>
      <c r="B76" s="372"/>
      <c r="C76" s="509"/>
      <c r="D76" s="509"/>
      <c r="E76" s="509"/>
      <c r="F76" s="317">
        <f>'01-Mapa de riesgo-UO'!F79</f>
        <v>0</v>
      </c>
      <c r="G76" s="509"/>
      <c r="H76" s="468"/>
      <c r="I76" s="509"/>
      <c r="J76" s="505"/>
      <c r="K76" s="507"/>
      <c r="L76" s="318">
        <f>IF('01-Mapa de riesgo-UO'!P79="No existen", "No existe control para el riesgo",'01-Mapa de riesgo-UO'!T79)</f>
        <v>0</v>
      </c>
      <c r="M76" s="318">
        <f>'01-Mapa de riesgo-UO'!Y79</f>
        <v>0</v>
      </c>
      <c r="N76" s="318">
        <f>'01-Mapa de riesgo-UO'!AD79</f>
        <v>0</v>
      </c>
      <c r="O76" s="319">
        <f>'01-Mapa de riesgo-UO'!AI79</f>
        <v>0</v>
      </c>
      <c r="P76" s="319">
        <f>'01-Mapa de riesgo-UO'!AM79</f>
        <v>0</v>
      </c>
      <c r="Q76" s="502"/>
      <c r="R76" s="498"/>
      <c r="S76" s="498"/>
      <c r="T76" s="320">
        <f>'01-Mapa de riesgo-UO'!AT79</f>
        <v>0</v>
      </c>
      <c r="U76" s="320">
        <f>'01-Mapa de riesgo-UO'!AU79</f>
        <v>0</v>
      </c>
      <c r="V76" s="320">
        <f>IF(T76="COMPARTIR",'01-Mapa de riesgo-UO'!AX79, IF(T76=0, 0,$AW$76))</f>
        <v>0</v>
      </c>
      <c r="W76" s="321"/>
      <c r="X76" s="321"/>
      <c r="Y76" s="321"/>
      <c r="Z76" s="321"/>
      <c r="AA76" s="500"/>
    </row>
    <row r="77" spans="1:27" ht="63.75" customHeight="1" x14ac:dyDescent="0.2">
      <c r="A77" s="396">
        <v>24</v>
      </c>
      <c r="B77" s="372" t="str">
        <f>'01-Mapa de riesgo-UO'!B80</f>
        <v>FACULTAD_CIENCIAS_AGRARIAS_AGROINDUSTRIA</v>
      </c>
      <c r="C77" s="509" t="str">
        <f>'01-Mapa de riesgo-UO'!G80</f>
        <v>Estratégico</v>
      </c>
      <c r="D77" s="509" t="str">
        <f>'01-Mapa de riesgo-UO'!H80</f>
        <v>PÉRDIDA DE LOS ACTIVOS DE INFORMACIÓN</v>
      </c>
      <c r="E77" s="509" t="str">
        <f>'01-Mapa de riesgo-UO'!I80</f>
        <v>Pérdida de la información que reposa en los equipos de cómputo</v>
      </c>
      <c r="F77" s="317" t="str">
        <f>'01-Mapa de riesgo-UO'!F80</f>
        <v>Daños en equipos de cómputo de la UTP</v>
      </c>
      <c r="G77" s="509" t="str">
        <f>'01-Mapa de riesgo-UO'!J80</f>
        <v>Reprocesos
Pérdida de registros y seguimientos realizados
Incumplimientos por falta de información</v>
      </c>
      <c r="H77" s="468" t="str">
        <f>'01-Mapa de riesgo-UO'!AQ80</f>
        <v>LEVE</v>
      </c>
      <c r="I77" s="509" t="str">
        <f>'01-Mapa de riesgo-UO'!AR80</f>
        <v xml:space="preserve"># de veces en que se presentaron problemas por pérdida de información en equipo de cómputo </v>
      </c>
      <c r="J77" s="504"/>
      <c r="K77" s="507"/>
      <c r="L77" s="318" t="str">
        <f>IF('01-Mapa de riesgo-UO'!P80="No existen", "No existe control para el riesgo",'01-Mapa de riesgo-UO'!T80)</f>
        <v>Grabación de información de la FCAA en Disco Duro Externo y en drive. Tambien se guardan las copias fisicas de algunos archivos</v>
      </c>
      <c r="M77" s="318">
        <f>'01-Mapa de riesgo-UO'!Y80</f>
        <v>0</v>
      </c>
      <c r="N77" s="318" t="str">
        <f>'01-Mapa de riesgo-UO'!AD80</f>
        <v>Cargo planta / Docentes transitorios/
Contratista</v>
      </c>
      <c r="O77" s="319" t="str">
        <f>'01-Mapa de riesgo-UO'!AI80</f>
        <v>Bimestral</v>
      </c>
      <c r="P77" s="319" t="str">
        <f>'01-Mapa de riesgo-UO'!AM80</f>
        <v>Preventivo</v>
      </c>
      <c r="Q77" s="502" t="str">
        <f>'01-Mapa de riesgo-UO'!AO80</f>
        <v>FUERTE</v>
      </c>
      <c r="R77" s="498"/>
      <c r="S77" s="498"/>
      <c r="T77" s="320" t="str">
        <f>'01-Mapa de riesgo-UO'!AT80</f>
        <v>ASUMIR</v>
      </c>
      <c r="U77" s="320">
        <f>'01-Mapa de riesgo-UO'!AU80</f>
        <v>0</v>
      </c>
      <c r="V77" s="320">
        <f>IF(T77="COMPARTIR",'01-Mapa de riesgo-UO'!AX80, IF(T77=0, 0,$AW$76))</f>
        <v>0</v>
      </c>
      <c r="W77" s="321"/>
      <c r="X77" s="321"/>
      <c r="Y77" s="321"/>
      <c r="Z77" s="321"/>
      <c r="AA77" s="500"/>
    </row>
    <row r="78" spans="1:27" ht="63.75" customHeight="1" x14ac:dyDescent="0.2">
      <c r="A78" s="396"/>
      <c r="B78" s="372"/>
      <c r="C78" s="509"/>
      <c r="D78" s="509"/>
      <c r="E78" s="509"/>
      <c r="F78" s="317" t="str">
        <f>'01-Mapa de riesgo-UO'!F81</f>
        <v>Daños en equipos de cómputo de la UTP</v>
      </c>
      <c r="G78" s="509"/>
      <c r="H78" s="468"/>
      <c r="I78" s="509"/>
      <c r="J78" s="505"/>
      <c r="K78" s="507"/>
      <c r="L78" s="318" t="str">
        <f>IF('01-Mapa de riesgo-UO'!P81="No existen", "No existe control para el riesgo",'01-Mapa de riesgo-UO'!T81)</f>
        <v>Actualización de hardware, software y mantenimientos</v>
      </c>
      <c r="M78" s="318">
        <f>'01-Mapa de riesgo-UO'!Y81</f>
        <v>0</v>
      </c>
      <c r="N78" s="318" t="str">
        <f>'01-Mapa de riesgo-UO'!AD81</f>
        <v>Cargo planta / Docentes transitorios/
Contratista</v>
      </c>
      <c r="O78" s="319" t="str">
        <f>'01-Mapa de riesgo-UO'!AI81</f>
        <v>No definida</v>
      </c>
      <c r="P78" s="319" t="str">
        <f>'01-Mapa de riesgo-UO'!AM81</f>
        <v>Preventivo</v>
      </c>
      <c r="Q78" s="502"/>
      <c r="R78" s="498"/>
      <c r="S78" s="498"/>
      <c r="T78" s="320" t="str">
        <f>'01-Mapa de riesgo-UO'!AT81</f>
        <v>ASUMIR</v>
      </c>
      <c r="U78" s="320">
        <f>'01-Mapa de riesgo-UO'!AU81</f>
        <v>0</v>
      </c>
      <c r="V78" s="320">
        <f>IF(T78="COMPARTIR",'01-Mapa de riesgo-UO'!AX81, IF(T78=0, 0,$AW$76))</f>
        <v>0</v>
      </c>
      <c r="W78" s="321"/>
      <c r="X78" s="321"/>
      <c r="Y78" s="321"/>
      <c r="Z78" s="321"/>
      <c r="AA78" s="500"/>
    </row>
    <row r="79" spans="1:27" ht="63.75" customHeight="1" x14ac:dyDescent="0.2">
      <c r="A79" s="396"/>
      <c r="B79" s="372"/>
      <c r="C79" s="509"/>
      <c r="D79" s="509"/>
      <c r="E79" s="509"/>
      <c r="F79" s="317">
        <f>'01-Mapa de riesgo-UO'!F82</f>
        <v>0</v>
      </c>
      <c r="G79" s="509"/>
      <c r="H79" s="468"/>
      <c r="I79" s="509"/>
      <c r="J79" s="505"/>
      <c r="K79" s="507"/>
      <c r="L79" s="318">
        <f>IF('01-Mapa de riesgo-UO'!P82="No existen", "No existe control para el riesgo",'01-Mapa de riesgo-UO'!T82)</f>
        <v>0</v>
      </c>
      <c r="M79" s="318">
        <f>'01-Mapa de riesgo-UO'!Y82</f>
        <v>0</v>
      </c>
      <c r="N79" s="318">
        <f>'01-Mapa de riesgo-UO'!AD82</f>
        <v>0</v>
      </c>
      <c r="O79" s="319">
        <f>'01-Mapa de riesgo-UO'!AI82</f>
        <v>0</v>
      </c>
      <c r="P79" s="319">
        <f>'01-Mapa de riesgo-UO'!AM82</f>
        <v>0</v>
      </c>
      <c r="Q79" s="502"/>
      <c r="R79" s="498"/>
      <c r="S79" s="498"/>
      <c r="T79" s="320">
        <f>'01-Mapa de riesgo-UO'!AT82</f>
        <v>0</v>
      </c>
      <c r="U79" s="320">
        <f>'01-Mapa de riesgo-UO'!AU82</f>
        <v>0</v>
      </c>
      <c r="V79" s="320">
        <f>IF(T79="COMPARTIR",'01-Mapa de riesgo-UO'!AX82, IF(T79=0, 0,$AW$76))</f>
        <v>0</v>
      </c>
      <c r="W79" s="321"/>
      <c r="X79" s="321"/>
      <c r="Y79" s="321"/>
      <c r="Z79" s="321"/>
      <c r="AA79" s="500"/>
    </row>
    <row r="80" spans="1:27" ht="63.75" customHeight="1" x14ac:dyDescent="0.2">
      <c r="A80" s="396">
        <v>25</v>
      </c>
      <c r="B80" s="372" t="str">
        <f>'01-Mapa de riesgo-UO'!B83</f>
        <v>FACULTAD_CIENCIAS_AGRARIAS_AGROINDUSTRIA</v>
      </c>
      <c r="C80" s="509" t="str">
        <f>'01-Mapa de riesgo-UO'!G83</f>
        <v>Estratégico</v>
      </c>
      <c r="D80" s="509" t="str">
        <f>'01-Mapa de riesgo-UO'!H83</f>
        <v>FALTA DE CAPACITACIÓN A NUEVOS FUNCIONAROS</v>
      </c>
      <c r="E80" s="509" t="str">
        <f>'01-Mapa de riesgo-UO'!I83</f>
        <v>Los funcionarios que se vinculan a la UTP, no reciben una capacitación basada en el manual de funciones</v>
      </c>
      <c r="F80" s="317" t="str">
        <f>'01-Mapa de riesgo-UO'!F83</f>
        <v>Falta de divulgación del nuevo personal que ingresa a cada dependencia</v>
      </c>
      <c r="G80" s="509" t="str">
        <f>'01-Mapa de riesgo-UO'!J83</f>
        <v>Reprocesos
Demoras en la realización de las funciones por desconocimiento</v>
      </c>
      <c r="H80" s="468" t="str">
        <f>'01-Mapa de riesgo-UO'!AQ83</f>
        <v>MODERADO</v>
      </c>
      <c r="I80" s="509" t="str">
        <f>'01-Mapa de riesgo-UO'!AR83</f>
        <v>Personal nuevo sin capacitación</v>
      </c>
      <c r="J80" s="504"/>
      <c r="K80" s="507"/>
      <c r="L80" s="318" t="str">
        <f>IF('01-Mapa de riesgo-UO'!P83="No existen", "No existe control para el riesgo",'01-Mapa de riesgo-UO'!T83)</f>
        <v>Presentación de parte del jefe inmediato ante los miembros del equipo de trabajo y las dependencias asociadas a su actividad laboral</v>
      </c>
      <c r="M80" s="318">
        <f>'01-Mapa de riesgo-UO'!Y83</f>
        <v>0</v>
      </c>
      <c r="N80" s="318" t="str">
        <f>'01-Mapa de riesgo-UO'!AD83</f>
        <v>Cargo planta / Docentes transitorios</v>
      </c>
      <c r="O80" s="319" t="str">
        <f>'01-Mapa de riesgo-UO'!AI83</f>
        <v>No definida</v>
      </c>
      <c r="P80" s="319" t="str">
        <f>'01-Mapa de riesgo-UO'!AM83</f>
        <v>Preventivo</v>
      </c>
      <c r="Q80" s="502" t="str">
        <f>'01-Mapa de riesgo-UO'!AO83</f>
        <v>ACEPTABLE</v>
      </c>
      <c r="R80" s="498"/>
      <c r="S80" s="498"/>
      <c r="T80" s="320" t="str">
        <f>'01-Mapa de riesgo-UO'!AT83</f>
        <v>COMPARTIR</v>
      </c>
      <c r="U80" s="320" t="str">
        <f>'01-Mapa de riesgo-UO'!AU83</f>
        <v>Informar a Gestión del Talento Humano cuando ingrese un nuevo funcionario, para que nos puedan apoyar con la presentación de la persona en otras dependencias</v>
      </c>
      <c r="V80" s="320" t="str">
        <f>IF(T80="COMPARTIR",'01-Mapa de riesgo-UO'!AX83, IF(T80=0, 0,$AW$76))</f>
        <v>Gestión del Talento Humano</v>
      </c>
      <c r="W80" s="321"/>
      <c r="X80" s="321"/>
      <c r="Y80" s="321"/>
      <c r="Z80" s="321"/>
      <c r="AA80" s="500"/>
    </row>
    <row r="81" spans="1:27" ht="63.75" customHeight="1" x14ac:dyDescent="0.2">
      <c r="A81" s="396"/>
      <c r="B81" s="372"/>
      <c r="C81" s="509"/>
      <c r="D81" s="509"/>
      <c r="E81" s="509"/>
      <c r="F81" s="317" t="str">
        <f>'01-Mapa de riesgo-UO'!F84</f>
        <v>No hay un procedimiento definido para inducción del personal que ingresa como docente o contratista</v>
      </c>
      <c r="G81" s="509"/>
      <c r="H81" s="468"/>
      <c r="I81" s="509"/>
      <c r="J81" s="505"/>
      <c r="K81" s="507"/>
      <c r="L81" s="318" t="str">
        <f>IF('01-Mapa de riesgo-UO'!P84="No existen", "No existe control para el riesgo",'01-Mapa de riesgo-UO'!T84)</f>
        <v>Se solicita capacitación para el cargo</v>
      </c>
      <c r="M81" s="318">
        <f>'01-Mapa de riesgo-UO'!Y84</f>
        <v>0</v>
      </c>
      <c r="N81" s="318" t="str">
        <f>'01-Mapa de riesgo-UO'!AD84</f>
        <v>Cargo planta / Docentes transitorios</v>
      </c>
      <c r="O81" s="319" t="str">
        <f>'01-Mapa de riesgo-UO'!AI84</f>
        <v>No definida</v>
      </c>
      <c r="P81" s="319" t="str">
        <f>'01-Mapa de riesgo-UO'!AM84</f>
        <v>Preventivo</v>
      </c>
      <c r="Q81" s="502"/>
      <c r="R81" s="498"/>
      <c r="S81" s="498"/>
      <c r="T81" s="320" t="str">
        <f>'01-Mapa de riesgo-UO'!AT84</f>
        <v>COMPARTIR</v>
      </c>
      <c r="U81" s="320" t="str">
        <f>'01-Mapa de riesgo-UO'!AU84</f>
        <v>Informar a Gestión del Talento Humano cuando ingrese un nuevo funcionario, para que nos puedan recomendar personas para capacitarlo</v>
      </c>
      <c r="V81" s="320" t="str">
        <f>IF(T81="COMPARTIR",'01-Mapa de riesgo-UO'!AX84, IF(T81=0, 0,$AW$76))</f>
        <v>Gestión del Talento Humano</v>
      </c>
      <c r="W81" s="321"/>
      <c r="X81" s="321"/>
      <c r="Y81" s="321"/>
      <c r="Z81" s="321"/>
      <c r="AA81" s="500"/>
    </row>
    <row r="82" spans="1:27" ht="63.75" customHeight="1" x14ac:dyDescent="0.2">
      <c r="A82" s="396"/>
      <c r="B82" s="372"/>
      <c r="C82" s="509"/>
      <c r="D82" s="509"/>
      <c r="E82" s="509"/>
      <c r="F82" s="317">
        <f>'01-Mapa de riesgo-UO'!F85</f>
        <v>0</v>
      </c>
      <c r="G82" s="509"/>
      <c r="H82" s="468"/>
      <c r="I82" s="509"/>
      <c r="J82" s="505"/>
      <c r="K82" s="507"/>
      <c r="L82" s="318">
        <f>IF('01-Mapa de riesgo-UO'!P85="No existen", "No existe control para el riesgo",'01-Mapa de riesgo-UO'!T85)</f>
        <v>0</v>
      </c>
      <c r="M82" s="318">
        <f>'01-Mapa de riesgo-UO'!Y85</f>
        <v>0</v>
      </c>
      <c r="N82" s="318">
        <f>'01-Mapa de riesgo-UO'!AD85</f>
        <v>0</v>
      </c>
      <c r="O82" s="319">
        <f>'01-Mapa de riesgo-UO'!AI85</f>
        <v>0</v>
      </c>
      <c r="P82" s="319">
        <f>'01-Mapa de riesgo-UO'!AM85</f>
        <v>0</v>
      </c>
      <c r="Q82" s="502"/>
      <c r="R82" s="498"/>
      <c r="S82" s="498"/>
      <c r="T82" s="320">
        <f>'01-Mapa de riesgo-UO'!AT85</f>
        <v>0</v>
      </c>
      <c r="U82" s="320">
        <f>'01-Mapa de riesgo-UO'!AU85</f>
        <v>0</v>
      </c>
      <c r="V82" s="320">
        <f>IF(T82="COMPARTIR",'01-Mapa de riesgo-UO'!AX85, IF(T82=0, 0,$AW$76))</f>
        <v>0</v>
      </c>
      <c r="W82" s="321"/>
      <c r="X82" s="321"/>
      <c r="Y82" s="321"/>
      <c r="Z82" s="321"/>
      <c r="AA82" s="500"/>
    </row>
    <row r="83" spans="1:27" ht="63.75" customHeight="1" x14ac:dyDescent="0.2">
      <c r="A83" s="396">
        <v>26</v>
      </c>
      <c r="B83" s="372" t="str">
        <f>'01-Mapa de riesgo-UO'!B86</f>
        <v>FACULTAD_CIENCIAS_DE_LA_SALUD</v>
      </c>
      <c r="C83" s="509" t="str">
        <f>'01-Mapa de riesgo-UO'!G86</f>
        <v>Corrupción</v>
      </c>
      <c r="D83" s="509" t="str">
        <f>'01-Mapa de riesgo-UO'!H86</f>
        <v>Incumplimiento de  los servidores públicos en la administración y ejecución de los recursos para los fines misionales de la institución</v>
      </c>
      <c r="E83" s="509" t="str">
        <f>'01-Mapa de riesgo-UO'!I86</f>
        <v>No orientar las horas programadas de docencia directa, o no cumplir con las actividades de extensión, investigación o administración registradas en el plan de trabajo docente</v>
      </c>
      <c r="F83" s="317" t="str">
        <f>'01-Mapa de riesgo-UO'!F86</f>
        <v xml:space="preserve">Transgresión de las normas que regulan el uso y la destinación de los recursos institucionales por desconocimiento u omisión a las normas </v>
      </c>
      <c r="G83" s="509" t="str">
        <f>'01-Mapa de riesgo-UO'!J86</f>
        <v>Procesos disciplinarios y penales
Demandas a la Universidad
Aumento de peticiones, quejas y reclamos
Resultados de las asignaturas no acorde con la programación establecida</v>
      </c>
      <c r="H83" s="468" t="str">
        <f>'01-Mapa de riesgo-UO'!AQ86</f>
        <v>LEVE</v>
      </c>
      <c r="I83" s="509" t="str">
        <f>'01-Mapa de riesgo-UO'!AR86</f>
        <v>Plan de Trabajo Docente/Porcentaje de Cumplimiento del Plan de Trabajo</v>
      </c>
      <c r="J83" s="504"/>
      <c r="K83" s="507"/>
      <c r="L83" s="318" t="str">
        <f>IF('01-Mapa de riesgo-UO'!P86="No existen", "No existe control para el riesgo",'01-Mapa de riesgo-UO'!T86)</f>
        <v>Aplicativo para formular el plan de trabajo docente</v>
      </c>
      <c r="M83" s="318" t="str">
        <f>'01-Mapa de riesgo-UO'!Y86</f>
        <v>Sistemas de Información</v>
      </c>
      <c r="N83" s="318" t="str">
        <f>'01-Mapa de riesgo-UO'!AD86</f>
        <v>Docente de Planta y Transitorio</v>
      </c>
      <c r="O83" s="319" t="str">
        <f>'01-Mapa de riesgo-UO'!AI86</f>
        <v>Semestral</v>
      </c>
      <c r="P83" s="319" t="str">
        <f>'01-Mapa de riesgo-UO'!AM86</f>
        <v>Preventivo</v>
      </c>
      <c r="Q83" s="502" t="str">
        <f>'01-Mapa de riesgo-UO'!AO86</f>
        <v>ACEPTABLE</v>
      </c>
      <c r="R83" s="498"/>
      <c r="S83" s="498"/>
      <c r="T83" s="320" t="str">
        <f>'01-Mapa de riesgo-UO'!AT86</f>
        <v>ASUMIR</v>
      </c>
      <c r="U83" s="320">
        <f>'01-Mapa de riesgo-UO'!AU86</f>
        <v>0</v>
      </c>
      <c r="V83" s="320">
        <f>IF(T83="COMPARTIR",'01-Mapa de riesgo-UO'!AX86, IF(T83=0, 0,$AW$76))</f>
        <v>0</v>
      </c>
      <c r="W83" s="321"/>
      <c r="X83" s="321"/>
      <c r="Y83" s="321"/>
      <c r="Z83" s="321"/>
      <c r="AA83" s="500"/>
    </row>
    <row r="84" spans="1:27" ht="63.75" customHeight="1" x14ac:dyDescent="0.2">
      <c r="A84" s="396"/>
      <c r="B84" s="372"/>
      <c r="C84" s="509"/>
      <c r="D84" s="509"/>
      <c r="E84" s="509"/>
      <c r="F84" s="317" t="str">
        <f>'01-Mapa de riesgo-UO'!F87</f>
        <v>Destinación del tiempo de contratación para actividades no misionales de la Institución</v>
      </c>
      <c r="G84" s="509"/>
      <c r="H84" s="468"/>
      <c r="I84" s="509"/>
      <c r="J84" s="505"/>
      <c r="K84" s="507"/>
      <c r="L84" s="318" t="str">
        <f>IF('01-Mapa de riesgo-UO'!P87="No existen", "No existe control para el riesgo",'01-Mapa de riesgo-UO'!T87)</f>
        <v>Estatuto docente</v>
      </c>
      <c r="M84" s="318">
        <f>'01-Mapa de riesgo-UO'!Y87</f>
        <v>0</v>
      </c>
      <c r="N84" s="318" t="str">
        <f>'01-Mapa de riesgo-UO'!AD87</f>
        <v>Vicerrectotoría Académica</v>
      </c>
      <c r="O84" s="319" t="str">
        <f>'01-Mapa de riesgo-UO'!AI87</f>
        <v>Anual</v>
      </c>
      <c r="P84" s="319" t="str">
        <f>'01-Mapa de riesgo-UO'!AM87</f>
        <v>Detectivo</v>
      </c>
      <c r="Q84" s="502"/>
      <c r="R84" s="498"/>
      <c r="S84" s="498"/>
      <c r="T84" s="320" t="str">
        <f>'01-Mapa de riesgo-UO'!AT87</f>
        <v>ASUMIR</v>
      </c>
      <c r="U84" s="320">
        <f>'01-Mapa de riesgo-UO'!AU87</f>
        <v>0</v>
      </c>
      <c r="V84" s="320">
        <f>IF(T84="COMPARTIR",'01-Mapa de riesgo-UO'!AX87, IF(T84=0, 0,$AW$76))</f>
        <v>0</v>
      </c>
      <c r="W84" s="321"/>
      <c r="X84" s="321"/>
      <c r="Y84" s="321"/>
      <c r="Z84" s="321"/>
      <c r="AA84" s="500"/>
    </row>
    <row r="85" spans="1:27" ht="63.75" customHeight="1" x14ac:dyDescent="0.2">
      <c r="A85" s="396"/>
      <c r="B85" s="372"/>
      <c r="C85" s="509"/>
      <c r="D85" s="509"/>
      <c r="E85" s="509"/>
      <c r="F85" s="317" t="str">
        <f>'01-Mapa de riesgo-UO'!F88</f>
        <v xml:space="preserve">Destinación de los recursos y uso de los bienes de la institución para propósitos no misionales </v>
      </c>
      <c r="G85" s="509"/>
      <c r="H85" s="468"/>
      <c r="I85" s="509"/>
      <c r="J85" s="505"/>
      <c r="K85" s="507"/>
      <c r="L85" s="318">
        <f>IF('01-Mapa de riesgo-UO'!P88="No existen", "No existe control para el riesgo",'01-Mapa de riesgo-UO'!T88)</f>
        <v>0</v>
      </c>
      <c r="M85" s="318">
        <f>'01-Mapa de riesgo-UO'!Y88</f>
        <v>0</v>
      </c>
      <c r="N85" s="318">
        <f>'01-Mapa de riesgo-UO'!AD88</f>
        <v>0</v>
      </c>
      <c r="O85" s="319">
        <f>'01-Mapa de riesgo-UO'!AI88</f>
        <v>0</v>
      </c>
      <c r="P85" s="319">
        <f>'01-Mapa de riesgo-UO'!AM88</f>
        <v>0</v>
      </c>
      <c r="Q85" s="502"/>
      <c r="R85" s="498"/>
      <c r="S85" s="498"/>
      <c r="T85" s="320">
        <f>'01-Mapa de riesgo-UO'!AT88</f>
        <v>0</v>
      </c>
      <c r="U85" s="320">
        <f>'01-Mapa de riesgo-UO'!AU88</f>
        <v>0</v>
      </c>
      <c r="V85" s="320">
        <f>IF(T85="COMPARTIR",'01-Mapa de riesgo-UO'!AX88, IF(T85=0, 0,$AW$76))</f>
        <v>0</v>
      </c>
      <c r="W85" s="321"/>
      <c r="X85" s="321"/>
      <c r="Y85" s="321"/>
      <c r="Z85" s="321"/>
      <c r="AA85" s="500"/>
    </row>
    <row r="86" spans="1:27" ht="63.75" customHeight="1" x14ac:dyDescent="0.2">
      <c r="A86" s="396">
        <v>27</v>
      </c>
      <c r="B86" s="372" t="str">
        <f>'01-Mapa de riesgo-UO'!B89</f>
        <v>GESTIÓN_FINANCIERA</v>
      </c>
      <c r="C86" s="509" t="str">
        <f>'01-Mapa de riesgo-UO'!G89</f>
        <v>Financiero</v>
      </c>
      <c r="D86" s="509" t="str">
        <f>'01-Mapa de riesgo-UO'!H89</f>
        <v>Fraude eléctronico</v>
      </c>
      <c r="E86" s="509" t="str">
        <f>'01-Mapa de riesgo-UO'!I89</f>
        <v>Acceso no autorizado a la banca virtual</v>
      </c>
      <c r="F86" s="317" t="str">
        <f>'01-Mapa de riesgo-UO'!F89</f>
        <v>Falta de seguimiento a los protocolos definidos.</v>
      </c>
      <c r="G86" s="509" t="str">
        <f>'01-Mapa de riesgo-UO'!J89</f>
        <v xml:space="preserve">Detrimento patrimonial.           Exposición de la información financiera de la Universidad.  </v>
      </c>
      <c r="H86" s="468" t="str">
        <f>'01-Mapa de riesgo-UO'!AQ89</f>
        <v>LEVE</v>
      </c>
      <c r="I86" s="509" t="str">
        <f>'01-Mapa de riesgo-UO'!AR89</f>
        <v>No. de accesos no autorizados</v>
      </c>
      <c r="J86" s="504"/>
      <c r="K86" s="507"/>
      <c r="L86" s="318" t="str">
        <f>IF('01-Mapa de riesgo-UO'!P89="No existen", "No existe control para el riesgo",'01-Mapa de riesgo-UO'!T89)</f>
        <v>Descripción en los manuales de  funciones en las personas que manejan recursos</v>
      </c>
      <c r="M86" s="318">
        <f>'01-Mapa de riesgo-UO'!Y89</f>
        <v>0</v>
      </c>
      <c r="N86" s="318" t="str">
        <f>'01-Mapa de riesgo-UO'!AD89</f>
        <v>Profesional XVII</v>
      </c>
      <c r="O86" s="319" t="str">
        <f>'01-Mapa de riesgo-UO'!AI89</f>
        <v>Anual</v>
      </c>
      <c r="P86" s="319" t="str">
        <f>'01-Mapa de riesgo-UO'!AM89</f>
        <v>Preventivo</v>
      </c>
      <c r="Q86" s="502" t="str">
        <f>'01-Mapa de riesgo-UO'!AO89</f>
        <v>FUERTE</v>
      </c>
      <c r="R86" s="498"/>
      <c r="S86" s="498"/>
      <c r="T86" s="320" t="str">
        <f>'01-Mapa de riesgo-UO'!AT89</f>
        <v>ASUMIR</v>
      </c>
      <c r="U86" s="320">
        <f>'01-Mapa de riesgo-UO'!AU89</f>
        <v>0</v>
      </c>
      <c r="V86" s="320">
        <f>IF(T86="COMPARTIR",'01-Mapa de riesgo-UO'!AX89, IF(T86=0, 0,$AW$76))</f>
        <v>0</v>
      </c>
      <c r="W86" s="321"/>
      <c r="X86" s="321"/>
      <c r="Y86" s="321"/>
      <c r="Z86" s="321"/>
      <c r="AA86" s="500"/>
    </row>
    <row r="87" spans="1:27" ht="63.75" customHeight="1" x14ac:dyDescent="0.2">
      <c r="A87" s="396"/>
      <c r="B87" s="372"/>
      <c r="C87" s="509"/>
      <c r="D87" s="509"/>
      <c r="E87" s="509"/>
      <c r="F87" s="317" t="str">
        <f>'01-Mapa de riesgo-UO'!F90</f>
        <v>Incumplimiento de los protocolos</v>
      </c>
      <c r="G87" s="509"/>
      <c r="H87" s="468"/>
      <c r="I87" s="509"/>
      <c r="J87" s="505"/>
      <c r="K87" s="507"/>
      <c r="L87" s="318" t="str">
        <f>IF('01-Mapa de riesgo-UO'!P90="No existen", "No existe control para el riesgo",'01-Mapa de riesgo-UO'!T90)</f>
        <v>Cambio de claves</v>
      </c>
      <c r="M87" s="318" t="str">
        <f>'01-Mapa de riesgo-UO'!Y90</f>
        <v>Software de las sucursales virtuales</v>
      </c>
      <c r="N87" s="318" t="str">
        <f>'01-Mapa de riesgo-UO'!AD90</f>
        <v>Profesional XIII
Ejecutivo 22
Ejecutivo 26</v>
      </c>
      <c r="O87" s="319" t="str">
        <f>'01-Mapa de riesgo-UO'!AI90</f>
        <v>Mensual</v>
      </c>
      <c r="P87" s="319" t="str">
        <f>'01-Mapa de riesgo-UO'!AM90</f>
        <v>Preventivo</v>
      </c>
      <c r="Q87" s="502"/>
      <c r="R87" s="498"/>
      <c r="S87" s="498"/>
      <c r="T87" s="320">
        <f>'01-Mapa de riesgo-UO'!AT90</f>
        <v>0</v>
      </c>
      <c r="U87" s="320">
        <f>'01-Mapa de riesgo-UO'!AU90</f>
        <v>0</v>
      </c>
      <c r="V87" s="320">
        <f>IF(T87="COMPARTIR",'01-Mapa de riesgo-UO'!AX90, IF(T87=0, 0,$AW$76))</f>
        <v>0</v>
      </c>
      <c r="W87" s="321"/>
      <c r="X87" s="321"/>
      <c r="Y87" s="321"/>
      <c r="Z87" s="321"/>
      <c r="AA87" s="500"/>
    </row>
    <row r="88" spans="1:27" ht="63.75" customHeight="1" x14ac:dyDescent="0.2">
      <c r="A88" s="396"/>
      <c r="B88" s="372"/>
      <c r="C88" s="509"/>
      <c r="D88" s="509"/>
      <c r="E88" s="509"/>
      <c r="F88" s="317" t="str">
        <f>'01-Mapa de riesgo-UO'!F91</f>
        <v>Ataques cibernéticos.</v>
      </c>
      <c r="G88" s="509"/>
      <c r="H88" s="468"/>
      <c r="I88" s="509"/>
      <c r="J88" s="505"/>
      <c r="K88" s="507"/>
      <c r="L88" s="318" t="str">
        <f>IF('01-Mapa de riesgo-UO'!P91="No existen", "No existe control para el riesgo",'01-Mapa de riesgo-UO'!T91)</f>
        <v>Manejo de  token</v>
      </c>
      <c r="M88" s="318" t="str">
        <f>'01-Mapa de riesgo-UO'!Y91</f>
        <v>Software bancario para uso de los cuentadantes</v>
      </c>
      <c r="N88" s="318" t="str">
        <f>'01-Mapa de riesgo-UO'!AD91</f>
        <v>Profesional XIII
Ejecutivo 22
Ejecutivo 26</v>
      </c>
      <c r="O88" s="319" t="str">
        <f>'01-Mapa de riesgo-UO'!AI91</f>
        <v>No definida</v>
      </c>
      <c r="P88" s="319" t="str">
        <f>'01-Mapa de riesgo-UO'!AM91</f>
        <v>Preventivo</v>
      </c>
      <c r="Q88" s="502"/>
      <c r="R88" s="498"/>
      <c r="S88" s="498"/>
      <c r="T88" s="320">
        <f>'01-Mapa de riesgo-UO'!AT91</f>
        <v>0</v>
      </c>
      <c r="U88" s="320">
        <f>'01-Mapa de riesgo-UO'!AU91</f>
        <v>0</v>
      </c>
      <c r="V88" s="320">
        <f>IF(T88="COMPARTIR",'01-Mapa de riesgo-UO'!AX91, IF(T88=0, 0,$AW$76))</f>
        <v>0</v>
      </c>
      <c r="W88" s="321"/>
      <c r="X88" s="321"/>
      <c r="Y88" s="321"/>
      <c r="Z88" s="321"/>
      <c r="AA88" s="500"/>
    </row>
    <row r="89" spans="1:27" ht="63.75" customHeight="1" x14ac:dyDescent="0.2">
      <c r="A89" s="396">
        <v>28</v>
      </c>
      <c r="B89" s="372" t="str">
        <f>'01-Mapa de riesgo-UO'!B92</f>
        <v>GESTIÓN_FINANCIERA</v>
      </c>
      <c r="C89" s="509" t="str">
        <f>'01-Mapa de riesgo-UO'!G92</f>
        <v>Contable</v>
      </c>
      <c r="D89" s="509" t="str">
        <f>'01-Mapa de riesgo-UO'!H92</f>
        <v>Hechos económicos no incluidos en el proceso contable.</v>
      </c>
      <c r="E89" s="509" t="str">
        <f>'01-Mapa de riesgo-UO'!I92</f>
        <v>Gestión Contable, no sea informada de los hechos económicos, sociales y financieros generados en otras dependencias de la Universidad</v>
      </c>
      <c r="F89" s="317" t="str">
        <f>'01-Mapa de riesgo-UO'!F92</f>
        <v>Desconocimiento de las políticas y prácticas contables establecidas por la UTP.</v>
      </c>
      <c r="G89" s="509" t="str">
        <f>'01-Mapa de riesgo-UO'!J92</f>
        <v>Estados Financieros no razonables</v>
      </c>
      <c r="H89" s="468" t="str">
        <f>'01-Mapa de riesgo-UO'!AQ92</f>
        <v>LEVE</v>
      </c>
      <c r="I89" s="509" t="str">
        <f>'01-Mapa de riesgo-UO'!AR92</f>
        <v>Número de hechos económicos no reportados en el período</v>
      </c>
      <c r="J89" s="504"/>
      <c r="K89" s="507"/>
      <c r="L89" s="318" t="str">
        <f>IF('01-Mapa de riesgo-UO'!P92="No existen", "No existe control para el riesgo",'01-Mapa de riesgo-UO'!T92)</f>
        <v>Actualización y divulgación de las políticas contables</v>
      </c>
      <c r="M89" s="318">
        <f>'01-Mapa de riesgo-UO'!Y92</f>
        <v>0</v>
      </c>
      <c r="N89" s="318" t="str">
        <f>'01-Mapa de riesgo-UO'!AD92</f>
        <v>Profesional XVII</v>
      </c>
      <c r="O89" s="319" t="str">
        <f>'01-Mapa de riesgo-UO'!AI92</f>
        <v>Anual</v>
      </c>
      <c r="P89" s="319" t="str">
        <f>'01-Mapa de riesgo-UO'!AM92</f>
        <v>Preventivo</v>
      </c>
      <c r="Q89" s="502" t="str">
        <f>'01-Mapa de riesgo-UO'!AO92</f>
        <v>ACEPTABLE</v>
      </c>
      <c r="R89" s="498"/>
      <c r="S89" s="498"/>
      <c r="T89" s="320" t="str">
        <f>'01-Mapa de riesgo-UO'!AT92</f>
        <v>ASUMIR</v>
      </c>
      <c r="U89" s="320">
        <f>'01-Mapa de riesgo-UO'!AU92</f>
        <v>0</v>
      </c>
      <c r="V89" s="320">
        <f>IF(T89="COMPARTIR",'01-Mapa de riesgo-UO'!AX92, IF(T89=0, 0,$AW$76))</f>
        <v>0</v>
      </c>
      <c r="W89" s="321"/>
      <c r="X89" s="321"/>
      <c r="Y89" s="321"/>
      <c r="Z89" s="321"/>
      <c r="AA89" s="500"/>
    </row>
    <row r="90" spans="1:27" ht="63.75" customHeight="1" x14ac:dyDescent="0.2">
      <c r="A90" s="396"/>
      <c r="B90" s="372"/>
      <c r="C90" s="509"/>
      <c r="D90" s="509"/>
      <c r="E90" s="509"/>
      <c r="F90" s="317">
        <f>'01-Mapa de riesgo-UO'!F93</f>
        <v>0</v>
      </c>
      <c r="G90" s="509"/>
      <c r="H90" s="468"/>
      <c r="I90" s="509"/>
      <c r="J90" s="505"/>
      <c r="K90" s="507"/>
      <c r="L90" s="318" t="str">
        <f>IF('01-Mapa de riesgo-UO'!P93="No existen", "No existe control para el riesgo",'01-Mapa de riesgo-UO'!T93)</f>
        <v>Solicitud de información contable al cierre de cada vigencia</v>
      </c>
      <c r="M90" s="318">
        <f>'01-Mapa de riesgo-UO'!Y93</f>
        <v>0</v>
      </c>
      <c r="N90" s="318" t="str">
        <f>'01-Mapa de riesgo-UO'!AD93</f>
        <v>Profesional XVII</v>
      </c>
      <c r="O90" s="319" t="str">
        <f>'01-Mapa de riesgo-UO'!AI93</f>
        <v>Anual</v>
      </c>
      <c r="P90" s="319" t="str">
        <f>'01-Mapa de riesgo-UO'!AM93</f>
        <v>Preventivo</v>
      </c>
      <c r="Q90" s="502"/>
      <c r="R90" s="498"/>
      <c r="S90" s="498"/>
      <c r="T90" s="320" t="str">
        <f>'01-Mapa de riesgo-UO'!AT93</f>
        <v>ASUMIR</v>
      </c>
      <c r="U90" s="320">
        <f>'01-Mapa de riesgo-UO'!AU93</f>
        <v>0</v>
      </c>
      <c r="V90" s="320">
        <f>IF(T90="COMPARTIR",'01-Mapa de riesgo-UO'!AX93, IF(T90=0, 0,$AW$76))</f>
        <v>0</v>
      </c>
      <c r="W90" s="321"/>
      <c r="X90" s="321"/>
      <c r="Y90" s="321"/>
      <c r="Z90" s="321"/>
      <c r="AA90" s="500"/>
    </row>
    <row r="91" spans="1:27" ht="63.75" customHeight="1" x14ac:dyDescent="0.2">
      <c r="A91" s="396"/>
      <c r="B91" s="372"/>
      <c r="C91" s="509"/>
      <c r="D91" s="509"/>
      <c r="E91" s="509"/>
      <c r="F91" s="317">
        <f>'01-Mapa de riesgo-UO'!F94</f>
        <v>0</v>
      </c>
      <c r="G91" s="509"/>
      <c r="H91" s="468"/>
      <c r="I91" s="509"/>
      <c r="J91" s="505"/>
      <c r="K91" s="507"/>
      <c r="L91" s="318" t="str">
        <f>IF('01-Mapa de riesgo-UO'!P94="No existen", "No existe control para el riesgo",'01-Mapa de riesgo-UO'!T94)</f>
        <v>Asesoría y auditoría financiera</v>
      </c>
      <c r="M91" s="318">
        <f>'01-Mapa de riesgo-UO'!Y94</f>
        <v>0</v>
      </c>
      <c r="N91" s="318" t="str">
        <f>'01-Mapa de riesgo-UO'!AD94</f>
        <v>Profesional XVII</v>
      </c>
      <c r="O91" s="319" t="str">
        <f>'01-Mapa de riesgo-UO'!AI94</f>
        <v>Anual</v>
      </c>
      <c r="P91" s="319" t="str">
        <f>'01-Mapa de riesgo-UO'!AM94</f>
        <v>Preventivo</v>
      </c>
      <c r="Q91" s="502"/>
      <c r="R91" s="498"/>
      <c r="S91" s="498"/>
      <c r="T91" s="320" t="str">
        <f>'01-Mapa de riesgo-UO'!AT94</f>
        <v>ASUMIR</v>
      </c>
      <c r="U91" s="320">
        <f>'01-Mapa de riesgo-UO'!AU94</f>
        <v>0</v>
      </c>
      <c r="V91" s="320">
        <f>IF(T91="COMPARTIR",'01-Mapa de riesgo-UO'!AX94, IF(T91=0, 0,$AW$76))</f>
        <v>0</v>
      </c>
      <c r="W91" s="321"/>
      <c r="X91" s="321"/>
      <c r="Y91" s="321"/>
      <c r="Z91" s="321"/>
      <c r="AA91" s="500"/>
    </row>
    <row r="92" spans="1:27" ht="63.75" customHeight="1" x14ac:dyDescent="0.2">
      <c r="A92" s="396">
        <v>29</v>
      </c>
      <c r="B92" s="372" t="str">
        <f>'01-Mapa de riesgo-UO'!B95</f>
        <v>GESTIÓN_FINANCIERA</v>
      </c>
      <c r="C92" s="509" t="str">
        <f>'01-Mapa de riesgo-UO'!G95</f>
        <v>Corrupción</v>
      </c>
      <c r="D92" s="509" t="str">
        <f>'01-Mapa de riesgo-UO'!H95</f>
        <v>Destinación indebida de recursos públicos.</v>
      </c>
      <c r="E92" s="509" t="str">
        <f>'01-Mapa de riesgo-UO'!I95</f>
        <v xml:space="preserve">Se configura cuando se destinan recursos públicos a finalidades distintas; o se realizan actuaciones de los funcionarios por fuera de las establecidas en la Constitución, en la ley o en la reglamentación interna. </v>
      </c>
      <c r="F92" s="317" t="str">
        <f>'01-Mapa de riesgo-UO'!F95</f>
        <v>Ausencia de valores éticos.</v>
      </c>
      <c r="G92" s="509" t="str">
        <f>'01-Mapa de riesgo-UO'!J95</f>
        <v>Detrimento patrimonial.
Sanciones disciplinarias, fiscales y/o penales.</v>
      </c>
      <c r="H92" s="468" t="str">
        <f>'01-Mapa de riesgo-UO'!AQ95</f>
        <v>LEVE</v>
      </c>
      <c r="I92" s="509" t="str">
        <f>'01-Mapa de riesgo-UO'!AR95</f>
        <v>Número de hechos sancionados por corrupción.</v>
      </c>
      <c r="J92" s="504"/>
      <c r="K92" s="507"/>
      <c r="L92" s="318" t="str">
        <f>IF('01-Mapa de riesgo-UO'!P95="No existen", "No existe control para el riesgo",'01-Mapa de riesgo-UO'!T95)</f>
        <v>Actualización de los procedimientos.</v>
      </c>
      <c r="M92" s="318">
        <f>'01-Mapa de riesgo-UO'!Y95</f>
        <v>0</v>
      </c>
      <c r="N92" s="318" t="str">
        <f>'01-Mapa de riesgo-UO'!AD95</f>
        <v>Ejecutivo 26</v>
      </c>
      <c r="O92" s="319" t="str">
        <f>'01-Mapa de riesgo-UO'!AI95</f>
        <v>Anual</v>
      </c>
      <c r="P92" s="319" t="str">
        <f>'01-Mapa de riesgo-UO'!AM95</f>
        <v>Preventivo</v>
      </c>
      <c r="Q92" s="502" t="str">
        <f>'01-Mapa de riesgo-UO'!AO95</f>
        <v>ACEPTABLE</v>
      </c>
      <c r="R92" s="498"/>
      <c r="S92" s="498"/>
      <c r="T92" s="320" t="str">
        <f>'01-Mapa de riesgo-UO'!AT95</f>
        <v>ASUMIR</v>
      </c>
      <c r="U92" s="320">
        <f>'01-Mapa de riesgo-UO'!AU95</f>
        <v>0</v>
      </c>
      <c r="V92" s="320">
        <f>IF(T92="COMPARTIR",'01-Mapa de riesgo-UO'!AX95, IF(T92=0, 0,$AW$76))</f>
        <v>0</v>
      </c>
      <c r="W92" s="321"/>
      <c r="X92" s="321"/>
      <c r="Y92" s="321"/>
      <c r="Z92" s="321"/>
      <c r="AA92" s="500"/>
    </row>
    <row r="93" spans="1:27" ht="63.75" customHeight="1" x14ac:dyDescent="0.2">
      <c r="A93" s="396"/>
      <c r="B93" s="372"/>
      <c r="C93" s="509"/>
      <c r="D93" s="509"/>
      <c r="E93" s="509"/>
      <c r="F93" s="317">
        <f>'01-Mapa de riesgo-UO'!F96</f>
        <v>0</v>
      </c>
      <c r="G93" s="509"/>
      <c r="H93" s="468"/>
      <c r="I93" s="509"/>
      <c r="J93" s="505"/>
      <c r="K93" s="507"/>
      <c r="L93" s="318">
        <f>IF('01-Mapa de riesgo-UO'!P96="No existen", "No existe control para el riesgo",'01-Mapa de riesgo-UO'!T96)</f>
        <v>0</v>
      </c>
      <c r="M93" s="318">
        <f>'01-Mapa de riesgo-UO'!Y96</f>
        <v>0</v>
      </c>
      <c r="N93" s="318">
        <f>'01-Mapa de riesgo-UO'!AD96</f>
        <v>0</v>
      </c>
      <c r="O93" s="319">
        <f>'01-Mapa de riesgo-UO'!AI96</f>
        <v>0</v>
      </c>
      <c r="P93" s="319">
        <f>'01-Mapa de riesgo-UO'!AM96</f>
        <v>0</v>
      </c>
      <c r="Q93" s="502"/>
      <c r="R93" s="498"/>
      <c r="S93" s="498"/>
      <c r="T93" s="320">
        <f>'01-Mapa de riesgo-UO'!AT96</f>
        <v>0</v>
      </c>
      <c r="U93" s="320">
        <f>'01-Mapa de riesgo-UO'!AU96</f>
        <v>0</v>
      </c>
      <c r="V93" s="320">
        <f>IF(T93="COMPARTIR",'01-Mapa de riesgo-UO'!AX96, IF(T93=0, 0,$AW$76))</f>
        <v>0</v>
      </c>
      <c r="W93" s="321"/>
      <c r="X93" s="321"/>
      <c r="Y93" s="321"/>
      <c r="Z93" s="321"/>
      <c r="AA93" s="500"/>
    </row>
    <row r="94" spans="1:27" ht="63.75" customHeight="1" x14ac:dyDescent="0.2">
      <c r="A94" s="396"/>
      <c r="B94" s="372"/>
      <c r="C94" s="509"/>
      <c r="D94" s="509"/>
      <c r="E94" s="509"/>
      <c r="F94" s="317">
        <f>'01-Mapa de riesgo-UO'!F97</f>
        <v>0</v>
      </c>
      <c r="G94" s="509"/>
      <c r="H94" s="468"/>
      <c r="I94" s="509"/>
      <c r="J94" s="505"/>
      <c r="K94" s="507"/>
      <c r="L94" s="318">
        <f>IF('01-Mapa de riesgo-UO'!P97="No existen", "No existe control para el riesgo",'01-Mapa de riesgo-UO'!T97)</f>
        <v>0</v>
      </c>
      <c r="M94" s="318">
        <f>'01-Mapa de riesgo-UO'!Y97</f>
        <v>0</v>
      </c>
      <c r="N94" s="318">
        <f>'01-Mapa de riesgo-UO'!AD97</f>
        <v>0</v>
      </c>
      <c r="O94" s="319">
        <f>'01-Mapa de riesgo-UO'!AI97</f>
        <v>0</v>
      </c>
      <c r="P94" s="319">
        <f>'01-Mapa de riesgo-UO'!AM97</f>
        <v>0</v>
      </c>
      <c r="Q94" s="502"/>
      <c r="R94" s="498"/>
      <c r="S94" s="498"/>
      <c r="T94" s="320">
        <f>'01-Mapa de riesgo-UO'!AT97</f>
        <v>0</v>
      </c>
      <c r="U94" s="320">
        <f>'01-Mapa de riesgo-UO'!AU97</f>
        <v>0</v>
      </c>
      <c r="V94" s="320">
        <f>IF(T94="COMPARTIR",'01-Mapa de riesgo-UO'!AX97, IF(T94=0, 0,$AW$76))</f>
        <v>0</v>
      </c>
      <c r="W94" s="321"/>
      <c r="X94" s="321"/>
      <c r="Y94" s="321"/>
      <c r="Z94" s="321"/>
      <c r="AA94" s="500"/>
    </row>
    <row r="95" spans="1:27" ht="63.75" customHeight="1" x14ac:dyDescent="0.2">
      <c r="A95" s="396">
        <v>30</v>
      </c>
      <c r="B95" s="372" t="str">
        <f>'01-Mapa de riesgo-UO'!B98</f>
        <v>GESTIÓN_FINANCIERA</v>
      </c>
      <c r="C95" s="509" t="str">
        <f>'01-Mapa de riesgo-UO'!G98</f>
        <v>Cumplimiento</v>
      </c>
      <c r="D95" s="509" t="str">
        <f>'01-Mapa de riesgo-UO'!H98</f>
        <v>Registros presupuestales generados después de que se inicie la ejecución de los compromisos u obligaciones</v>
      </c>
      <c r="E95" s="509" t="str">
        <f>'01-Mapa de riesgo-UO'!I98</f>
        <v xml:space="preserve">Registros presupuestales generados por gestiòn de presupuesto después de haber  iniciado el compromiso u obligaición por falta de claridad en los actos administrativos y contratos sobre la fecha de inicio de ejecución. </v>
      </c>
      <c r="F95" s="317" t="str">
        <f>'01-Mapa de riesgo-UO'!F98</f>
        <v>Actos administrativos y contratos que establecen fechas de inicio anterior a la solicitud del registro presupuestal o no son claros en sus condiciones para iniciar.</v>
      </c>
      <c r="G95" s="509" t="str">
        <f>'01-Mapa de riesgo-UO'!J98</f>
        <v xml:space="preserve">
Generacion de hechos cumplidos
Investigaciones disciplinarias
Pago de pasivos  exigibles</v>
      </c>
      <c r="H95" s="468" t="str">
        <f>'01-Mapa de riesgo-UO'!AQ98</f>
        <v>LEVE</v>
      </c>
      <c r="I95" s="509" t="str">
        <f>'01-Mapa de riesgo-UO'!AR98</f>
        <v>No. de registros presupuestales generados después de ejecución o por pago de pasivos exigibles vigencias expiradas</v>
      </c>
      <c r="J95" s="504"/>
      <c r="K95" s="507"/>
      <c r="L95" s="318" t="str">
        <f>IF('01-Mapa de riesgo-UO'!P98="No existen", "No existe control para el riesgo",'01-Mapa de riesgo-UO'!T98)</f>
        <v>Procedimiento: 134-PRS-04 - Expedición de registros presupuestales</v>
      </c>
      <c r="M95" s="318">
        <f>'01-Mapa de riesgo-UO'!Y98</f>
        <v>0</v>
      </c>
      <c r="N95" s="318" t="str">
        <f>'01-Mapa de riesgo-UO'!AD98</f>
        <v>Profesional 17 - Gestión de Presupuesto</v>
      </c>
      <c r="O95" s="319" t="str">
        <f>'01-Mapa de riesgo-UO'!AI98</f>
        <v>Diaria</v>
      </c>
      <c r="P95" s="319" t="str">
        <f>'01-Mapa de riesgo-UO'!AM98</f>
        <v>Detectivo</v>
      </c>
      <c r="Q95" s="502" t="str">
        <f>'01-Mapa de riesgo-UO'!AO98</f>
        <v>ACEPTABLE</v>
      </c>
      <c r="R95" s="498"/>
      <c r="S95" s="498"/>
      <c r="T95" s="320" t="str">
        <f>'01-Mapa de riesgo-UO'!AT98</f>
        <v>ASUMIR</v>
      </c>
      <c r="U95" s="320">
        <f>'01-Mapa de riesgo-UO'!AU98</f>
        <v>0</v>
      </c>
      <c r="V95" s="320">
        <f>IF(T95="COMPARTIR",'01-Mapa de riesgo-UO'!AX98, IF(T95=0, 0,$AW$76))</f>
        <v>0</v>
      </c>
      <c r="W95" s="321"/>
      <c r="X95" s="321"/>
      <c r="Y95" s="321"/>
      <c r="Z95" s="321"/>
      <c r="AA95" s="500"/>
    </row>
    <row r="96" spans="1:27" ht="63.75" customHeight="1" x14ac:dyDescent="0.2">
      <c r="A96" s="396"/>
      <c r="B96" s="372"/>
      <c r="C96" s="509"/>
      <c r="D96" s="509"/>
      <c r="E96" s="509"/>
      <c r="F96" s="317">
        <f>'01-Mapa de riesgo-UO'!F99</f>
        <v>0</v>
      </c>
      <c r="G96" s="509"/>
      <c r="H96" s="468"/>
      <c r="I96" s="509"/>
      <c r="J96" s="505"/>
      <c r="K96" s="507"/>
      <c r="L96" s="318" t="str">
        <f>IF('01-Mapa de riesgo-UO'!P99="No existen", "No existe control para el riesgo",'01-Mapa de riesgo-UO'!T99)</f>
        <v>Tips presupuestales</v>
      </c>
      <c r="M96" s="318">
        <f>'01-Mapa de riesgo-UO'!Y99</f>
        <v>0</v>
      </c>
      <c r="N96" s="318" t="str">
        <f>'01-Mapa de riesgo-UO'!AD99</f>
        <v>Profesional 17 - Gestión de Presupuesto</v>
      </c>
      <c r="O96" s="319" t="str">
        <f>'01-Mapa de riesgo-UO'!AI99</f>
        <v>Semestral</v>
      </c>
      <c r="P96" s="319" t="str">
        <f>'01-Mapa de riesgo-UO'!AM99</f>
        <v>Preventivo</v>
      </c>
      <c r="Q96" s="502"/>
      <c r="R96" s="498"/>
      <c r="S96" s="498"/>
      <c r="T96" s="320" t="str">
        <f>'01-Mapa de riesgo-UO'!AT99</f>
        <v>ASUMIR</v>
      </c>
      <c r="U96" s="320">
        <f>'01-Mapa de riesgo-UO'!AU99</f>
        <v>0</v>
      </c>
      <c r="V96" s="320">
        <f>IF(T96="COMPARTIR",'01-Mapa de riesgo-UO'!AX99, IF(T96=0, 0,$AW$76))</f>
        <v>0</v>
      </c>
      <c r="W96" s="321"/>
      <c r="X96" s="321"/>
      <c r="Y96" s="321"/>
      <c r="Z96" s="321"/>
      <c r="AA96" s="500"/>
    </row>
    <row r="97" spans="1:27" ht="63.75" customHeight="1" x14ac:dyDescent="0.2">
      <c r="A97" s="396"/>
      <c r="B97" s="372"/>
      <c r="C97" s="509"/>
      <c r="D97" s="509"/>
      <c r="E97" s="509"/>
      <c r="F97" s="317">
        <f>'01-Mapa de riesgo-UO'!F100</f>
        <v>0</v>
      </c>
      <c r="G97" s="509"/>
      <c r="H97" s="468"/>
      <c r="I97" s="509"/>
      <c r="J97" s="505"/>
      <c r="K97" s="507"/>
      <c r="L97" s="318" t="str">
        <f>IF('01-Mapa de riesgo-UO'!P100="No existen", "No existe control para el riesgo",'01-Mapa de riesgo-UO'!T100)</f>
        <v>Procedimiento: 134-PRS-11 - Pago de pasivos exigibles - vigencias expiradas</v>
      </c>
      <c r="M97" s="318">
        <f>'01-Mapa de riesgo-UO'!Y100</f>
        <v>0</v>
      </c>
      <c r="N97" s="318" t="str">
        <f>'01-Mapa de riesgo-UO'!AD100</f>
        <v>Profesional 17 - Gestión de Presupuesto</v>
      </c>
      <c r="O97" s="319" t="str">
        <f>'01-Mapa de riesgo-UO'!AI100</f>
        <v>No definida</v>
      </c>
      <c r="P97" s="319" t="str">
        <f>'01-Mapa de riesgo-UO'!AM100</f>
        <v>Detectivo</v>
      </c>
      <c r="Q97" s="502"/>
      <c r="R97" s="498"/>
      <c r="S97" s="498"/>
      <c r="T97" s="320" t="str">
        <f>'01-Mapa de riesgo-UO'!AT100</f>
        <v>ASUMIR</v>
      </c>
      <c r="U97" s="320">
        <f>'01-Mapa de riesgo-UO'!AU100</f>
        <v>0</v>
      </c>
      <c r="V97" s="320">
        <f>IF(T97="COMPARTIR",'01-Mapa de riesgo-UO'!AX100, IF(T97=0, 0,$AW$76))</f>
        <v>0</v>
      </c>
      <c r="W97" s="321"/>
      <c r="X97" s="321"/>
      <c r="Y97" s="321"/>
      <c r="Z97" s="321"/>
      <c r="AA97" s="500"/>
    </row>
    <row r="98" spans="1:27" ht="63.75" customHeight="1" x14ac:dyDescent="0.2">
      <c r="A98" s="396">
        <v>31</v>
      </c>
      <c r="B98" s="372">
        <f>'01-Mapa de riesgo-UO'!B101</f>
        <v>0</v>
      </c>
      <c r="C98" s="509">
        <f>'01-Mapa de riesgo-UO'!G101</f>
        <v>0</v>
      </c>
      <c r="D98" s="509">
        <f>'01-Mapa de riesgo-UO'!H101</f>
        <v>0</v>
      </c>
      <c r="E98" s="509">
        <f>'01-Mapa de riesgo-UO'!I101</f>
        <v>0</v>
      </c>
      <c r="F98" s="317">
        <f>'01-Mapa de riesgo-UO'!F101</f>
        <v>0</v>
      </c>
      <c r="G98" s="509">
        <f>'01-Mapa de riesgo-UO'!J101</f>
        <v>0</v>
      </c>
      <c r="H98" s="468" t="str">
        <f>'01-Mapa de riesgo-UO'!AQ101</f>
        <v>LEVE</v>
      </c>
      <c r="I98" s="509">
        <f>'01-Mapa de riesgo-UO'!AR101</f>
        <v>0</v>
      </c>
      <c r="J98" s="504"/>
      <c r="K98" s="507"/>
      <c r="L98" s="318">
        <f>IF('01-Mapa de riesgo-UO'!P101="No existen", "No existe control para el riesgo",'01-Mapa de riesgo-UO'!T101)</f>
        <v>0</v>
      </c>
      <c r="M98" s="318">
        <f>'01-Mapa de riesgo-UO'!Y101</f>
        <v>0</v>
      </c>
      <c r="N98" s="318">
        <f>'01-Mapa de riesgo-UO'!AD101</f>
        <v>0</v>
      </c>
      <c r="O98" s="319">
        <f>'01-Mapa de riesgo-UO'!AI101</f>
        <v>0</v>
      </c>
      <c r="P98" s="319">
        <f>'01-Mapa de riesgo-UO'!AM101</f>
        <v>0</v>
      </c>
      <c r="Q98" s="502" t="e">
        <f>'01-Mapa de riesgo-UO'!AO101</f>
        <v>#DIV/0!</v>
      </c>
      <c r="R98" s="498"/>
      <c r="S98" s="498"/>
      <c r="T98" s="320">
        <f>'01-Mapa de riesgo-UO'!AT101</f>
        <v>0</v>
      </c>
      <c r="U98" s="320">
        <f>'01-Mapa de riesgo-UO'!AU101</f>
        <v>0</v>
      </c>
      <c r="V98" s="320">
        <f>IF(T98="COMPARTIR",'01-Mapa de riesgo-UO'!AX101, IF(T98=0, 0,$AW$76))</f>
        <v>0</v>
      </c>
      <c r="W98" s="321"/>
      <c r="X98" s="321"/>
      <c r="Y98" s="321"/>
      <c r="Z98" s="321"/>
      <c r="AA98" s="500"/>
    </row>
    <row r="99" spans="1:27" ht="63.75" customHeight="1" x14ac:dyDescent="0.2">
      <c r="A99" s="396"/>
      <c r="B99" s="372"/>
      <c r="C99" s="509"/>
      <c r="D99" s="509"/>
      <c r="E99" s="509"/>
      <c r="F99" s="317">
        <f>'01-Mapa de riesgo-UO'!F102</f>
        <v>0</v>
      </c>
      <c r="G99" s="509"/>
      <c r="H99" s="468"/>
      <c r="I99" s="509"/>
      <c r="J99" s="505"/>
      <c r="K99" s="507"/>
      <c r="L99" s="318">
        <f>IF('01-Mapa de riesgo-UO'!P102="No existen", "No existe control para el riesgo",'01-Mapa de riesgo-UO'!T102)</f>
        <v>0</v>
      </c>
      <c r="M99" s="318">
        <f>'01-Mapa de riesgo-UO'!Y102</f>
        <v>0</v>
      </c>
      <c r="N99" s="318">
        <f>'01-Mapa de riesgo-UO'!AD102</f>
        <v>0</v>
      </c>
      <c r="O99" s="319">
        <f>'01-Mapa de riesgo-UO'!AI102</f>
        <v>0</v>
      </c>
      <c r="P99" s="319">
        <f>'01-Mapa de riesgo-UO'!AM102</f>
        <v>0</v>
      </c>
      <c r="Q99" s="502"/>
      <c r="R99" s="498"/>
      <c r="S99" s="498"/>
      <c r="T99" s="320">
        <f>'01-Mapa de riesgo-UO'!AT102</f>
        <v>0</v>
      </c>
      <c r="U99" s="320">
        <f>'01-Mapa de riesgo-UO'!AU102</f>
        <v>0</v>
      </c>
      <c r="V99" s="320">
        <f>IF(T99="COMPARTIR",'01-Mapa de riesgo-UO'!AX102, IF(T99=0, 0,$AW$76))</f>
        <v>0</v>
      </c>
      <c r="W99" s="321"/>
      <c r="X99" s="321"/>
      <c r="Y99" s="321"/>
      <c r="Z99" s="321"/>
      <c r="AA99" s="500"/>
    </row>
    <row r="100" spans="1:27" ht="63.75" customHeight="1" x14ac:dyDescent="0.2">
      <c r="A100" s="396"/>
      <c r="B100" s="372"/>
      <c r="C100" s="509"/>
      <c r="D100" s="509"/>
      <c r="E100" s="509"/>
      <c r="F100" s="317">
        <f>'01-Mapa de riesgo-UO'!F103</f>
        <v>0</v>
      </c>
      <c r="G100" s="509"/>
      <c r="H100" s="468"/>
      <c r="I100" s="509"/>
      <c r="J100" s="505"/>
      <c r="K100" s="507"/>
      <c r="L100" s="318">
        <f>IF('01-Mapa de riesgo-UO'!P103="No existen", "No existe control para el riesgo",'01-Mapa de riesgo-UO'!T103)</f>
        <v>0</v>
      </c>
      <c r="M100" s="318">
        <f>'01-Mapa de riesgo-UO'!Y103</f>
        <v>0</v>
      </c>
      <c r="N100" s="318">
        <f>'01-Mapa de riesgo-UO'!AD103</f>
        <v>0</v>
      </c>
      <c r="O100" s="319">
        <f>'01-Mapa de riesgo-UO'!AI103</f>
        <v>0</v>
      </c>
      <c r="P100" s="319">
        <f>'01-Mapa de riesgo-UO'!AM103</f>
        <v>0</v>
      </c>
      <c r="Q100" s="502"/>
      <c r="R100" s="498"/>
      <c r="S100" s="498"/>
      <c r="T100" s="320">
        <f>'01-Mapa de riesgo-UO'!AT103</f>
        <v>0</v>
      </c>
      <c r="U100" s="320">
        <f>'01-Mapa de riesgo-UO'!AU103</f>
        <v>0</v>
      </c>
      <c r="V100" s="320">
        <f>IF(T100="COMPARTIR",'01-Mapa de riesgo-UO'!AX103, IF(T100=0, 0,$AW$76))</f>
        <v>0</v>
      </c>
      <c r="W100" s="321"/>
      <c r="X100" s="321"/>
      <c r="Y100" s="321"/>
      <c r="Z100" s="321"/>
      <c r="AA100" s="500"/>
    </row>
    <row r="101" spans="1:27" ht="63.75" customHeight="1" x14ac:dyDescent="0.2">
      <c r="A101" s="396">
        <v>32</v>
      </c>
      <c r="B101" s="372">
        <f>'01-Mapa de riesgo-UO'!B104</f>
        <v>0</v>
      </c>
      <c r="C101" s="509">
        <f>'01-Mapa de riesgo-UO'!G104</f>
        <v>0</v>
      </c>
      <c r="D101" s="509">
        <f>'01-Mapa de riesgo-UO'!H104</f>
        <v>0</v>
      </c>
      <c r="E101" s="509">
        <f>'01-Mapa de riesgo-UO'!I104</f>
        <v>0</v>
      </c>
      <c r="F101" s="317">
        <f>'01-Mapa de riesgo-UO'!F104</f>
        <v>0</v>
      </c>
      <c r="G101" s="509">
        <f>'01-Mapa de riesgo-UO'!J104</f>
        <v>0</v>
      </c>
      <c r="H101" s="468" t="str">
        <f>'01-Mapa de riesgo-UO'!AQ104</f>
        <v>LEVE</v>
      </c>
      <c r="I101" s="509">
        <f>'01-Mapa de riesgo-UO'!AR104</f>
        <v>0</v>
      </c>
      <c r="J101" s="504"/>
      <c r="K101" s="507"/>
      <c r="L101" s="318">
        <f>IF('01-Mapa de riesgo-UO'!P104="No existen", "No existe control para el riesgo",'01-Mapa de riesgo-UO'!T104)</f>
        <v>0</v>
      </c>
      <c r="M101" s="318">
        <f>'01-Mapa de riesgo-UO'!Y104</f>
        <v>0</v>
      </c>
      <c r="N101" s="318">
        <f>'01-Mapa de riesgo-UO'!AD104</f>
        <v>0</v>
      </c>
      <c r="O101" s="319">
        <f>'01-Mapa de riesgo-UO'!AI104</f>
        <v>0</v>
      </c>
      <c r="P101" s="319">
        <f>'01-Mapa de riesgo-UO'!AM104</f>
        <v>0</v>
      </c>
      <c r="Q101" s="502" t="e">
        <f>'01-Mapa de riesgo-UO'!AO104</f>
        <v>#DIV/0!</v>
      </c>
      <c r="R101" s="498"/>
      <c r="S101" s="498"/>
      <c r="T101" s="320">
        <f>'01-Mapa de riesgo-UO'!AT104</f>
        <v>0</v>
      </c>
      <c r="U101" s="320">
        <f>'01-Mapa de riesgo-UO'!AU104</f>
        <v>0</v>
      </c>
      <c r="V101" s="320">
        <f>IF(T101="COMPARTIR",'01-Mapa de riesgo-UO'!AX104, IF(T101=0, 0,$AW$76))</f>
        <v>0</v>
      </c>
      <c r="W101" s="321"/>
      <c r="X101" s="321"/>
      <c r="Y101" s="321"/>
      <c r="Z101" s="321"/>
      <c r="AA101" s="500"/>
    </row>
    <row r="102" spans="1:27" ht="63.75" customHeight="1" x14ac:dyDescent="0.2">
      <c r="A102" s="396"/>
      <c r="B102" s="372"/>
      <c r="C102" s="509"/>
      <c r="D102" s="509"/>
      <c r="E102" s="509"/>
      <c r="F102" s="317">
        <f>'01-Mapa de riesgo-UO'!F105</f>
        <v>0</v>
      </c>
      <c r="G102" s="509"/>
      <c r="H102" s="468"/>
      <c r="I102" s="509"/>
      <c r="J102" s="505"/>
      <c r="K102" s="507"/>
      <c r="L102" s="318">
        <f>IF('01-Mapa de riesgo-UO'!P105="No existen", "No existe control para el riesgo",'01-Mapa de riesgo-UO'!T105)</f>
        <v>0</v>
      </c>
      <c r="M102" s="318">
        <f>'01-Mapa de riesgo-UO'!Y105</f>
        <v>0</v>
      </c>
      <c r="N102" s="318">
        <f>'01-Mapa de riesgo-UO'!AD105</f>
        <v>0</v>
      </c>
      <c r="O102" s="319">
        <f>'01-Mapa de riesgo-UO'!AI105</f>
        <v>0</v>
      </c>
      <c r="P102" s="319">
        <f>'01-Mapa de riesgo-UO'!AM105</f>
        <v>0</v>
      </c>
      <c r="Q102" s="502"/>
      <c r="R102" s="498"/>
      <c r="S102" s="498"/>
      <c r="T102" s="320">
        <f>'01-Mapa de riesgo-UO'!AT105</f>
        <v>0</v>
      </c>
      <c r="U102" s="320">
        <f>'01-Mapa de riesgo-UO'!AU105</f>
        <v>0</v>
      </c>
      <c r="V102" s="320">
        <f>IF(T102="COMPARTIR",'01-Mapa de riesgo-UO'!AX105, IF(T102=0, 0,$AW$76))</f>
        <v>0</v>
      </c>
      <c r="W102" s="321"/>
      <c r="X102" s="321"/>
      <c r="Y102" s="321"/>
      <c r="Z102" s="321"/>
      <c r="AA102" s="500"/>
    </row>
    <row r="103" spans="1:27" ht="63.75" customHeight="1" thickBot="1" x14ac:dyDescent="0.25">
      <c r="A103" s="397"/>
      <c r="B103" s="373"/>
      <c r="C103" s="510"/>
      <c r="D103" s="510"/>
      <c r="E103" s="510"/>
      <c r="F103" s="324">
        <f>'01-Mapa de riesgo-UO'!F106</f>
        <v>0</v>
      </c>
      <c r="G103" s="510"/>
      <c r="H103" s="481"/>
      <c r="I103" s="510"/>
      <c r="J103" s="506"/>
      <c r="K103" s="508"/>
      <c r="L103" s="325">
        <f>IF('01-Mapa de riesgo-UO'!P106="No existen", "No existe control para el riesgo",'01-Mapa de riesgo-UO'!T106)</f>
        <v>0</v>
      </c>
      <c r="M103" s="325">
        <f>'01-Mapa de riesgo-UO'!Y106</f>
        <v>0</v>
      </c>
      <c r="N103" s="325">
        <f>'01-Mapa de riesgo-UO'!AD106</f>
        <v>0</v>
      </c>
      <c r="O103" s="326">
        <f>'01-Mapa de riesgo-UO'!AI106</f>
        <v>0</v>
      </c>
      <c r="P103" s="326">
        <f>'01-Mapa de riesgo-UO'!AM106</f>
        <v>0</v>
      </c>
      <c r="Q103" s="503"/>
      <c r="R103" s="499"/>
      <c r="S103" s="499"/>
      <c r="T103" s="327">
        <f>'01-Mapa de riesgo-UO'!AT106</f>
        <v>0</v>
      </c>
      <c r="U103" s="327">
        <f>'01-Mapa de riesgo-UO'!AU106</f>
        <v>0</v>
      </c>
      <c r="V103" s="327">
        <f>IF(T103="COMPARTIR",'01-Mapa de riesgo-UO'!AX106, IF(T103=0, 0,$AW$76))</f>
        <v>0</v>
      </c>
      <c r="W103" s="328"/>
      <c r="X103" s="328"/>
      <c r="Y103" s="328"/>
      <c r="Z103" s="328"/>
      <c r="AA103" s="501"/>
    </row>
    <row r="104" spans="1:27" x14ac:dyDescent="0.2">
      <c r="A104" s="20"/>
      <c r="B104" s="20"/>
      <c r="C104" s="21"/>
      <c r="D104" s="21"/>
      <c r="E104" s="21"/>
      <c r="F104" s="21"/>
      <c r="G104" s="21"/>
      <c r="H104" s="21"/>
      <c r="I104" s="20"/>
      <c r="J104" s="20"/>
      <c r="K104" s="20"/>
      <c r="L104" s="20"/>
      <c r="M104" s="20"/>
      <c r="N104" s="20"/>
      <c r="O104" s="20"/>
      <c r="P104" s="20"/>
      <c r="Q104" s="20"/>
      <c r="R104" s="20"/>
      <c r="S104" s="20"/>
      <c r="T104" s="20"/>
      <c r="U104" s="20"/>
      <c r="V104" s="20"/>
      <c r="W104" s="20"/>
      <c r="X104" s="20"/>
      <c r="Y104" s="20"/>
      <c r="Z104" s="20"/>
      <c r="AA104" s="20"/>
    </row>
    <row r="105" spans="1:27" x14ac:dyDescent="0.2">
      <c r="A105" s="20"/>
      <c r="B105" s="20"/>
      <c r="C105" s="21"/>
      <c r="D105" s="21"/>
      <c r="E105" s="21"/>
      <c r="F105" s="21"/>
      <c r="G105" s="21"/>
      <c r="H105" s="21"/>
      <c r="I105" s="20"/>
      <c r="J105" s="20"/>
      <c r="K105" s="20"/>
      <c r="L105" s="20"/>
      <c r="M105" s="20"/>
      <c r="N105" s="20"/>
      <c r="O105" s="20"/>
      <c r="P105" s="20"/>
      <c r="Q105" s="20"/>
      <c r="R105" s="20"/>
      <c r="S105" s="20"/>
      <c r="T105" s="20"/>
      <c r="U105" s="20"/>
      <c r="V105" s="20"/>
      <c r="W105" s="20"/>
      <c r="X105" s="20"/>
      <c r="Y105" s="20"/>
      <c r="Z105" s="20"/>
      <c r="AA105" s="20"/>
    </row>
    <row r="106" spans="1:27" x14ac:dyDescent="0.2">
      <c r="A106" s="20"/>
      <c r="B106" s="20"/>
      <c r="C106" s="21"/>
      <c r="D106" s="21"/>
      <c r="E106" s="21"/>
      <c r="F106" s="21"/>
      <c r="G106" s="21"/>
      <c r="H106" s="21"/>
      <c r="I106" s="20"/>
      <c r="J106" s="20"/>
      <c r="K106" s="20"/>
      <c r="L106" s="20"/>
      <c r="M106" s="20"/>
      <c r="N106" s="20"/>
      <c r="O106" s="20"/>
      <c r="P106" s="20"/>
      <c r="Q106" s="20"/>
      <c r="R106" s="20"/>
      <c r="S106" s="20"/>
      <c r="T106" s="20"/>
      <c r="U106" s="20"/>
      <c r="V106" s="20"/>
      <c r="W106" s="20"/>
      <c r="X106" s="20"/>
      <c r="Y106" s="20"/>
      <c r="Z106" s="20"/>
      <c r="AA106" s="20"/>
    </row>
    <row r="107" spans="1:27" x14ac:dyDescent="0.2">
      <c r="A107" s="20"/>
      <c r="B107" s="20"/>
      <c r="C107" s="21"/>
      <c r="D107" s="21"/>
      <c r="E107" s="21"/>
      <c r="F107" s="21"/>
      <c r="G107" s="21"/>
      <c r="H107" s="21"/>
      <c r="I107" s="20"/>
      <c r="J107" s="20"/>
      <c r="K107" s="20"/>
      <c r="L107" s="20"/>
      <c r="M107" s="20"/>
      <c r="N107" s="20"/>
      <c r="O107" s="20"/>
      <c r="P107" s="20"/>
      <c r="Q107" s="20"/>
      <c r="R107" s="20"/>
      <c r="S107" s="20"/>
      <c r="T107" s="20"/>
      <c r="U107" s="20"/>
      <c r="V107" s="20"/>
      <c r="W107" s="20"/>
      <c r="X107" s="20"/>
      <c r="Y107" s="20"/>
      <c r="Z107" s="20"/>
      <c r="AA107" s="20"/>
    </row>
    <row r="108" spans="1:27" x14ac:dyDescent="0.2">
      <c r="A108" s="20"/>
      <c r="B108" s="20"/>
      <c r="C108" s="21"/>
      <c r="D108" s="21"/>
      <c r="E108" s="21"/>
      <c r="F108" s="21"/>
      <c r="G108" s="21"/>
      <c r="H108" s="21"/>
      <c r="I108" s="20"/>
      <c r="J108" s="20"/>
      <c r="K108" s="20"/>
      <c r="L108" s="20"/>
      <c r="M108" s="20"/>
      <c r="N108" s="20"/>
      <c r="O108" s="20"/>
      <c r="P108" s="20"/>
      <c r="Q108" s="20"/>
      <c r="R108" s="20"/>
      <c r="S108" s="20"/>
      <c r="T108" s="20"/>
      <c r="U108" s="20"/>
      <c r="V108" s="20"/>
      <c r="W108" s="20"/>
      <c r="X108" s="20"/>
      <c r="Y108" s="20"/>
      <c r="Z108" s="20"/>
      <c r="AA108" s="20"/>
    </row>
    <row r="109" spans="1:27" x14ac:dyDescent="0.2">
      <c r="A109" s="20"/>
      <c r="B109" s="20"/>
      <c r="C109" s="21"/>
      <c r="D109" s="21"/>
      <c r="E109" s="21"/>
      <c r="F109" s="21"/>
      <c r="G109" s="21"/>
      <c r="H109" s="21"/>
      <c r="I109" s="20"/>
      <c r="J109" s="20"/>
      <c r="K109" s="20"/>
      <c r="L109" s="20"/>
      <c r="M109" s="20"/>
      <c r="N109" s="20"/>
      <c r="O109" s="20"/>
      <c r="P109" s="20"/>
      <c r="Q109" s="20"/>
      <c r="R109" s="20"/>
      <c r="S109" s="20"/>
      <c r="T109" s="20"/>
      <c r="U109" s="20"/>
      <c r="V109" s="20"/>
      <c r="W109" s="20"/>
      <c r="X109" s="20"/>
      <c r="Y109" s="20"/>
      <c r="Z109" s="20"/>
      <c r="AA109" s="20"/>
    </row>
    <row r="110" spans="1:27" x14ac:dyDescent="0.2">
      <c r="A110" s="20"/>
      <c r="B110" s="20"/>
      <c r="C110" s="21"/>
      <c r="D110" s="21"/>
      <c r="E110" s="21"/>
      <c r="F110" s="21"/>
      <c r="G110" s="21"/>
      <c r="H110" s="21"/>
      <c r="I110" s="20"/>
      <c r="J110" s="20"/>
      <c r="K110" s="20"/>
      <c r="L110" s="20"/>
      <c r="M110" s="20"/>
      <c r="N110" s="20"/>
      <c r="O110" s="20"/>
      <c r="P110" s="20"/>
      <c r="Q110" s="20"/>
      <c r="R110" s="20"/>
      <c r="S110" s="20"/>
      <c r="T110" s="20"/>
      <c r="U110" s="20"/>
      <c r="V110" s="20"/>
      <c r="W110" s="20"/>
      <c r="X110" s="20"/>
      <c r="Y110" s="20"/>
      <c r="Z110" s="20"/>
      <c r="AA110" s="20"/>
    </row>
    <row r="111" spans="1:27" x14ac:dyDescent="0.2">
      <c r="A111" s="20"/>
      <c r="B111" s="20"/>
      <c r="C111" s="21"/>
      <c r="D111" s="21"/>
      <c r="E111" s="21"/>
      <c r="F111" s="21"/>
      <c r="G111" s="21"/>
      <c r="H111" s="21"/>
      <c r="I111" s="20"/>
      <c r="J111" s="20"/>
      <c r="K111" s="20"/>
      <c r="L111" s="20"/>
      <c r="M111" s="20"/>
      <c r="N111" s="20"/>
      <c r="O111" s="20"/>
      <c r="P111" s="20"/>
      <c r="Q111" s="20"/>
      <c r="R111" s="20"/>
      <c r="S111" s="20"/>
      <c r="T111" s="20"/>
      <c r="U111" s="20"/>
      <c r="V111" s="20"/>
      <c r="W111" s="20"/>
      <c r="X111" s="20"/>
      <c r="Y111" s="20"/>
      <c r="Z111" s="20"/>
      <c r="AA111" s="20"/>
    </row>
    <row r="112" spans="1:27" x14ac:dyDescent="0.2">
      <c r="A112" s="20"/>
      <c r="B112" s="20"/>
      <c r="C112" s="21"/>
      <c r="D112" s="21"/>
      <c r="E112" s="21"/>
      <c r="F112" s="21"/>
      <c r="G112" s="21"/>
      <c r="H112" s="21"/>
      <c r="I112" s="20"/>
      <c r="J112" s="20"/>
      <c r="K112" s="20"/>
      <c r="L112" s="20"/>
      <c r="M112" s="20"/>
      <c r="N112" s="20"/>
      <c r="O112" s="20"/>
      <c r="P112" s="20"/>
      <c r="Q112" s="20"/>
      <c r="R112" s="20"/>
      <c r="S112" s="20"/>
      <c r="T112" s="20"/>
      <c r="U112" s="20"/>
      <c r="V112" s="20"/>
      <c r="W112" s="20"/>
      <c r="X112" s="20"/>
      <c r="Y112" s="20"/>
      <c r="Z112" s="20"/>
      <c r="AA112" s="20"/>
    </row>
    <row r="113" spans="1:27" x14ac:dyDescent="0.2">
      <c r="A113" s="20"/>
      <c r="B113" s="20"/>
      <c r="C113" s="21"/>
      <c r="D113" s="21"/>
      <c r="E113" s="21"/>
      <c r="F113" s="21"/>
      <c r="G113" s="21"/>
      <c r="H113" s="21"/>
      <c r="I113" s="20"/>
      <c r="J113" s="20"/>
      <c r="K113" s="20"/>
      <c r="L113" s="20"/>
      <c r="M113" s="20"/>
      <c r="N113" s="20"/>
      <c r="O113" s="20"/>
      <c r="P113" s="20"/>
      <c r="Q113" s="20"/>
      <c r="R113" s="20"/>
      <c r="S113" s="20"/>
      <c r="T113" s="20"/>
      <c r="U113" s="20"/>
      <c r="V113" s="20"/>
      <c r="W113" s="20"/>
      <c r="X113" s="20"/>
      <c r="Y113" s="20"/>
      <c r="Z113" s="20"/>
      <c r="AA113" s="20"/>
    </row>
    <row r="114" spans="1:27" x14ac:dyDescent="0.2">
      <c r="A114" s="20"/>
      <c r="B114" s="20"/>
      <c r="C114" s="21"/>
      <c r="D114" s="21"/>
      <c r="E114" s="21"/>
      <c r="F114" s="21"/>
      <c r="G114" s="21"/>
      <c r="H114" s="21"/>
      <c r="I114" s="20"/>
      <c r="J114" s="20"/>
      <c r="K114" s="20"/>
      <c r="L114" s="20"/>
      <c r="M114" s="20"/>
      <c r="N114" s="20"/>
      <c r="O114" s="20"/>
      <c r="P114" s="20"/>
      <c r="Q114" s="20"/>
      <c r="R114" s="20"/>
      <c r="S114" s="20"/>
      <c r="T114" s="20"/>
      <c r="U114" s="20"/>
      <c r="V114" s="20"/>
      <c r="W114" s="20"/>
      <c r="X114" s="20"/>
      <c r="Y114" s="20"/>
      <c r="Z114" s="20"/>
      <c r="AA114" s="20"/>
    </row>
    <row r="115" spans="1:27" x14ac:dyDescent="0.2">
      <c r="E115" s="21"/>
      <c r="F115" s="21"/>
      <c r="G115" s="21"/>
      <c r="H115" s="21"/>
    </row>
    <row r="116" spans="1:27" x14ac:dyDescent="0.2">
      <c r="E116" s="21"/>
      <c r="F116" s="21"/>
      <c r="G116" s="21"/>
      <c r="H116" s="21"/>
    </row>
    <row r="117" spans="1:27" x14ac:dyDescent="0.2">
      <c r="E117" s="21"/>
      <c r="F117" s="21"/>
      <c r="G117" s="21"/>
      <c r="H117" s="21"/>
    </row>
    <row r="118" spans="1:27" x14ac:dyDescent="0.2">
      <c r="E118" s="21"/>
      <c r="F118" s="21"/>
      <c r="G118" s="21"/>
      <c r="H118" s="21"/>
    </row>
    <row r="119" spans="1:27" x14ac:dyDescent="0.2">
      <c r="E119" s="21"/>
      <c r="F119" s="21"/>
      <c r="G119" s="21"/>
      <c r="H119" s="21"/>
    </row>
    <row r="120" spans="1:27" x14ac:dyDescent="0.2">
      <c r="E120" s="21"/>
      <c r="F120" s="21"/>
      <c r="G120" s="21"/>
      <c r="H120" s="21"/>
    </row>
    <row r="1048451" spans="21:25" ht="24" x14ac:dyDescent="0.2">
      <c r="U1048451" s="3" t="s">
        <v>281</v>
      </c>
      <c r="V1048451" s="3" t="s">
        <v>282</v>
      </c>
      <c r="W1048451" s="3" t="s">
        <v>273</v>
      </c>
      <c r="X1048451" s="3" t="s">
        <v>274</v>
      </c>
    </row>
    <row r="1048452" spans="21:25" ht="36" x14ac:dyDescent="0.2">
      <c r="U1048452" s="3" t="s">
        <v>282</v>
      </c>
      <c r="V1048452" s="3" t="s">
        <v>283</v>
      </c>
      <c r="W1048452" s="3" t="s">
        <v>279</v>
      </c>
      <c r="X1048452" s="3" t="s">
        <v>284</v>
      </c>
    </row>
    <row r="1048453" spans="21:25" ht="24" x14ac:dyDescent="0.2">
      <c r="U1048453" s="3" t="s">
        <v>273</v>
      </c>
      <c r="V1048453" s="3" t="s">
        <v>285</v>
      </c>
    </row>
    <row r="1048454" spans="21:25" x14ac:dyDescent="0.2">
      <c r="U1048454" s="3" t="s">
        <v>274</v>
      </c>
    </row>
    <row r="1048460" spans="21:25" x14ac:dyDescent="0.2">
      <c r="U1048460" s="3" t="s">
        <v>88</v>
      </c>
      <c r="V1048460" s="3" t="s">
        <v>91</v>
      </c>
      <c r="W1048460" s="3" t="s">
        <v>89</v>
      </c>
      <c r="X1048460" s="3" t="s">
        <v>92</v>
      </c>
      <c r="Y1048460" s="3" t="s">
        <v>90</v>
      </c>
    </row>
    <row r="1048461" spans="21:25" ht="24" x14ac:dyDescent="0.2">
      <c r="V1048461" s="3" t="s">
        <v>282</v>
      </c>
      <c r="W1048461" s="3" t="s">
        <v>282</v>
      </c>
      <c r="X1048461" s="3" t="s">
        <v>282</v>
      </c>
      <c r="Y1048461" s="3" t="s">
        <v>282</v>
      </c>
    </row>
    <row r="1048462" spans="21:25" ht="24" x14ac:dyDescent="0.2">
      <c r="V1048462" s="3" t="s">
        <v>273</v>
      </c>
      <c r="W1048462" s="3" t="s">
        <v>273</v>
      </c>
      <c r="X1048462" s="3" t="s">
        <v>273</v>
      </c>
      <c r="Y1048462" s="3" t="s">
        <v>273</v>
      </c>
    </row>
    <row r="1048463" spans="21:25" ht="24" x14ac:dyDescent="0.2">
      <c r="V1048463" s="3" t="s">
        <v>274</v>
      </c>
      <c r="W1048463" s="3" t="s">
        <v>274</v>
      </c>
      <c r="X1048463" s="3" t="s">
        <v>274</v>
      </c>
      <c r="Y1048463" s="3" t="s">
        <v>274</v>
      </c>
    </row>
    <row r="1048465" spans="6:8" x14ac:dyDescent="0.2">
      <c r="F1048465" s="4" t="s">
        <v>87</v>
      </c>
      <c r="G1048465" s="4" t="s">
        <v>86</v>
      </c>
      <c r="H1048465" s="4" t="s">
        <v>85</v>
      </c>
    </row>
    <row r="1048466" spans="6:8" x14ac:dyDescent="0.2">
      <c r="F1048466" s="4" t="s">
        <v>266</v>
      </c>
      <c r="G1048466" s="4" t="s">
        <v>266</v>
      </c>
      <c r="H1048466" s="4" t="s">
        <v>268</v>
      </c>
    </row>
    <row r="1048467" spans="6:8" x14ac:dyDescent="0.2">
      <c r="G1048467" s="4" t="s">
        <v>267</v>
      </c>
      <c r="H1048467" s="4" t="s">
        <v>269</v>
      </c>
    </row>
  </sheetData>
  <sheetProtection algorithmName="SHA-512" hashValue="0c/3+AqBohsBQVeMhuD8ZFkaJJ3Wqmm/QaElT/00XQS4YkMs0zGOn6ITCUX1Huuxp5NyIFaLA1K2hOGfpkhpTA==" saltValue="OlFpaKHDjwMpaE7Q4u7erg==" spinCount="100000" sheet="1" formatRows="0" insertRows="0" deleteRows="0" selectLockedCells="1"/>
  <dataConsolidate/>
  <mergeCells count="503">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71:A73"/>
    <mergeCell ref="B71:B73"/>
    <mergeCell ref="C71:C73"/>
    <mergeCell ref="D71:D73"/>
    <mergeCell ref="E71:E73"/>
    <mergeCell ref="G71:G73"/>
    <mergeCell ref="H71:H73"/>
    <mergeCell ref="I71:I73"/>
    <mergeCell ref="J71:J73"/>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K53:K55"/>
    <mergeCell ref="R53:S53"/>
    <mergeCell ref="AA53:AA55"/>
    <mergeCell ref="R54:S54"/>
    <mergeCell ref="R55:S55"/>
    <mergeCell ref="K56:K58"/>
    <mergeCell ref="R56:S56"/>
    <mergeCell ref="AA56:AA58"/>
    <mergeCell ref="R57:S57"/>
    <mergeCell ref="R58:S58"/>
    <mergeCell ref="AA59:AA61"/>
    <mergeCell ref="R60:S60"/>
    <mergeCell ref="R61:S61"/>
    <mergeCell ref="A56:A58"/>
    <mergeCell ref="B56:B58"/>
    <mergeCell ref="C56:C58"/>
    <mergeCell ref="D56:D58"/>
    <mergeCell ref="E56:E58"/>
    <mergeCell ref="G56:G58"/>
    <mergeCell ref="H56:H58"/>
    <mergeCell ref="I56:I58"/>
    <mergeCell ref="J56:J58"/>
    <mergeCell ref="A53:A55"/>
    <mergeCell ref="B53:B55"/>
    <mergeCell ref="C53:C55"/>
    <mergeCell ref="D53:D55"/>
    <mergeCell ref="E53:E55"/>
    <mergeCell ref="G53:G55"/>
    <mergeCell ref="H53:H55"/>
    <mergeCell ref="I53:I55"/>
    <mergeCell ref="J53:J55"/>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K41:K43"/>
    <mergeCell ref="R41:S41"/>
    <mergeCell ref="AA41:AA43"/>
    <mergeCell ref="R42:S42"/>
    <mergeCell ref="R43:S43"/>
    <mergeCell ref="K44:K46"/>
    <mergeCell ref="R44:S44"/>
    <mergeCell ref="AA44:AA46"/>
    <mergeCell ref="R45:S45"/>
    <mergeCell ref="R46:S46"/>
    <mergeCell ref="Q41:Q43"/>
    <mergeCell ref="Q44:Q46"/>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A41:A43"/>
    <mergeCell ref="B41:B43"/>
    <mergeCell ref="C41:C43"/>
    <mergeCell ref="D41:D43"/>
    <mergeCell ref="E41:E43"/>
    <mergeCell ref="G41:G43"/>
    <mergeCell ref="H41:H43"/>
    <mergeCell ref="I41:I43"/>
    <mergeCell ref="J41:J43"/>
    <mergeCell ref="A38:A40"/>
    <mergeCell ref="B38:B40"/>
    <mergeCell ref="C38:C40"/>
    <mergeCell ref="D38:D40"/>
    <mergeCell ref="E38:E40"/>
    <mergeCell ref="G38:G40"/>
    <mergeCell ref="H38:H40"/>
    <mergeCell ref="I38:I40"/>
    <mergeCell ref="J38:J40"/>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5:A37"/>
    <mergeCell ref="B35:B37"/>
    <mergeCell ref="C35:C37"/>
    <mergeCell ref="D35:D37"/>
    <mergeCell ref="E35:E37"/>
    <mergeCell ref="G35:G37"/>
    <mergeCell ref="H35:H37"/>
    <mergeCell ref="I35:I37"/>
    <mergeCell ref="J35:J37"/>
    <mergeCell ref="A32:A34"/>
    <mergeCell ref="B32:B34"/>
    <mergeCell ref="C32:C34"/>
    <mergeCell ref="D32:D34"/>
    <mergeCell ref="E32:E34"/>
    <mergeCell ref="G32:G34"/>
    <mergeCell ref="H32:H34"/>
    <mergeCell ref="I32:I34"/>
    <mergeCell ref="J32:J34"/>
    <mergeCell ref="A29:A31"/>
    <mergeCell ref="B29:B31"/>
    <mergeCell ref="C29:C31"/>
    <mergeCell ref="D29:D31"/>
    <mergeCell ref="E29:E31"/>
    <mergeCell ref="G29:G31"/>
    <mergeCell ref="H29:H31"/>
    <mergeCell ref="I29:I31"/>
    <mergeCell ref="J29:J31"/>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 ref="A101:A103"/>
    <mergeCell ref="B74:B76"/>
    <mergeCell ref="B77:B79"/>
    <mergeCell ref="B80:B82"/>
    <mergeCell ref="B83:B85"/>
    <mergeCell ref="B86:B88"/>
    <mergeCell ref="B89:B91"/>
    <mergeCell ref="B92:B94"/>
    <mergeCell ref="B95:B97"/>
    <mergeCell ref="B98:B100"/>
    <mergeCell ref="B101:B103"/>
    <mergeCell ref="A74:A76"/>
    <mergeCell ref="A77:A79"/>
    <mergeCell ref="A80:A82"/>
    <mergeCell ref="A83:A85"/>
    <mergeCell ref="A86:A88"/>
    <mergeCell ref="A89:A91"/>
    <mergeCell ref="A92:A94"/>
    <mergeCell ref="A95:A97"/>
    <mergeCell ref="A98:A100"/>
    <mergeCell ref="C101:C103"/>
    <mergeCell ref="D74:D76"/>
    <mergeCell ref="D77:D79"/>
    <mergeCell ref="D80:D82"/>
    <mergeCell ref="D83:D85"/>
    <mergeCell ref="D86:D88"/>
    <mergeCell ref="D89:D91"/>
    <mergeCell ref="D92:D94"/>
    <mergeCell ref="D95:D97"/>
    <mergeCell ref="D98:D100"/>
    <mergeCell ref="D101:D103"/>
    <mergeCell ref="C74:C76"/>
    <mergeCell ref="C77:C79"/>
    <mergeCell ref="C80:C82"/>
    <mergeCell ref="C83:C85"/>
    <mergeCell ref="C86:C88"/>
    <mergeCell ref="C89:C91"/>
    <mergeCell ref="C92:C94"/>
    <mergeCell ref="C95:C97"/>
    <mergeCell ref="C98:C100"/>
    <mergeCell ref="E101:E103"/>
    <mergeCell ref="G74:G76"/>
    <mergeCell ref="G77:G79"/>
    <mergeCell ref="G80:G82"/>
    <mergeCell ref="G83:G85"/>
    <mergeCell ref="G86:G88"/>
    <mergeCell ref="G89:G91"/>
    <mergeCell ref="G92:G94"/>
    <mergeCell ref="G95:G97"/>
    <mergeCell ref="G98:G100"/>
    <mergeCell ref="G101:G103"/>
    <mergeCell ref="E74:E76"/>
    <mergeCell ref="E77:E79"/>
    <mergeCell ref="E80:E82"/>
    <mergeCell ref="E83:E85"/>
    <mergeCell ref="E86:E88"/>
    <mergeCell ref="E89:E91"/>
    <mergeCell ref="E92:E94"/>
    <mergeCell ref="E95:E97"/>
    <mergeCell ref="E98:E100"/>
    <mergeCell ref="H101:H103"/>
    <mergeCell ref="I74:I76"/>
    <mergeCell ref="I77:I79"/>
    <mergeCell ref="I80:I82"/>
    <mergeCell ref="I83:I85"/>
    <mergeCell ref="I86:I88"/>
    <mergeCell ref="I89:I91"/>
    <mergeCell ref="I92:I94"/>
    <mergeCell ref="I95:I97"/>
    <mergeCell ref="I98:I100"/>
    <mergeCell ref="I101:I103"/>
    <mergeCell ref="H74:H76"/>
    <mergeCell ref="H77:H79"/>
    <mergeCell ref="H80:H82"/>
    <mergeCell ref="H83:H85"/>
    <mergeCell ref="H86:H88"/>
    <mergeCell ref="H89:H91"/>
    <mergeCell ref="H92:H94"/>
    <mergeCell ref="H95:H97"/>
    <mergeCell ref="H98:H100"/>
    <mergeCell ref="J101:J103"/>
    <mergeCell ref="K74:K76"/>
    <mergeCell ref="K77:K79"/>
    <mergeCell ref="K80:K82"/>
    <mergeCell ref="K83:K85"/>
    <mergeCell ref="K86:K88"/>
    <mergeCell ref="K89:K91"/>
    <mergeCell ref="K92:K94"/>
    <mergeCell ref="K95:K97"/>
    <mergeCell ref="K98:K100"/>
    <mergeCell ref="K101:K103"/>
    <mergeCell ref="J74:J76"/>
    <mergeCell ref="J77:J79"/>
    <mergeCell ref="J80:J82"/>
    <mergeCell ref="J83:J85"/>
    <mergeCell ref="J86:J88"/>
    <mergeCell ref="J89:J91"/>
    <mergeCell ref="J92:J94"/>
    <mergeCell ref="J95:J97"/>
    <mergeCell ref="J98:J100"/>
    <mergeCell ref="Q86:Q88"/>
    <mergeCell ref="Q89:Q91"/>
    <mergeCell ref="Q92:Q94"/>
    <mergeCell ref="Q95:Q97"/>
    <mergeCell ref="Q98:Q100"/>
    <mergeCell ref="Q101:Q103"/>
    <mergeCell ref="R74:S74"/>
    <mergeCell ref="R75:S75"/>
    <mergeCell ref="R76:S76"/>
    <mergeCell ref="R77:S77"/>
    <mergeCell ref="R78:S78"/>
    <mergeCell ref="R79:S79"/>
    <mergeCell ref="R80:S80"/>
    <mergeCell ref="R81:S81"/>
    <mergeCell ref="R82:S82"/>
    <mergeCell ref="R83:S83"/>
    <mergeCell ref="R84:S84"/>
    <mergeCell ref="R85:S85"/>
    <mergeCell ref="R86:S86"/>
    <mergeCell ref="R87:S87"/>
    <mergeCell ref="R88:S88"/>
    <mergeCell ref="R89:S89"/>
    <mergeCell ref="R90:S90"/>
    <mergeCell ref="R91:S91"/>
    <mergeCell ref="R101:S101"/>
    <mergeCell ref="R102:S102"/>
    <mergeCell ref="R103:S103"/>
    <mergeCell ref="AA74:AA76"/>
    <mergeCell ref="AA77:AA79"/>
    <mergeCell ref="AA80:AA82"/>
    <mergeCell ref="AA83:AA85"/>
    <mergeCell ref="AA86:AA88"/>
    <mergeCell ref="AA89:AA91"/>
    <mergeCell ref="AA92:AA94"/>
    <mergeCell ref="AA95:AA97"/>
    <mergeCell ref="AA98:AA100"/>
    <mergeCell ref="AA101:AA103"/>
    <mergeCell ref="R92:S92"/>
    <mergeCell ref="R93:S93"/>
    <mergeCell ref="R94:S94"/>
    <mergeCell ref="R95:S95"/>
    <mergeCell ref="R96:S96"/>
    <mergeCell ref="R97:S97"/>
    <mergeCell ref="R98:S98"/>
    <mergeCell ref="R99:S99"/>
    <mergeCell ref="R100:S100"/>
  </mergeCells>
  <phoneticPr fontId="4" type="noConversion"/>
  <conditionalFormatting sqref="H8:H103">
    <cfRule type="cellIs" dxfId="92" priority="122" stopIfTrue="1" operator="equal">
      <formula>1</formula>
    </cfRule>
    <cfRule type="cellIs" dxfId="91" priority="123" stopIfTrue="1" operator="between">
      <formula>1.9</formula>
      <formula>3.1</formula>
    </cfRule>
    <cfRule type="cellIs" dxfId="90" priority="124" stopIfTrue="1" operator="equal">
      <formula>4</formula>
    </cfRule>
  </conditionalFormatting>
  <conditionalFormatting sqref="H8:H103">
    <cfRule type="cellIs" dxfId="89" priority="113" operator="equal">
      <formula>"LEVE"</formula>
    </cfRule>
    <cfRule type="cellIs" dxfId="88" priority="114" operator="equal">
      <formula>"MODERADO"</formula>
    </cfRule>
    <cfRule type="cellIs" dxfId="87" priority="115" operator="equal">
      <formula>"GRAVE"</formula>
    </cfRule>
  </conditionalFormatting>
  <conditionalFormatting sqref="AA8:AA103">
    <cfRule type="containsText" dxfId="86" priority="106" operator="containsText" text="CONTINUA LA ACCIÓN ANTERIOR">
      <formula>NOT(ISERROR(SEARCH("CONTINUA LA ACCIÓN ANTERIOR",AA8)))</formula>
    </cfRule>
    <cfRule type="containsText" dxfId="85" priority="107" operator="containsText" text="REQUIERE NUEVA ACCIÓN">
      <formula>NOT(ISERROR(SEARCH("REQUIERE NUEVA ACCIÓN",AA8)))</formula>
    </cfRule>
    <cfRule type="containsText" dxfId="84" priority="108" operator="containsText" text="RIESGO CONTROLADO">
      <formula>NOT(ISERROR(SEARCH("RIESGO CONTROLADO",AA8)))</formula>
    </cfRule>
  </conditionalFormatting>
  <conditionalFormatting sqref="Y8:Y103">
    <cfRule type="beginsWith" dxfId="83" priority="99" operator="beginsWith" text="No eficaz">
      <formula>LEFT(Y8,LEN("No eficaz"))="No eficaz"</formula>
    </cfRule>
  </conditionalFormatting>
  <conditionalFormatting sqref="Y8:Y103">
    <cfRule type="beginsWith" dxfId="82" priority="95" operator="beginsWith" text="Eficaz">
      <formula>LEFT(Y8,LEN("Eficaz"))="Eficaz"</formula>
    </cfRule>
  </conditionalFormatting>
  <conditionalFormatting sqref="U8:U103">
    <cfRule type="expression" dxfId="81" priority="94">
      <formula>T8="ASUMIR"</formula>
    </cfRule>
  </conditionalFormatting>
  <conditionalFormatting sqref="V8:V103">
    <cfRule type="expression" dxfId="80" priority="93">
      <formula>T8="ASUMIR"</formula>
    </cfRule>
  </conditionalFormatting>
  <conditionalFormatting sqref="W8:W103">
    <cfRule type="expression" dxfId="79" priority="92">
      <formula>T8="ASUMIR"</formula>
    </cfRule>
  </conditionalFormatting>
  <conditionalFormatting sqref="Y8:Y103">
    <cfRule type="expression" dxfId="78" priority="90">
      <formula>T8="ASUMIR"</formula>
    </cfRule>
  </conditionalFormatting>
  <conditionalFormatting sqref="X8:X103">
    <cfRule type="expression" dxfId="77" priority="83">
      <formula>T8="ASUMIR"</formula>
    </cfRule>
  </conditionalFormatting>
  <conditionalFormatting sqref="Z8:Z103">
    <cfRule type="expression" dxfId="76" priority="81">
      <formula>T8="ASUMIR"</formula>
    </cfRule>
  </conditionalFormatting>
  <conditionalFormatting sqref="O8:O103">
    <cfRule type="expression" dxfId="75" priority="80">
      <formula>$L$8="No existe control para el riesgo"</formula>
    </cfRule>
  </conditionalFormatting>
  <conditionalFormatting sqref="P8:Q8 Q11 Q14 Q17 Q20 Q23 Q26 Q29 Q32 Q35 Q38 Q41 Q44 Q47 Q50 Q53 Q56 Q59 Q62 Q65 Q68 Q71 P9:P103 Q74 Q77 Q80 Q83 Q86 Q89 Q92 Q95 Q98 Q101">
    <cfRule type="expression" dxfId="74" priority="79">
      <formula>$L$8="No existe control para el riesgo"</formula>
    </cfRule>
  </conditionalFormatting>
  <conditionalFormatting sqref="W8">
    <cfRule type="cellIs" dxfId="73" priority="74" operator="equal">
      <formula>"NO_CUMPLIDA"</formula>
    </cfRule>
  </conditionalFormatting>
  <conditionalFormatting sqref="W9:W103">
    <cfRule type="cellIs" dxfId="72" priority="73" operator="equal">
      <formula>"NO_CUMPLIDA"</formula>
    </cfRule>
  </conditionalFormatting>
  <conditionalFormatting sqref="Z8">
    <cfRule type="expression" dxfId="71" priority="72">
      <formula>$W$8&lt;&gt;"CUMPLIMIENTO_TOTAL"</formula>
    </cfRule>
  </conditionalFormatting>
  <conditionalFormatting sqref="Z9">
    <cfRule type="expression" dxfId="70" priority="70">
      <formula>$W$9&lt;&gt;"CUMPLIMIENTO_TOTAL"</formula>
    </cfRule>
  </conditionalFormatting>
  <conditionalFormatting sqref="Z10">
    <cfRule type="expression" dxfId="69" priority="69">
      <formula>$W$10&lt;&gt;"CUMPLIMIENTO_TOTAL"</formula>
    </cfRule>
  </conditionalFormatting>
  <conditionalFormatting sqref="Z11">
    <cfRule type="expression" dxfId="68" priority="68">
      <formula>$W$11&lt;&gt;"CUMPLIMIENTO_TOTAL"</formula>
    </cfRule>
  </conditionalFormatting>
  <conditionalFormatting sqref="Z12">
    <cfRule type="expression" dxfId="67" priority="67">
      <formula>$W$12&lt;&gt;"CUMPLIMIENTO_TOTAL"</formula>
    </cfRule>
  </conditionalFormatting>
  <conditionalFormatting sqref="Z13">
    <cfRule type="expression" dxfId="66" priority="66">
      <formula>$W$13&lt;&gt;"CUMPLIMIENTO_TOTAL"</formula>
    </cfRule>
  </conditionalFormatting>
  <conditionalFormatting sqref="Z14">
    <cfRule type="expression" dxfId="65" priority="65">
      <formula>$W$14&lt;&gt;"CUMPLIMIENTO_TOTAL"</formula>
    </cfRule>
  </conditionalFormatting>
  <conditionalFormatting sqref="Z15">
    <cfRule type="expression" dxfId="64" priority="64">
      <formula>$W$15&lt;&gt;"CUMPLIMIENTO_TOTAL"</formula>
    </cfRule>
  </conditionalFormatting>
  <conditionalFormatting sqref="Z16">
    <cfRule type="expression" dxfId="63" priority="63">
      <formula>$W$16&lt;&gt;"CUMPLIMIENTO_TOTAL"</formula>
    </cfRule>
  </conditionalFormatting>
  <conditionalFormatting sqref="Z17">
    <cfRule type="expression" dxfId="62" priority="62">
      <formula>$W$17&lt;&gt;"CUMPLIMIENTO_TOTAL"</formula>
    </cfRule>
  </conditionalFormatting>
  <conditionalFormatting sqref="Z18">
    <cfRule type="expression" dxfId="61" priority="61">
      <formula>$W$18&lt;&gt;"CUMPLIMIENTO_TOTAL"</formula>
    </cfRule>
  </conditionalFormatting>
  <conditionalFormatting sqref="Z19">
    <cfRule type="expression" dxfId="60" priority="60">
      <formula>$W$19&lt;&gt;"CUMPLIMIENTO_TOTAL"</formula>
    </cfRule>
  </conditionalFormatting>
  <conditionalFormatting sqref="Z20">
    <cfRule type="expression" dxfId="59" priority="59">
      <formula>$W$20&lt;&gt;"CUMPLIMIENTO_TOTAL"</formula>
    </cfRule>
  </conditionalFormatting>
  <conditionalFormatting sqref="Z21">
    <cfRule type="expression" dxfId="58" priority="58">
      <formula>$W$21&lt;&gt;"CUMPLIMIENTO_TOTAL"</formula>
    </cfRule>
  </conditionalFormatting>
  <conditionalFormatting sqref="Z22">
    <cfRule type="expression" dxfId="57" priority="57">
      <formula>$W$22&lt;&gt;"CUMPLIMIENTO_TOTAL"</formula>
    </cfRule>
  </conditionalFormatting>
  <conditionalFormatting sqref="Z23">
    <cfRule type="expression" dxfId="56" priority="56">
      <formula>$W$23&lt;&gt;"CUMPLIMIENTO_TOTAL"</formula>
    </cfRule>
  </conditionalFormatting>
  <conditionalFormatting sqref="Z24">
    <cfRule type="expression" dxfId="55" priority="55">
      <formula>$W$24&lt;&gt;"CUMPLIMIENTO_TOTAL"</formula>
    </cfRule>
  </conditionalFormatting>
  <conditionalFormatting sqref="Z25">
    <cfRule type="expression" dxfId="54" priority="54">
      <formula>$W$25&lt;&gt;"CUMPLIMIENTO_TOTAL"</formula>
    </cfRule>
  </conditionalFormatting>
  <conditionalFormatting sqref="Z26">
    <cfRule type="expression" dxfId="53" priority="53">
      <formula>$W$26&lt;&gt;"CUMPLIMIENTO_TOTAL"</formula>
    </cfRule>
  </conditionalFormatting>
  <conditionalFormatting sqref="Z27">
    <cfRule type="expression" dxfId="52" priority="52">
      <formula>$W$27&lt;&gt;"CUMPLIMIENTO_TOTAL"</formula>
    </cfRule>
  </conditionalFormatting>
  <conditionalFormatting sqref="Z28">
    <cfRule type="expression" dxfId="51" priority="51">
      <formula>$W$28&lt;&gt;"CUMPLIMIENTO_TOTAL"</formula>
    </cfRule>
  </conditionalFormatting>
  <conditionalFormatting sqref="Z29">
    <cfRule type="expression" dxfId="50" priority="50">
      <formula>$W$29&lt;&gt;"CUMPLIMIENTO_TOTAL"</formula>
    </cfRule>
  </conditionalFormatting>
  <conditionalFormatting sqref="Z30">
    <cfRule type="expression" dxfId="49" priority="49">
      <formula>$W$30&lt;&gt;"CUMPLIMIENTO_TOTAL"</formula>
    </cfRule>
  </conditionalFormatting>
  <conditionalFormatting sqref="Z31">
    <cfRule type="expression" dxfId="48" priority="48">
      <formula>$W$31&lt;&gt;"CUMPLIMIENTO_TOTAL"</formula>
    </cfRule>
  </conditionalFormatting>
  <conditionalFormatting sqref="Z32">
    <cfRule type="expression" dxfId="47" priority="47">
      <formula>$W$32&lt;&gt;"CUMPLIMIENTO_TOTAL"</formula>
    </cfRule>
  </conditionalFormatting>
  <conditionalFormatting sqref="Z33">
    <cfRule type="expression" dxfId="46" priority="46">
      <formula>$W$33&lt;&gt;"CUMPLIMIENTO_TOTAL"</formula>
    </cfRule>
  </conditionalFormatting>
  <conditionalFormatting sqref="Z34">
    <cfRule type="expression" dxfId="45" priority="45">
      <formula>$W$34&lt;&gt;"CUMPLIMIENTO_TOTAL"</formula>
    </cfRule>
  </conditionalFormatting>
  <conditionalFormatting sqref="Z35">
    <cfRule type="expression" dxfId="44" priority="44">
      <formula>$W$35&lt;&gt;"CUMPLIMIENTO_TOTAL"</formula>
    </cfRule>
  </conditionalFormatting>
  <conditionalFormatting sqref="Z36">
    <cfRule type="expression" dxfId="43" priority="43">
      <formula>$W$36&lt;&gt;"CUMPLIMIENTO_TOTAL"</formula>
    </cfRule>
  </conditionalFormatting>
  <conditionalFormatting sqref="Z37">
    <cfRule type="expression" dxfId="42" priority="42">
      <formula>$W$37&lt;&gt;"CUMPLIMIENTO_TOTAL"</formula>
    </cfRule>
  </conditionalFormatting>
  <conditionalFormatting sqref="Z38">
    <cfRule type="expression" dxfId="41" priority="41">
      <formula>$W$38&lt;&gt;"CUMPLIMIENTO_TOTAL"</formula>
    </cfRule>
  </conditionalFormatting>
  <conditionalFormatting sqref="Z39">
    <cfRule type="expression" dxfId="40" priority="40">
      <formula>$W$39&lt;&gt;"CUMPLIMIENTO_TOTAL"</formula>
    </cfRule>
  </conditionalFormatting>
  <conditionalFormatting sqref="Z40">
    <cfRule type="expression" dxfId="39" priority="39">
      <formula>$W$40&lt;&gt;"CUMPLIMIENTO_TOTAL"</formula>
    </cfRule>
  </conditionalFormatting>
  <conditionalFormatting sqref="Z41">
    <cfRule type="expression" dxfId="38" priority="38">
      <formula>$W$41&lt;&gt;"CUMPLIMIENTO_TOTAL"</formula>
    </cfRule>
  </conditionalFormatting>
  <conditionalFormatting sqref="Z42">
    <cfRule type="expression" dxfId="37" priority="37">
      <formula>$W$42&lt;&gt;"CUMPLIMIENTO_TOTAL"</formula>
    </cfRule>
  </conditionalFormatting>
  <conditionalFormatting sqref="Z43">
    <cfRule type="expression" dxfId="36" priority="36">
      <formula>$W$43&lt;&gt;"CUMPLIMIENTO_TOTAL"</formula>
    </cfRule>
  </conditionalFormatting>
  <conditionalFormatting sqref="Z44">
    <cfRule type="expression" dxfId="35" priority="35">
      <formula>$W$44&lt;&gt;"CUMPLIMIENTO_TOTAL"</formula>
    </cfRule>
  </conditionalFormatting>
  <conditionalFormatting sqref="Z45">
    <cfRule type="expression" dxfId="34" priority="34">
      <formula>$W$45&lt;&gt;"CUMPLIMIENTO_TOTAL"</formula>
    </cfRule>
  </conditionalFormatting>
  <conditionalFormatting sqref="Z46">
    <cfRule type="expression" dxfId="33" priority="33">
      <formula>$W$46&lt;&gt;"CUMPLIMIENTO_TOTAL"</formula>
    </cfRule>
  </conditionalFormatting>
  <conditionalFormatting sqref="Z47">
    <cfRule type="expression" dxfId="32" priority="32">
      <formula>$W$47&lt;&gt;"CUMPLIMIENTO_TOTAL"</formula>
    </cfRule>
  </conditionalFormatting>
  <conditionalFormatting sqref="Z48">
    <cfRule type="expression" dxfId="31" priority="31">
      <formula>$W$48&lt;&gt;"CUMPLIMIENTO_TOTAL"</formula>
    </cfRule>
  </conditionalFormatting>
  <conditionalFormatting sqref="Z49">
    <cfRule type="expression" dxfId="30" priority="30">
      <formula>$W$49&lt;&gt;"CUMPLIMIENTO_TOTAL"</formula>
    </cfRule>
  </conditionalFormatting>
  <conditionalFormatting sqref="Z50">
    <cfRule type="expression" dxfId="29" priority="29">
      <formula>$W$50&lt;&gt;"CUMPLIMIENTO_TOTAL"</formula>
    </cfRule>
  </conditionalFormatting>
  <conditionalFormatting sqref="Z51">
    <cfRule type="expression" dxfId="28" priority="28">
      <formula>$W$51&lt;&gt;"CUMPLIMIENTO_TOTAL"</formula>
    </cfRule>
  </conditionalFormatting>
  <conditionalFormatting sqref="Z52">
    <cfRule type="expression" dxfId="27" priority="27">
      <formula>$W$52&lt;&gt;"CUMPLIMIENTO_TOTAL"</formula>
    </cfRule>
  </conditionalFormatting>
  <conditionalFormatting sqref="Z53">
    <cfRule type="expression" dxfId="26" priority="26">
      <formula>$W$53&lt;&gt;"CUMPLIMIENTO_TOTAL"</formula>
    </cfRule>
  </conditionalFormatting>
  <conditionalFormatting sqref="Z54">
    <cfRule type="expression" dxfId="25" priority="25">
      <formula>$W$54&lt;&gt;"CUMPLIMIENTO_TOTAL"</formula>
    </cfRule>
  </conditionalFormatting>
  <conditionalFormatting sqref="Z55">
    <cfRule type="expression" dxfId="24" priority="24">
      <formula>$W$55&lt;&gt;"CUMPLIMIENTO_TOTAL"</formula>
    </cfRule>
  </conditionalFormatting>
  <conditionalFormatting sqref="Z56">
    <cfRule type="expression" dxfId="23" priority="23">
      <formula>$W$56&lt;&gt;"CUMPLIMIENTO_TOTAL"</formula>
    </cfRule>
  </conditionalFormatting>
  <conditionalFormatting sqref="Z57">
    <cfRule type="expression" dxfId="22" priority="22">
      <formula>$W$57&lt;&gt;"CUMPLIMIENTO_TOTAL"</formula>
    </cfRule>
  </conditionalFormatting>
  <conditionalFormatting sqref="Z58">
    <cfRule type="expression" dxfId="21" priority="21">
      <formula>$W$58&lt;&gt;"CUMPLIMIENTO_TOTAL"</formula>
    </cfRule>
  </conditionalFormatting>
  <conditionalFormatting sqref="Z59">
    <cfRule type="expression" dxfId="20" priority="20">
      <formula>$W$59&lt;&gt;"CUMPLIMIENTO_TOTAL"</formula>
    </cfRule>
  </conditionalFormatting>
  <conditionalFormatting sqref="Z60">
    <cfRule type="expression" dxfId="19" priority="19">
      <formula>$W$60&lt;&gt;"CUMPLIMIENTO_TOTAL"</formula>
    </cfRule>
  </conditionalFormatting>
  <conditionalFormatting sqref="Z61">
    <cfRule type="expression" dxfId="18" priority="18">
      <formula>$W$61&lt;&gt;"CUMPLIMIENTO_TOTAL"</formula>
    </cfRule>
  </conditionalFormatting>
  <conditionalFormatting sqref="Z62">
    <cfRule type="expression" dxfId="17" priority="17">
      <formula>$W$62&lt;&gt;"CUMPLIMIENTO_TOTAL"</formula>
    </cfRule>
  </conditionalFormatting>
  <conditionalFormatting sqref="Z63">
    <cfRule type="expression" dxfId="16" priority="16">
      <formula>$W$63&lt;&gt;"CUMPLIMIENTO_TOTAL"</formula>
    </cfRule>
  </conditionalFormatting>
  <conditionalFormatting sqref="Z64">
    <cfRule type="expression" dxfId="15" priority="15">
      <formula>$W$64&lt;&gt;"CUMPLIMIENTO_TOTAL"</formula>
    </cfRule>
  </conditionalFormatting>
  <conditionalFormatting sqref="Z65">
    <cfRule type="expression" dxfId="14" priority="14">
      <formula>$W$65&lt;&gt;"CUMPLIMIENTO_TOTAL"</formula>
    </cfRule>
  </conditionalFormatting>
  <conditionalFormatting sqref="Z66">
    <cfRule type="expression" dxfId="13" priority="13">
      <formula>$W$66&lt;&gt;"CUMPLIMIENTO_TOTAL"</formula>
    </cfRule>
  </conditionalFormatting>
  <conditionalFormatting sqref="Z67">
    <cfRule type="expression" dxfId="12" priority="12">
      <formula>$W$67&lt;&gt;"CUMPLIMIENTO_TOTAL"</formula>
    </cfRule>
  </conditionalFormatting>
  <conditionalFormatting sqref="Z68">
    <cfRule type="expression" dxfId="11" priority="11">
      <formula>$W$68&lt;&gt;"CUMPLIMIENTO_TOTAL"</formula>
    </cfRule>
  </conditionalFormatting>
  <conditionalFormatting sqref="Z69">
    <cfRule type="expression" dxfId="10" priority="10">
      <formula>$W$69&lt;&gt;"CUMPLIMIENTO_TOTAL"</formula>
    </cfRule>
  </conditionalFormatting>
  <conditionalFormatting sqref="Z70">
    <cfRule type="expression" dxfId="9" priority="9">
      <formula>$W$70&lt;&gt;"CUMPLIMIENTO_TOTAL"</formula>
    </cfRule>
  </conditionalFormatting>
  <conditionalFormatting sqref="Z71">
    <cfRule type="expression" dxfId="8" priority="8">
      <formula>$W$71&lt;&gt;"CUMPLIMIENTO_TOTAL"</formula>
    </cfRule>
  </conditionalFormatting>
  <conditionalFormatting sqref="Z72">
    <cfRule type="expression" dxfId="7" priority="7">
      <formula>$W$72&lt;&gt;"CUMPLIMIENTO_TOTAL"</formula>
    </cfRule>
  </conditionalFormatting>
  <conditionalFormatting sqref="Z73:Z103">
    <cfRule type="expression" dxfId="6" priority="6">
      <formula>$W$73&lt;&gt;"CUMPLIMIENTO_TOTAL"</formula>
    </cfRule>
  </conditionalFormatting>
  <conditionalFormatting sqref="Q8:Q103">
    <cfRule type="cellIs" dxfId="5" priority="1" operator="equal">
      <formula>"INEXISTENTE"</formula>
    </cfRule>
    <cfRule type="cellIs" dxfId="4" priority="2" operator="equal">
      <formula>"ACEPTABLE"</formula>
    </cfRule>
    <cfRule type="cellIs" dxfId="3" priority="3" operator="equal">
      <formula>"FUERTE"</formula>
    </cfRule>
    <cfRule type="cellIs" dxfId="2" priority="4" operator="equal">
      <formula>"DÉBIL"</formula>
    </cfRule>
  </conditionalFormatting>
  <dataValidations xWindow="789" yWindow="679" count="9">
    <dataValidation allowBlank="1" showInputMessage="1" showErrorMessage="1" promptTitle="FACTORES DE RIESGO" prompt="Seleccione el factor de riesgo interno o externo" sqref="C8:C103"/>
    <dataValidation allowBlank="1" showInputMessage="1" showErrorMessage="1" promptTitle="Análisis del indicador" prompt="Describa brevemente el comportamiento del indicador" sqref="K8:K103"/>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103"/>
    <dataValidation allowBlank="1" showInputMessage="1" showErrorMessage="1" promptTitle="Acción" prompt="Describa la forma en la cual se ha cumplido con la acción (oportunidad de mejora) que se implementó para tratar el riesgo" sqref="X8:X10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103">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10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103">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103">
      <formula1>INDIRECT(W8)</formula1>
    </dataValidation>
    <dataValidation type="decimal" allowBlank="1" showInputMessage="1" showErrorMessage="1" promptTitle="% De medición del indicador" prompt="Sólo permite números" sqref="J8:J10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NOT(ISERROR(SEARCH(#REF!,Y8)))</xm:f>
            <xm:f>#REF!</xm:f>
            <x14:dxf>
              <font>
                <color rgb="FF9C0006"/>
              </font>
              <fill>
                <patternFill>
                  <bgColor rgb="FFFFC7CE"/>
                </patternFill>
              </fill>
            </x14:dxf>
          </x14:cfRule>
          <xm:sqref>Y8:Y103</xm:sqref>
        </x14:conditionalFormatting>
        <x14:conditionalFormatting xmlns:xm="http://schemas.microsoft.com/office/excel/2006/main">
          <x14:cfRule type="containsText" priority="128" operator="containsText" id="{13013706-2595-4270-A379-FEE68B7EE3BE}">
            <xm:f>NOT(ISERROR(SEARCH(#REF!,W8)))</xm:f>
            <xm:f>#REF!</xm:f>
            <x14:dxf>
              <font>
                <color rgb="FF9C0006"/>
              </font>
              <fill>
                <patternFill>
                  <bgColor rgb="FFFFC7CE"/>
                </patternFill>
              </fill>
            </x14:dxf>
          </x14:cfRule>
          <xm:sqref>W8:W103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5"/>
  <sheetViews>
    <sheetView topLeftCell="A76" zoomScale="90" zoomScaleNormal="90" workbookViewId="0">
      <selection activeCell="P86" sqref="P86:S91"/>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66" t="s">
        <v>66</v>
      </c>
      <c r="B1" s="567"/>
      <c r="C1" s="567"/>
      <c r="D1" s="567"/>
      <c r="E1" s="567"/>
      <c r="F1" s="567"/>
      <c r="G1" s="567"/>
      <c r="H1" s="567"/>
      <c r="I1" s="567"/>
      <c r="J1" s="567"/>
      <c r="K1" s="567"/>
      <c r="L1" s="567"/>
      <c r="M1" s="567"/>
      <c r="N1" s="567"/>
      <c r="O1" s="567"/>
      <c r="P1" s="567"/>
      <c r="Q1" s="567"/>
      <c r="R1" s="567"/>
      <c r="S1" s="567"/>
      <c r="T1" s="568"/>
    </row>
    <row r="2" spans="1:34" ht="15.75" x14ac:dyDescent="0.25">
      <c r="A2" s="29"/>
      <c r="B2" s="30"/>
      <c r="C2" s="30"/>
      <c r="D2" s="30"/>
      <c r="E2" s="30"/>
      <c r="F2" s="30"/>
      <c r="G2" s="30"/>
      <c r="H2" s="30"/>
      <c r="I2" s="30"/>
      <c r="J2" s="30"/>
      <c r="K2" s="30"/>
      <c r="L2" s="30"/>
      <c r="M2" s="30"/>
      <c r="N2" s="30"/>
      <c r="O2" s="30"/>
      <c r="P2" s="30"/>
      <c r="Q2" s="30"/>
      <c r="R2" s="41"/>
      <c r="S2" s="41"/>
      <c r="T2" s="31"/>
    </row>
    <row r="3" spans="1:34" ht="15.75" x14ac:dyDescent="0.25">
      <c r="A3" s="563" t="s">
        <v>65</v>
      </c>
      <c r="B3" s="564"/>
      <c r="C3" s="564"/>
      <c r="D3" s="564"/>
      <c r="E3" s="564"/>
      <c r="F3" s="564"/>
      <c r="G3" s="564"/>
      <c r="H3" s="564"/>
      <c r="I3" s="564"/>
      <c r="J3" s="564"/>
      <c r="K3" s="564"/>
      <c r="L3" s="564"/>
      <c r="M3" s="564"/>
      <c r="N3" s="564"/>
      <c r="O3" s="564"/>
      <c r="P3" s="564"/>
      <c r="Q3" s="564"/>
      <c r="R3" s="564"/>
      <c r="S3" s="564"/>
      <c r="T3" s="565"/>
    </row>
    <row r="4" spans="1:34" x14ac:dyDescent="0.2">
      <c r="A4" s="25"/>
      <c r="B4" s="26"/>
      <c r="C4" s="27"/>
      <c r="D4" s="27"/>
      <c r="E4" s="27"/>
      <c r="F4" s="27"/>
      <c r="G4" s="27"/>
      <c r="H4" s="27"/>
      <c r="I4" s="27"/>
      <c r="J4" s="27"/>
      <c r="K4" s="27"/>
      <c r="L4" s="27"/>
      <c r="M4" s="27"/>
      <c r="N4" s="27"/>
      <c r="O4" s="27"/>
      <c r="P4" s="27"/>
      <c r="Q4" s="27"/>
      <c r="R4" s="27"/>
      <c r="S4" s="27"/>
      <c r="T4" s="28"/>
    </row>
    <row r="5" spans="1:34" ht="13.5" thickBot="1" x14ac:dyDescent="0.25">
      <c r="A5" s="32"/>
      <c r="B5" s="32"/>
      <c r="C5" s="33"/>
      <c r="D5" s="33"/>
      <c r="E5" s="33"/>
      <c r="F5" s="33"/>
      <c r="G5" s="33"/>
      <c r="H5" s="33"/>
      <c r="I5" s="33"/>
      <c r="J5" s="33"/>
      <c r="K5" s="33"/>
      <c r="L5" s="33"/>
      <c r="M5" s="33"/>
      <c r="N5" s="33"/>
      <c r="O5" s="33"/>
      <c r="P5" s="33"/>
      <c r="Q5" s="33"/>
      <c r="R5" s="33"/>
      <c r="S5" s="33"/>
      <c r="T5" s="33"/>
    </row>
    <row r="6" spans="1:34" ht="24" customHeight="1" x14ac:dyDescent="0.2">
      <c r="A6" s="34" t="s">
        <v>18</v>
      </c>
      <c r="B6" s="577"/>
      <c r="C6" s="596" t="s">
        <v>81</v>
      </c>
      <c r="D6" s="596"/>
      <c r="E6" s="596"/>
      <c r="F6" s="596"/>
      <c r="G6" s="596"/>
      <c r="H6" s="596"/>
      <c r="I6" s="584"/>
      <c r="J6" s="581"/>
      <c r="K6" s="580" t="s">
        <v>80</v>
      </c>
      <c r="L6" s="580"/>
      <c r="M6" s="580"/>
      <c r="N6" s="580"/>
      <c r="O6" s="580"/>
      <c r="P6" s="580"/>
      <c r="Q6" s="580"/>
      <c r="R6" s="43"/>
      <c r="S6" s="43"/>
      <c r="T6" s="570"/>
    </row>
    <row r="7" spans="1:34" ht="15" customHeight="1" x14ac:dyDescent="0.2">
      <c r="A7" s="575" t="s">
        <v>20</v>
      </c>
      <c r="B7" s="578"/>
      <c r="C7" s="550"/>
      <c r="D7" s="550"/>
      <c r="E7" s="550"/>
      <c r="F7" s="550"/>
      <c r="G7" s="550"/>
      <c r="H7" s="550"/>
      <c r="I7" s="585"/>
      <c r="J7" s="582"/>
      <c r="K7" s="528" t="s">
        <v>94</v>
      </c>
      <c r="L7" s="528"/>
      <c r="M7" s="528"/>
      <c r="N7" s="528"/>
      <c r="O7" s="528"/>
      <c r="P7" s="528"/>
      <c r="Q7" s="528"/>
      <c r="R7" s="528"/>
      <c r="S7" s="528"/>
      <c r="T7" s="571"/>
    </row>
    <row r="8" spans="1:34" ht="15" customHeight="1" x14ac:dyDescent="0.2">
      <c r="A8" s="575"/>
      <c r="B8" s="578"/>
      <c r="C8" s="527" t="s">
        <v>19</v>
      </c>
      <c r="D8" s="527"/>
      <c r="E8" s="527"/>
      <c r="F8" s="527" t="s">
        <v>224</v>
      </c>
      <c r="G8" s="527"/>
      <c r="H8" s="527"/>
      <c r="I8" s="585"/>
      <c r="J8" s="582"/>
      <c r="K8" s="528"/>
      <c r="L8" s="528"/>
      <c r="M8" s="528"/>
      <c r="N8" s="528"/>
      <c r="O8" s="528"/>
      <c r="P8" s="528"/>
      <c r="Q8" s="528"/>
      <c r="R8" s="528"/>
      <c r="S8" s="528"/>
      <c r="T8" s="571"/>
    </row>
    <row r="9" spans="1:34" ht="15" customHeight="1" x14ac:dyDescent="0.2">
      <c r="A9" s="575"/>
      <c r="B9" s="578"/>
      <c r="C9" s="569" t="s">
        <v>32</v>
      </c>
      <c r="D9" s="569"/>
      <c r="E9" s="569"/>
      <c r="F9" s="569" t="s">
        <v>264</v>
      </c>
      <c r="G9" s="569"/>
      <c r="H9" s="569"/>
      <c r="I9" s="585"/>
      <c r="J9" s="582"/>
      <c r="K9" s="528" t="s">
        <v>417</v>
      </c>
      <c r="L9" s="528"/>
      <c r="M9" s="528"/>
      <c r="N9" s="528"/>
      <c r="O9" s="528"/>
      <c r="P9" s="528"/>
      <c r="Q9" s="528"/>
      <c r="R9" s="528"/>
      <c r="S9" s="528"/>
      <c r="T9" s="571"/>
      <c r="W9" s="7"/>
      <c r="X9" s="7"/>
      <c r="Y9" s="7"/>
      <c r="Z9" s="7"/>
      <c r="AA9" s="7"/>
      <c r="AB9" s="7"/>
      <c r="AC9" s="7"/>
      <c r="AD9" s="7"/>
      <c r="AE9" s="7"/>
      <c r="AF9" s="7"/>
      <c r="AG9" s="7"/>
      <c r="AH9" s="7"/>
    </row>
    <row r="10" spans="1:34" ht="12.75" customHeight="1" x14ac:dyDescent="0.2">
      <c r="A10" s="575"/>
      <c r="B10" s="578"/>
      <c r="C10" s="569" t="s">
        <v>33</v>
      </c>
      <c r="D10" s="569"/>
      <c r="E10" s="569"/>
      <c r="F10" s="569" t="s">
        <v>37</v>
      </c>
      <c r="G10" s="569"/>
      <c r="H10" s="569"/>
      <c r="I10" s="585"/>
      <c r="J10" s="582"/>
      <c r="K10" s="528"/>
      <c r="L10" s="528"/>
      <c r="M10" s="528"/>
      <c r="N10" s="528"/>
      <c r="O10" s="528"/>
      <c r="P10" s="528"/>
      <c r="Q10" s="528"/>
      <c r="R10" s="528"/>
      <c r="S10" s="528"/>
      <c r="T10" s="571"/>
      <c r="W10" s="532"/>
      <c r="X10" s="532"/>
      <c r="Y10" s="532"/>
      <c r="Z10" s="551"/>
      <c r="AA10" s="532"/>
      <c r="AB10" s="532"/>
      <c r="AC10" s="532"/>
      <c r="AD10" s="532"/>
      <c r="AE10" s="532"/>
      <c r="AF10" s="532"/>
      <c r="AG10" s="532"/>
      <c r="AH10" s="532"/>
    </row>
    <row r="11" spans="1:34" ht="15" customHeight="1" x14ac:dyDescent="0.2">
      <c r="A11" s="575"/>
      <c r="B11" s="578"/>
      <c r="C11" s="569" t="s">
        <v>34</v>
      </c>
      <c r="D11" s="569"/>
      <c r="E11" s="569"/>
      <c r="F11" s="569" t="s">
        <v>38</v>
      </c>
      <c r="G11" s="569"/>
      <c r="H11" s="569"/>
      <c r="I11" s="585"/>
      <c r="J11" s="582"/>
      <c r="K11" s="528"/>
      <c r="L11" s="528"/>
      <c r="M11" s="528"/>
      <c r="N11" s="528"/>
      <c r="O11" s="528"/>
      <c r="P11" s="528"/>
      <c r="Q11" s="528"/>
      <c r="R11" s="528"/>
      <c r="S11" s="528"/>
      <c r="T11" s="571"/>
      <c r="W11" s="532"/>
      <c r="X11" s="532"/>
      <c r="Y11" s="532"/>
      <c r="Z11" s="551"/>
      <c r="AA11" s="532"/>
      <c r="AB11" s="532"/>
      <c r="AC11" s="532"/>
      <c r="AD11" s="532"/>
      <c r="AE11" s="532"/>
      <c r="AF11" s="532"/>
      <c r="AG11" s="532"/>
      <c r="AH11" s="532"/>
    </row>
    <row r="12" spans="1:34" ht="12.75" customHeight="1" x14ac:dyDescent="0.2">
      <c r="A12" s="575"/>
      <c r="B12" s="578"/>
      <c r="C12" s="569" t="s">
        <v>35</v>
      </c>
      <c r="D12" s="569"/>
      <c r="E12" s="569"/>
      <c r="F12" s="569" t="s">
        <v>39</v>
      </c>
      <c r="G12" s="569"/>
      <c r="H12" s="569"/>
      <c r="I12" s="585"/>
      <c r="J12" s="582"/>
      <c r="K12" s="528" t="s">
        <v>95</v>
      </c>
      <c r="L12" s="528"/>
      <c r="M12" s="528"/>
      <c r="N12" s="528"/>
      <c r="O12" s="528"/>
      <c r="P12" s="528"/>
      <c r="Q12" s="528"/>
      <c r="R12" s="528"/>
      <c r="S12" s="528"/>
      <c r="T12" s="571"/>
    </row>
    <row r="13" spans="1:34" ht="12.75" customHeight="1" x14ac:dyDescent="0.2">
      <c r="A13" s="575"/>
      <c r="B13" s="578"/>
      <c r="C13" s="569" t="s">
        <v>227</v>
      </c>
      <c r="D13" s="569"/>
      <c r="E13" s="569"/>
      <c r="F13" s="569" t="s">
        <v>225</v>
      </c>
      <c r="G13" s="569"/>
      <c r="H13" s="569"/>
      <c r="I13" s="585"/>
      <c r="J13" s="582"/>
      <c r="K13" s="528"/>
      <c r="L13" s="528"/>
      <c r="M13" s="528"/>
      <c r="N13" s="528"/>
      <c r="O13" s="528"/>
      <c r="P13" s="528"/>
      <c r="Q13" s="528"/>
      <c r="R13" s="528"/>
      <c r="S13" s="528"/>
      <c r="T13" s="571"/>
    </row>
    <row r="14" spans="1:34" ht="19.5" customHeight="1" x14ac:dyDescent="0.2">
      <c r="A14" s="575"/>
      <c r="B14" s="578"/>
      <c r="C14" s="569" t="s">
        <v>36</v>
      </c>
      <c r="D14" s="569"/>
      <c r="E14" s="569"/>
      <c r="F14" s="569" t="s">
        <v>226</v>
      </c>
      <c r="G14" s="569"/>
      <c r="H14" s="569"/>
      <c r="I14" s="585"/>
      <c r="J14" s="582"/>
      <c r="K14" s="528" t="s">
        <v>96</v>
      </c>
      <c r="L14" s="528"/>
      <c r="M14" s="528"/>
      <c r="N14" s="528"/>
      <c r="O14" s="528"/>
      <c r="P14" s="528"/>
      <c r="Q14" s="528"/>
      <c r="R14" s="528"/>
      <c r="S14" s="528"/>
      <c r="T14" s="571"/>
    </row>
    <row r="15" spans="1:34" ht="12.75" customHeight="1" x14ac:dyDescent="0.2">
      <c r="A15" s="575"/>
      <c r="B15" s="578"/>
      <c r="C15" s="569"/>
      <c r="D15" s="569"/>
      <c r="E15" s="569"/>
      <c r="F15" s="544"/>
      <c r="G15" s="544"/>
      <c r="H15" s="544"/>
      <c r="I15" s="585"/>
      <c r="J15" s="582"/>
      <c r="K15" s="528" t="s">
        <v>97</v>
      </c>
      <c r="L15" s="528"/>
      <c r="M15" s="528"/>
      <c r="N15" s="528"/>
      <c r="O15" s="528"/>
      <c r="P15" s="528"/>
      <c r="Q15" s="528"/>
      <c r="R15" s="528"/>
      <c r="S15" s="528"/>
      <c r="T15" s="571"/>
    </row>
    <row r="16" spans="1:34" ht="12.75" customHeight="1" x14ac:dyDescent="0.2">
      <c r="A16" s="575"/>
      <c r="B16" s="578"/>
      <c r="C16" s="569" t="s">
        <v>82</v>
      </c>
      <c r="D16" s="569"/>
      <c r="E16" s="569"/>
      <c r="F16" s="569"/>
      <c r="G16" s="569"/>
      <c r="H16" s="569"/>
      <c r="I16" s="585"/>
      <c r="J16" s="582"/>
      <c r="K16" s="528"/>
      <c r="L16" s="528"/>
      <c r="M16" s="528"/>
      <c r="N16" s="528"/>
      <c r="O16" s="528"/>
      <c r="P16" s="528"/>
      <c r="Q16" s="528"/>
      <c r="R16" s="528"/>
      <c r="S16" s="528"/>
      <c r="T16" s="571"/>
    </row>
    <row r="17" spans="1:21" ht="12.75" customHeight="1" x14ac:dyDescent="0.2">
      <c r="A17" s="575"/>
      <c r="B17" s="578"/>
      <c r="C17" s="569"/>
      <c r="D17" s="569"/>
      <c r="E17" s="569"/>
      <c r="F17" s="569"/>
      <c r="G17" s="569"/>
      <c r="H17" s="569"/>
      <c r="I17" s="585"/>
      <c r="J17" s="582"/>
      <c r="K17" s="528"/>
      <c r="L17" s="528"/>
      <c r="M17" s="528"/>
      <c r="N17" s="528"/>
      <c r="O17" s="528"/>
      <c r="P17" s="528"/>
      <c r="Q17" s="528"/>
      <c r="R17" s="528"/>
      <c r="S17" s="528"/>
      <c r="T17" s="571"/>
    </row>
    <row r="18" spans="1:21" ht="13.5" thickBot="1" x14ac:dyDescent="0.25">
      <c r="A18" s="576"/>
      <c r="B18" s="579"/>
      <c r="C18" s="573"/>
      <c r="D18" s="573"/>
      <c r="E18" s="573"/>
      <c r="F18" s="573"/>
      <c r="G18" s="573"/>
      <c r="H18" s="573"/>
      <c r="I18" s="586"/>
      <c r="J18" s="583"/>
      <c r="K18" s="574"/>
      <c r="L18" s="574"/>
      <c r="M18" s="574"/>
      <c r="N18" s="574"/>
      <c r="O18" s="574"/>
      <c r="P18" s="574"/>
      <c r="Q18" s="574"/>
      <c r="R18" s="42"/>
      <c r="S18" s="42"/>
      <c r="T18" s="572"/>
    </row>
    <row r="19" spans="1:21" ht="24" customHeight="1" x14ac:dyDescent="0.2">
      <c r="A19" s="35" t="s">
        <v>21</v>
      </c>
      <c r="B19" s="587"/>
      <c r="C19" s="596" t="s">
        <v>48</v>
      </c>
      <c r="D19" s="596"/>
      <c r="E19" s="596"/>
      <c r="F19" s="596"/>
      <c r="G19" s="596"/>
      <c r="H19" s="596"/>
      <c r="I19" s="590"/>
      <c r="J19" s="581"/>
      <c r="K19" s="72"/>
      <c r="L19" s="72"/>
      <c r="M19" s="72"/>
      <c r="N19" s="72"/>
      <c r="O19" s="72"/>
      <c r="P19" s="72"/>
      <c r="Q19" s="72"/>
      <c r="R19" s="72"/>
      <c r="S19" s="72"/>
      <c r="T19" s="552"/>
    </row>
    <row r="20" spans="1:21" ht="12.75" customHeight="1" x14ac:dyDescent="0.2">
      <c r="A20" s="575" t="s">
        <v>22</v>
      </c>
      <c r="B20" s="588"/>
      <c r="C20" s="559"/>
      <c r="D20" s="559"/>
      <c r="E20" s="559"/>
      <c r="F20" s="559"/>
      <c r="G20" s="559"/>
      <c r="H20" s="559"/>
      <c r="I20" s="591"/>
      <c r="J20" s="582"/>
      <c r="K20" s="555" t="s">
        <v>200</v>
      </c>
      <c r="L20" s="555"/>
      <c r="M20" s="555"/>
      <c r="N20" s="555"/>
      <c r="O20" s="555"/>
      <c r="P20" s="555"/>
      <c r="Q20" s="555"/>
      <c r="R20" s="555"/>
      <c r="S20" s="555"/>
      <c r="T20" s="553"/>
      <c r="U20" s="8"/>
    </row>
    <row r="21" spans="1:21" ht="12.75" customHeight="1" x14ac:dyDescent="0.2">
      <c r="A21" s="575"/>
      <c r="B21" s="588"/>
      <c r="C21" s="549" t="s">
        <v>98</v>
      </c>
      <c r="D21" s="549"/>
      <c r="E21" s="549"/>
      <c r="F21" s="549"/>
      <c r="G21" s="549"/>
      <c r="H21" s="549"/>
      <c r="I21" s="591"/>
      <c r="J21" s="582"/>
      <c r="K21" s="560" t="s">
        <v>23</v>
      </c>
      <c r="L21" s="54" t="s">
        <v>201</v>
      </c>
      <c r="M21" s="55" t="s">
        <v>147</v>
      </c>
      <c r="N21" s="55">
        <v>5</v>
      </c>
      <c r="O21" s="56">
        <v>5</v>
      </c>
      <c r="P21" s="57">
        <v>10</v>
      </c>
      <c r="Q21" s="57">
        <v>15</v>
      </c>
      <c r="R21" s="57">
        <v>20</v>
      </c>
      <c r="S21" s="57">
        <v>25</v>
      </c>
      <c r="T21" s="553"/>
      <c r="U21" s="7"/>
    </row>
    <row r="22" spans="1:21" x14ac:dyDescent="0.2">
      <c r="A22" s="575"/>
      <c r="B22" s="588"/>
      <c r="C22" s="549" t="s">
        <v>214</v>
      </c>
      <c r="D22" s="549"/>
      <c r="E22" s="549"/>
      <c r="F22" s="549"/>
      <c r="G22" s="549"/>
      <c r="H22" s="549"/>
      <c r="I22" s="591"/>
      <c r="J22" s="582"/>
      <c r="K22" s="561"/>
      <c r="L22" s="58" t="s">
        <v>202</v>
      </c>
      <c r="M22" s="55" t="s">
        <v>203</v>
      </c>
      <c r="N22" s="55">
        <v>4</v>
      </c>
      <c r="O22" s="56">
        <v>4</v>
      </c>
      <c r="P22" s="56">
        <v>8</v>
      </c>
      <c r="Q22" s="57">
        <v>12</v>
      </c>
      <c r="R22" s="57">
        <v>16</v>
      </c>
      <c r="S22" s="57">
        <v>20</v>
      </c>
      <c r="T22" s="553"/>
      <c r="U22" s="7"/>
    </row>
    <row r="23" spans="1:21" x14ac:dyDescent="0.2">
      <c r="A23" s="575"/>
      <c r="B23" s="588"/>
      <c r="C23" s="549" t="s">
        <v>215</v>
      </c>
      <c r="D23" s="549"/>
      <c r="E23" s="549"/>
      <c r="F23" s="549"/>
      <c r="G23" s="549"/>
      <c r="H23" s="549"/>
      <c r="I23" s="591"/>
      <c r="J23" s="582"/>
      <c r="K23" s="561"/>
      <c r="L23" s="58" t="s">
        <v>204</v>
      </c>
      <c r="M23" s="55" t="s">
        <v>103</v>
      </c>
      <c r="N23" s="55">
        <v>3</v>
      </c>
      <c r="O23" s="59">
        <v>3</v>
      </c>
      <c r="P23" s="56">
        <v>6</v>
      </c>
      <c r="Q23" s="56">
        <v>9</v>
      </c>
      <c r="R23" s="57">
        <v>12</v>
      </c>
      <c r="S23" s="57">
        <v>15</v>
      </c>
      <c r="T23" s="553"/>
      <c r="U23" s="7"/>
    </row>
    <row r="24" spans="1:21" x14ac:dyDescent="0.2">
      <c r="A24" s="575"/>
      <c r="B24" s="588"/>
      <c r="C24" s="549" t="s">
        <v>218</v>
      </c>
      <c r="D24" s="549"/>
      <c r="E24" s="549"/>
      <c r="F24" s="549"/>
      <c r="G24" s="549"/>
      <c r="H24" s="549"/>
      <c r="I24" s="591"/>
      <c r="J24" s="582"/>
      <c r="K24" s="561"/>
      <c r="L24" s="58" t="s">
        <v>205</v>
      </c>
      <c r="M24" s="55" t="s">
        <v>206</v>
      </c>
      <c r="N24" s="55">
        <v>2</v>
      </c>
      <c r="O24" s="59">
        <v>2</v>
      </c>
      <c r="P24" s="56">
        <v>4</v>
      </c>
      <c r="Q24" s="56">
        <v>6</v>
      </c>
      <c r="R24" s="56">
        <v>8</v>
      </c>
      <c r="S24" s="57">
        <v>10</v>
      </c>
      <c r="T24" s="553"/>
      <c r="U24" s="7"/>
    </row>
    <row r="25" spans="1:21" x14ac:dyDescent="0.2">
      <c r="A25" s="575"/>
      <c r="B25" s="588"/>
      <c r="C25" s="549" t="s">
        <v>219</v>
      </c>
      <c r="D25" s="549"/>
      <c r="E25" s="549"/>
      <c r="F25" s="549"/>
      <c r="G25" s="549"/>
      <c r="H25" s="549"/>
      <c r="I25" s="591"/>
      <c r="J25" s="582"/>
      <c r="K25" s="562"/>
      <c r="L25" s="58" t="s">
        <v>207</v>
      </c>
      <c r="M25" s="55" t="s">
        <v>126</v>
      </c>
      <c r="N25" s="55">
        <v>1</v>
      </c>
      <c r="O25" s="60">
        <v>1</v>
      </c>
      <c r="P25" s="60">
        <v>2</v>
      </c>
      <c r="Q25" s="60">
        <v>3</v>
      </c>
      <c r="R25" s="61">
        <v>4</v>
      </c>
      <c r="S25" s="56">
        <v>5</v>
      </c>
      <c r="T25" s="553"/>
      <c r="U25" s="7"/>
    </row>
    <row r="26" spans="1:21" ht="12.75" customHeight="1" x14ac:dyDescent="0.2">
      <c r="A26" s="575"/>
      <c r="B26" s="588"/>
      <c r="C26" s="549" t="s">
        <v>216</v>
      </c>
      <c r="D26" s="549"/>
      <c r="E26" s="549"/>
      <c r="F26" s="549"/>
      <c r="G26" s="549"/>
      <c r="H26" s="549"/>
      <c r="I26" s="591"/>
      <c r="J26" s="582"/>
      <c r="K26" s="62"/>
      <c r="L26" s="62"/>
      <c r="M26" s="62"/>
      <c r="N26" s="62"/>
      <c r="O26" s="55">
        <v>1</v>
      </c>
      <c r="P26" s="55">
        <v>2</v>
      </c>
      <c r="Q26" s="55">
        <v>3</v>
      </c>
      <c r="R26" s="63">
        <v>4</v>
      </c>
      <c r="S26" s="55">
        <v>5</v>
      </c>
      <c r="T26" s="553"/>
    </row>
    <row r="27" spans="1:21" ht="12.75" customHeight="1" x14ac:dyDescent="0.2">
      <c r="A27" s="575"/>
      <c r="B27" s="588"/>
      <c r="C27" s="7"/>
      <c r="D27" s="7"/>
      <c r="E27" s="7"/>
      <c r="F27" s="7"/>
      <c r="G27" s="7"/>
      <c r="H27" s="7"/>
      <c r="I27" s="591"/>
      <c r="J27" s="582"/>
      <c r="K27" s="64"/>
      <c r="L27" s="64"/>
      <c r="M27" s="65"/>
      <c r="N27" s="65"/>
      <c r="O27" s="55" t="s">
        <v>140</v>
      </c>
      <c r="P27" s="55" t="s">
        <v>208</v>
      </c>
      <c r="Q27" s="55" t="s">
        <v>139</v>
      </c>
      <c r="R27" s="55" t="s">
        <v>209</v>
      </c>
      <c r="S27" s="55" t="s">
        <v>138</v>
      </c>
      <c r="T27" s="553"/>
    </row>
    <row r="28" spans="1:21" ht="12.75" customHeight="1" x14ac:dyDescent="0.2">
      <c r="A28" s="575"/>
      <c r="B28" s="588"/>
      <c r="C28" s="559" t="s">
        <v>418</v>
      </c>
      <c r="D28" s="559"/>
      <c r="E28" s="559"/>
      <c r="F28" s="559"/>
      <c r="G28" s="559"/>
      <c r="H28" s="559"/>
      <c r="I28" s="591"/>
      <c r="J28" s="582"/>
      <c r="K28" s="64"/>
      <c r="L28" s="64"/>
      <c r="M28" s="65"/>
      <c r="N28" s="65"/>
      <c r="O28" s="66" t="s">
        <v>210</v>
      </c>
      <c r="P28" s="66" t="s">
        <v>211</v>
      </c>
      <c r="Q28" s="66" t="s">
        <v>86</v>
      </c>
      <c r="R28" s="66" t="s">
        <v>212</v>
      </c>
      <c r="S28" s="66" t="s">
        <v>213</v>
      </c>
      <c r="T28" s="553"/>
    </row>
    <row r="29" spans="1:21" ht="25.5" customHeight="1" x14ac:dyDescent="0.2">
      <c r="A29" s="575"/>
      <c r="B29" s="588"/>
      <c r="C29" s="549" t="s">
        <v>217</v>
      </c>
      <c r="D29" s="549"/>
      <c r="E29" s="549"/>
      <c r="F29" s="549"/>
      <c r="G29" s="549"/>
      <c r="H29" s="549"/>
      <c r="I29" s="591"/>
      <c r="J29" s="582"/>
      <c r="K29" s="67"/>
      <c r="L29" s="64"/>
      <c r="M29" s="68"/>
      <c r="N29" s="68"/>
      <c r="O29" s="556" t="s">
        <v>24</v>
      </c>
      <c r="P29" s="557"/>
      <c r="Q29" s="557"/>
      <c r="R29" s="557"/>
      <c r="S29" s="557"/>
      <c r="T29" s="553"/>
    </row>
    <row r="30" spans="1:21" ht="12.75" customHeight="1" x14ac:dyDescent="0.2">
      <c r="A30" s="575"/>
      <c r="B30" s="588"/>
      <c r="C30" s="549" t="s">
        <v>220</v>
      </c>
      <c r="D30" s="549"/>
      <c r="E30" s="549"/>
      <c r="F30" s="549"/>
      <c r="G30" s="549"/>
      <c r="H30" s="549"/>
      <c r="I30" s="591"/>
      <c r="J30" s="582"/>
      <c r="K30" s="73"/>
      <c r="L30" s="73"/>
      <c r="M30" s="73"/>
      <c r="N30" s="73"/>
      <c r="O30" s="73"/>
      <c r="P30" s="73"/>
      <c r="Q30" s="73"/>
      <c r="R30" s="73"/>
      <c r="S30" s="73"/>
      <c r="T30" s="553"/>
    </row>
    <row r="31" spans="1:21" ht="12.75" customHeight="1" x14ac:dyDescent="0.2">
      <c r="A31" s="575"/>
      <c r="B31" s="588"/>
      <c r="C31" s="549" t="s">
        <v>221</v>
      </c>
      <c r="D31" s="549"/>
      <c r="E31" s="549"/>
      <c r="F31" s="549"/>
      <c r="G31" s="549"/>
      <c r="H31" s="549"/>
      <c r="I31" s="591"/>
      <c r="J31" s="582"/>
      <c r="K31" s="558" t="s">
        <v>41</v>
      </c>
      <c r="L31" s="558"/>
      <c r="M31" s="558"/>
      <c r="N31" s="558"/>
      <c r="O31" s="558"/>
      <c r="P31" s="558"/>
      <c r="Q31" s="558"/>
      <c r="R31" s="558"/>
      <c r="S31" s="558"/>
      <c r="T31" s="553"/>
    </row>
    <row r="32" spans="1:21" ht="12.75" customHeight="1" x14ac:dyDescent="0.2">
      <c r="A32" s="575"/>
      <c r="B32" s="588"/>
      <c r="C32" s="549" t="s">
        <v>222</v>
      </c>
      <c r="D32" s="549"/>
      <c r="E32" s="549"/>
      <c r="F32" s="549"/>
      <c r="G32" s="549"/>
      <c r="H32" s="549"/>
      <c r="I32" s="591"/>
      <c r="J32" s="582"/>
      <c r="K32" s="73"/>
      <c r="L32" s="73"/>
      <c r="M32" s="73"/>
      <c r="N32" s="73"/>
      <c r="O32" s="73"/>
      <c r="P32" s="73"/>
      <c r="Q32" s="73"/>
      <c r="R32" s="73"/>
      <c r="S32" s="73"/>
      <c r="T32" s="553"/>
    </row>
    <row r="33" spans="1:20" ht="12.75" customHeight="1" x14ac:dyDescent="0.2">
      <c r="A33" s="575"/>
      <c r="B33" s="588"/>
      <c r="C33" s="549" t="s">
        <v>223</v>
      </c>
      <c r="D33" s="549"/>
      <c r="E33" s="549"/>
      <c r="F33" s="549"/>
      <c r="G33" s="549"/>
      <c r="H33" s="549"/>
      <c r="I33" s="591"/>
      <c r="J33" s="582"/>
      <c r="K33" s="559" t="s">
        <v>420</v>
      </c>
      <c r="L33" s="559"/>
      <c r="M33" s="559"/>
      <c r="N33" s="559"/>
      <c r="O33" s="559"/>
      <c r="P33" s="559"/>
      <c r="Q33" s="559"/>
      <c r="R33" s="559"/>
      <c r="S33" s="559"/>
      <c r="T33" s="553"/>
    </row>
    <row r="34" spans="1:20" ht="12.75" customHeight="1" x14ac:dyDescent="0.2">
      <c r="A34" s="575"/>
      <c r="B34" s="588"/>
      <c r="C34" s="179"/>
      <c r="D34" s="179"/>
      <c r="E34" s="179"/>
      <c r="F34" s="179"/>
      <c r="G34" s="179"/>
      <c r="H34" s="179"/>
      <c r="I34" s="591"/>
      <c r="J34" s="582"/>
      <c r="K34" s="559"/>
      <c r="L34" s="559"/>
      <c r="M34" s="559"/>
      <c r="N34" s="559"/>
      <c r="O34" s="559"/>
      <c r="P34" s="559"/>
      <c r="Q34" s="559"/>
      <c r="R34" s="559"/>
      <c r="S34" s="559"/>
      <c r="T34" s="553"/>
    </row>
    <row r="35" spans="1:20" ht="30" customHeight="1" x14ac:dyDescent="0.2">
      <c r="A35" s="575"/>
      <c r="B35" s="588"/>
      <c r="C35" s="527" t="s">
        <v>419</v>
      </c>
      <c r="D35" s="527"/>
      <c r="E35" s="527"/>
      <c r="F35" s="527"/>
      <c r="G35" s="527"/>
      <c r="H35" s="527"/>
      <c r="I35" s="591"/>
      <c r="J35" s="582"/>
      <c r="K35" s="559"/>
      <c r="L35" s="559"/>
      <c r="M35" s="559"/>
      <c r="N35" s="559"/>
      <c r="O35" s="559"/>
      <c r="P35" s="559"/>
      <c r="Q35" s="559"/>
      <c r="R35" s="559"/>
      <c r="S35" s="559"/>
      <c r="T35" s="553"/>
    </row>
    <row r="36" spans="1:20" ht="13.5" thickBot="1" x14ac:dyDescent="0.25">
      <c r="A36" s="576"/>
      <c r="B36" s="589"/>
      <c r="C36" s="595"/>
      <c r="D36" s="595"/>
      <c r="E36" s="595"/>
      <c r="F36" s="595"/>
      <c r="G36" s="595"/>
      <c r="H36" s="595"/>
      <c r="I36" s="592"/>
      <c r="J36" s="583"/>
      <c r="K36" s="545"/>
      <c r="L36" s="545"/>
      <c r="M36" s="545"/>
      <c r="N36" s="545"/>
      <c r="O36" s="545"/>
      <c r="P36" s="545"/>
      <c r="Q36" s="545"/>
      <c r="R36" s="44"/>
      <c r="S36" s="44"/>
      <c r="T36" s="554"/>
    </row>
    <row r="37" spans="1:20" ht="24" customHeight="1" x14ac:dyDescent="0.2">
      <c r="A37" s="35" t="s">
        <v>25</v>
      </c>
      <c r="B37" s="587"/>
      <c r="I37" s="590"/>
      <c r="J37" s="599"/>
      <c r="K37" s="71"/>
      <c r="L37" s="71"/>
      <c r="M37" s="71"/>
      <c r="N37" s="71"/>
      <c r="O37" s="71"/>
      <c r="P37" s="71"/>
      <c r="Q37" s="71"/>
      <c r="R37" s="69"/>
      <c r="S37" s="69"/>
      <c r="T37" s="534"/>
    </row>
    <row r="38" spans="1:20" ht="21" customHeight="1" x14ac:dyDescent="0.2">
      <c r="A38" s="593" t="s">
        <v>45</v>
      </c>
      <c r="B38" s="588"/>
      <c r="C38" s="550" t="s">
        <v>421</v>
      </c>
      <c r="D38" s="550"/>
      <c r="E38" s="550"/>
      <c r="F38" s="550"/>
      <c r="G38" s="550"/>
      <c r="H38" s="550"/>
      <c r="I38" s="591"/>
      <c r="J38" s="600"/>
      <c r="K38" s="181"/>
      <c r="L38" s="546"/>
      <c r="M38" s="546"/>
      <c r="N38" s="546"/>
      <c r="O38" s="546"/>
      <c r="P38" s="546"/>
      <c r="Q38" s="546"/>
      <c r="R38" s="546"/>
      <c r="S38" s="546"/>
      <c r="T38" s="534"/>
    </row>
    <row r="39" spans="1:20" ht="15.75" customHeight="1" x14ac:dyDescent="0.2">
      <c r="A39" s="593"/>
      <c r="B39" s="588"/>
      <c r="C39" s="550"/>
      <c r="D39" s="550"/>
      <c r="E39" s="550"/>
      <c r="F39" s="550"/>
      <c r="G39" s="550"/>
      <c r="H39" s="550"/>
      <c r="I39" s="591"/>
      <c r="J39" s="600"/>
      <c r="K39" s="182"/>
      <c r="L39" s="547"/>
      <c r="M39" s="183"/>
      <c r="N39" s="184"/>
      <c r="O39" s="185"/>
      <c r="P39" s="185"/>
      <c r="Q39" s="185"/>
      <c r="R39" s="185"/>
      <c r="S39" s="185"/>
      <c r="T39" s="534"/>
    </row>
    <row r="40" spans="1:20" ht="12.75" customHeight="1" x14ac:dyDescent="0.2">
      <c r="A40" s="593"/>
      <c r="B40" s="588"/>
      <c r="I40" s="591"/>
      <c r="J40" s="600"/>
      <c r="K40" s="182"/>
      <c r="L40" s="547"/>
      <c r="M40" s="186"/>
      <c r="N40" s="184"/>
      <c r="O40" s="185"/>
      <c r="P40" s="185"/>
      <c r="Q40" s="185"/>
      <c r="R40" s="185"/>
      <c r="S40" s="185"/>
      <c r="T40" s="534"/>
    </row>
    <row r="41" spans="1:20" x14ac:dyDescent="0.2">
      <c r="A41" s="593"/>
      <c r="B41" s="588"/>
      <c r="C41" s="528" t="s">
        <v>99</v>
      </c>
      <c r="D41" s="528"/>
      <c r="E41" s="528"/>
      <c r="F41" s="528"/>
      <c r="G41" s="528"/>
      <c r="H41" s="528"/>
      <c r="I41" s="591"/>
      <c r="J41" s="600"/>
      <c r="K41" s="182"/>
      <c r="L41" s="547"/>
      <c r="M41" s="186"/>
      <c r="N41" s="184"/>
      <c r="O41" s="185"/>
      <c r="P41" s="185"/>
      <c r="Q41" s="185"/>
      <c r="R41" s="185"/>
      <c r="S41" s="185"/>
      <c r="T41" s="534"/>
    </row>
    <row r="42" spans="1:20" x14ac:dyDescent="0.2">
      <c r="A42" s="593"/>
      <c r="B42" s="588"/>
      <c r="C42" s="528"/>
      <c r="D42" s="528"/>
      <c r="E42" s="528"/>
      <c r="F42" s="528"/>
      <c r="G42" s="528"/>
      <c r="H42" s="528"/>
      <c r="I42" s="591"/>
      <c r="J42" s="600"/>
      <c r="K42" s="182"/>
      <c r="L42" s="547"/>
      <c r="M42" s="186"/>
      <c r="N42" s="184"/>
      <c r="O42" s="185"/>
      <c r="P42" s="185"/>
      <c r="Q42" s="185"/>
      <c r="R42" s="185"/>
      <c r="S42" s="185"/>
      <c r="T42" s="534"/>
    </row>
    <row r="43" spans="1:20" ht="12.75" customHeight="1" x14ac:dyDescent="0.2">
      <c r="A43" s="593"/>
      <c r="B43" s="588"/>
      <c r="C43" s="528"/>
      <c r="D43" s="528"/>
      <c r="E43" s="528"/>
      <c r="F43" s="528"/>
      <c r="G43" s="528"/>
      <c r="H43" s="528"/>
      <c r="I43" s="591"/>
      <c r="J43" s="600"/>
      <c r="K43" s="182"/>
      <c r="L43" s="547"/>
      <c r="M43" s="186"/>
      <c r="N43" s="184"/>
      <c r="O43" s="185"/>
      <c r="P43" s="185"/>
      <c r="Q43" s="185"/>
      <c r="R43" s="185"/>
      <c r="S43" s="185"/>
      <c r="T43" s="534"/>
    </row>
    <row r="44" spans="1:20" ht="12.75" customHeight="1" x14ac:dyDescent="0.2">
      <c r="A44" s="593"/>
      <c r="B44" s="588"/>
      <c r="C44" s="528"/>
      <c r="D44" s="528"/>
      <c r="E44" s="528"/>
      <c r="F44" s="528"/>
      <c r="G44" s="528"/>
      <c r="H44" s="528"/>
      <c r="I44" s="591"/>
      <c r="J44" s="600"/>
      <c r="K44" s="182"/>
      <c r="L44" s="547"/>
      <c r="M44" s="186"/>
      <c r="N44" s="184"/>
      <c r="O44" s="185"/>
      <c r="P44" s="185"/>
      <c r="Q44" s="185"/>
      <c r="R44" s="185"/>
      <c r="S44" s="185"/>
      <c r="T44" s="534"/>
    </row>
    <row r="45" spans="1:20" ht="12.75" customHeight="1" x14ac:dyDescent="0.2">
      <c r="A45" s="593"/>
      <c r="B45" s="588"/>
      <c r="C45" s="33"/>
      <c r="D45" s="37"/>
      <c r="E45" s="37"/>
      <c r="F45" s="37"/>
      <c r="G45" s="37"/>
      <c r="H45" s="37"/>
      <c r="I45" s="591"/>
      <c r="J45" s="600"/>
      <c r="K45" s="182"/>
      <c r="L45" s="547"/>
      <c r="M45" s="186"/>
      <c r="N45" s="184"/>
      <c r="O45" s="185"/>
      <c r="P45" s="185"/>
      <c r="Q45" s="185"/>
      <c r="R45" s="185"/>
      <c r="S45" s="185"/>
      <c r="T45" s="534"/>
    </row>
    <row r="46" spans="1:20" ht="12.75" customHeight="1" x14ac:dyDescent="0.2">
      <c r="A46" s="593"/>
      <c r="B46" s="588"/>
      <c r="C46" s="550" t="s">
        <v>422</v>
      </c>
      <c r="D46" s="550"/>
      <c r="E46" s="550"/>
      <c r="F46" s="550"/>
      <c r="G46" s="550"/>
      <c r="H46" s="550"/>
      <c r="I46" s="591"/>
      <c r="J46" s="600"/>
      <c r="K46" s="182"/>
      <c r="L46" s="547"/>
      <c r="M46" s="186"/>
      <c r="N46" s="184"/>
      <c r="O46" s="185"/>
      <c r="P46" s="185"/>
      <c r="Q46" s="185"/>
      <c r="R46" s="185"/>
      <c r="S46" s="185"/>
      <c r="T46" s="534"/>
    </row>
    <row r="47" spans="1:20" ht="12.75" customHeight="1" x14ac:dyDescent="0.2">
      <c r="A47" s="593"/>
      <c r="B47" s="588"/>
      <c r="C47" s="550"/>
      <c r="D47" s="550"/>
      <c r="E47" s="550"/>
      <c r="F47" s="550"/>
      <c r="G47" s="550"/>
      <c r="H47" s="550"/>
      <c r="I47" s="591"/>
      <c r="J47" s="600"/>
      <c r="K47" s="182"/>
      <c r="L47" s="547"/>
      <c r="M47" s="186"/>
      <c r="N47" s="184"/>
      <c r="O47" s="185"/>
      <c r="P47" s="185"/>
      <c r="Q47" s="185"/>
      <c r="R47" s="185"/>
      <c r="S47" s="185"/>
      <c r="T47" s="534"/>
    </row>
    <row r="48" spans="1:20" ht="12.75" customHeight="1" x14ac:dyDescent="0.2">
      <c r="A48" s="593"/>
      <c r="B48" s="588"/>
      <c r="C48" s="550"/>
      <c r="D48" s="550"/>
      <c r="E48" s="550"/>
      <c r="F48" s="550"/>
      <c r="G48" s="550"/>
      <c r="H48" s="550"/>
      <c r="I48" s="591"/>
      <c r="J48" s="600"/>
      <c r="K48" s="182"/>
      <c r="L48" s="547"/>
      <c r="M48" s="186"/>
      <c r="N48" s="184"/>
      <c r="O48" s="185"/>
      <c r="P48" s="185"/>
      <c r="Q48" s="185"/>
      <c r="R48" s="185"/>
      <c r="S48" s="185"/>
      <c r="T48" s="534"/>
    </row>
    <row r="49" spans="1:20" ht="12.75" customHeight="1" x14ac:dyDescent="0.2">
      <c r="A49" s="593"/>
      <c r="B49" s="588"/>
      <c r="C49" s="550"/>
      <c r="D49" s="550"/>
      <c r="E49" s="550"/>
      <c r="F49" s="550"/>
      <c r="G49" s="550"/>
      <c r="H49" s="550"/>
      <c r="I49" s="591"/>
      <c r="J49" s="600"/>
      <c r="K49" s="182"/>
      <c r="L49" s="547"/>
      <c r="M49" s="186"/>
      <c r="N49" s="184"/>
      <c r="O49" s="185"/>
      <c r="P49" s="185"/>
      <c r="Q49" s="185"/>
      <c r="R49" s="185"/>
      <c r="S49" s="185"/>
      <c r="T49" s="534"/>
    </row>
    <row r="50" spans="1:20" ht="12.75" customHeight="1" x14ac:dyDescent="0.2">
      <c r="A50" s="593"/>
      <c r="B50" s="588"/>
      <c r="C50" s="550"/>
      <c r="D50" s="550"/>
      <c r="E50" s="550"/>
      <c r="F50" s="550"/>
      <c r="G50" s="550"/>
      <c r="H50" s="550"/>
      <c r="I50" s="591"/>
      <c r="J50" s="600"/>
      <c r="K50" s="182"/>
      <c r="L50" s="547"/>
      <c r="M50" s="186"/>
      <c r="N50" s="184"/>
      <c r="O50" s="185"/>
      <c r="P50" s="185"/>
      <c r="Q50" s="185"/>
      <c r="R50" s="185"/>
      <c r="S50" s="185"/>
      <c r="T50" s="534"/>
    </row>
    <row r="51" spans="1:20" ht="12.75" customHeight="1" x14ac:dyDescent="0.2">
      <c r="A51" s="593"/>
      <c r="B51" s="588"/>
      <c r="C51" s="550"/>
      <c r="D51" s="550"/>
      <c r="E51" s="550"/>
      <c r="F51" s="550"/>
      <c r="G51" s="550"/>
      <c r="H51" s="550"/>
      <c r="I51" s="591"/>
      <c r="J51" s="600"/>
      <c r="K51" s="182"/>
      <c r="L51" s="547"/>
      <c r="M51" s="186"/>
      <c r="N51" s="184"/>
      <c r="O51" s="185"/>
      <c r="P51" s="185"/>
      <c r="Q51" s="185"/>
      <c r="R51" s="185"/>
      <c r="S51" s="185"/>
      <c r="T51" s="534"/>
    </row>
    <row r="52" spans="1:20" ht="12.75" customHeight="1" x14ac:dyDescent="0.2">
      <c r="A52" s="593"/>
      <c r="B52" s="588"/>
      <c r="C52" s="550"/>
      <c r="D52" s="550"/>
      <c r="E52" s="550"/>
      <c r="F52" s="550"/>
      <c r="G52" s="550"/>
      <c r="H52" s="550"/>
      <c r="I52" s="591"/>
      <c r="J52" s="600"/>
      <c r="K52" s="182"/>
      <c r="L52" s="547"/>
      <c r="M52" s="186"/>
      <c r="N52" s="184"/>
      <c r="O52" s="185"/>
      <c r="P52" s="185"/>
      <c r="Q52" s="185"/>
      <c r="R52" s="185"/>
      <c r="S52" s="185"/>
      <c r="T52" s="534"/>
    </row>
    <row r="53" spans="1:20" ht="12.75" customHeight="1" x14ac:dyDescent="0.2">
      <c r="A53" s="593"/>
      <c r="B53" s="588"/>
      <c r="C53" s="550"/>
      <c r="D53" s="550"/>
      <c r="E53" s="550"/>
      <c r="F53" s="550"/>
      <c r="G53" s="550"/>
      <c r="H53" s="550"/>
      <c r="I53" s="591"/>
      <c r="J53" s="600"/>
      <c r="K53" s="182"/>
      <c r="L53" s="547"/>
      <c r="M53" s="186"/>
      <c r="N53" s="184"/>
      <c r="O53" s="185"/>
      <c r="P53" s="185"/>
      <c r="Q53" s="185"/>
      <c r="R53" s="185"/>
      <c r="S53" s="185"/>
      <c r="T53" s="534"/>
    </row>
    <row r="54" spans="1:20" ht="12.75" customHeight="1" x14ac:dyDescent="0.2">
      <c r="A54" s="593"/>
      <c r="B54" s="588"/>
      <c r="C54" s="550"/>
      <c r="D54" s="550"/>
      <c r="E54" s="550"/>
      <c r="F54" s="550"/>
      <c r="G54" s="550"/>
      <c r="H54" s="550"/>
      <c r="I54" s="591"/>
      <c r="J54" s="600"/>
      <c r="K54" s="182"/>
      <c r="L54" s="547"/>
      <c r="M54" s="186"/>
      <c r="N54" s="184"/>
      <c r="O54" s="185"/>
      <c r="P54" s="185"/>
      <c r="Q54" s="185"/>
      <c r="R54" s="185"/>
      <c r="S54" s="185"/>
      <c r="T54" s="534"/>
    </row>
    <row r="55" spans="1:20" ht="12.75" customHeight="1" x14ac:dyDescent="0.2">
      <c r="A55" s="593"/>
      <c r="B55" s="588"/>
      <c r="C55" s="550"/>
      <c r="D55" s="550"/>
      <c r="E55" s="550"/>
      <c r="F55" s="550"/>
      <c r="G55" s="550"/>
      <c r="H55" s="550"/>
      <c r="I55" s="591"/>
      <c r="J55" s="600"/>
      <c r="K55" s="182"/>
      <c r="L55" s="547"/>
      <c r="M55" s="186"/>
      <c r="N55" s="184"/>
      <c r="O55" s="185"/>
      <c r="P55" s="185"/>
      <c r="Q55" s="185"/>
      <c r="R55" s="185"/>
      <c r="S55" s="185"/>
      <c r="T55" s="534"/>
    </row>
    <row r="56" spans="1:20" ht="12.75" customHeight="1" x14ac:dyDescent="0.2">
      <c r="A56" s="593"/>
      <c r="B56" s="588"/>
      <c r="C56" s="180"/>
      <c r="D56" s="180"/>
      <c r="E56" s="180"/>
      <c r="F56" s="180"/>
      <c r="G56" s="180"/>
      <c r="H56" s="180"/>
      <c r="I56" s="591"/>
      <c r="J56" s="600"/>
      <c r="K56" s="182"/>
      <c r="L56" s="547"/>
      <c r="M56" s="186"/>
      <c r="N56" s="184"/>
      <c r="O56" s="185"/>
      <c r="P56" s="185"/>
      <c r="Q56" s="185"/>
      <c r="R56" s="185"/>
      <c r="S56" s="185"/>
      <c r="T56" s="534"/>
    </row>
    <row r="57" spans="1:20" ht="12.75" customHeight="1" x14ac:dyDescent="0.2">
      <c r="A57" s="593"/>
      <c r="B57" s="588"/>
      <c r="C57" s="550" t="s">
        <v>423</v>
      </c>
      <c r="D57" s="550"/>
      <c r="E57" s="550"/>
      <c r="F57" s="550"/>
      <c r="G57" s="550"/>
      <c r="H57" s="550"/>
      <c r="I57" s="591"/>
      <c r="J57" s="600"/>
      <c r="K57" s="182"/>
      <c r="L57" s="547"/>
      <c r="M57" s="186"/>
      <c r="N57" s="184"/>
      <c r="O57" s="185"/>
      <c r="P57" s="185"/>
      <c r="Q57" s="185"/>
      <c r="R57" s="185"/>
      <c r="S57" s="185"/>
      <c r="T57" s="534"/>
    </row>
    <row r="58" spans="1:20" ht="12.75" customHeight="1" x14ac:dyDescent="0.2">
      <c r="A58" s="593"/>
      <c r="B58" s="588"/>
      <c r="C58" s="550"/>
      <c r="D58" s="550"/>
      <c r="E58" s="550"/>
      <c r="F58" s="550"/>
      <c r="G58" s="550"/>
      <c r="H58" s="550"/>
      <c r="I58" s="591"/>
      <c r="J58" s="600"/>
      <c r="K58" s="182"/>
      <c r="L58" s="547"/>
      <c r="M58" s="186"/>
      <c r="N58" s="184"/>
      <c r="O58" s="185"/>
      <c r="P58" s="185"/>
      <c r="Q58" s="185"/>
      <c r="R58" s="185"/>
      <c r="S58" s="185"/>
      <c r="T58" s="534"/>
    </row>
    <row r="59" spans="1:20" ht="12.75" customHeight="1" x14ac:dyDescent="0.2">
      <c r="A59" s="593"/>
      <c r="B59" s="588"/>
      <c r="C59" s="550"/>
      <c r="D59" s="550"/>
      <c r="E59" s="550"/>
      <c r="F59" s="550"/>
      <c r="G59" s="550"/>
      <c r="H59" s="550"/>
      <c r="I59" s="591"/>
      <c r="J59" s="600"/>
      <c r="K59" s="182"/>
      <c r="L59" s="547"/>
      <c r="M59" s="186"/>
      <c r="N59" s="184"/>
      <c r="O59" s="185"/>
      <c r="P59" s="185"/>
      <c r="Q59" s="185"/>
      <c r="R59" s="185"/>
      <c r="S59" s="185"/>
      <c r="T59" s="534"/>
    </row>
    <row r="60" spans="1:20" ht="12.75" customHeight="1" x14ac:dyDescent="0.2">
      <c r="A60" s="593"/>
      <c r="B60" s="588"/>
      <c r="C60" s="550"/>
      <c r="D60" s="550"/>
      <c r="E60" s="550"/>
      <c r="F60" s="550"/>
      <c r="G60" s="550"/>
      <c r="H60" s="550"/>
      <c r="I60" s="591"/>
      <c r="J60" s="600"/>
      <c r="K60" s="182"/>
      <c r="L60" s="547"/>
      <c r="M60" s="186"/>
      <c r="N60" s="184"/>
      <c r="O60" s="185"/>
      <c r="P60" s="185"/>
      <c r="Q60" s="185"/>
      <c r="R60" s="185"/>
      <c r="S60" s="185"/>
      <c r="T60" s="534"/>
    </row>
    <row r="61" spans="1:20" ht="12.75" customHeight="1" x14ac:dyDescent="0.2">
      <c r="A61" s="593"/>
      <c r="B61" s="588"/>
      <c r="C61" s="550"/>
      <c r="D61" s="550"/>
      <c r="E61" s="550"/>
      <c r="F61" s="550"/>
      <c r="G61" s="550"/>
      <c r="H61" s="550"/>
      <c r="I61" s="591"/>
      <c r="J61" s="600"/>
      <c r="K61" s="182"/>
      <c r="L61" s="547"/>
      <c r="M61" s="186"/>
      <c r="N61" s="184"/>
      <c r="O61" s="185"/>
      <c r="P61" s="185"/>
      <c r="Q61" s="185"/>
      <c r="R61" s="185"/>
      <c r="S61" s="185"/>
      <c r="T61" s="534"/>
    </row>
    <row r="62" spans="1:20" ht="12.75" customHeight="1" x14ac:dyDescent="0.2">
      <c r="A62" s="593"/>
      <c r="B62" s="588"/>
      <c r="C62" s="550"/>
      <c r="D62" s="550"/>
      <c r="E62" s="550"/>
      <c r="F62" s="550"/>
      <c r="G62" s="550"/>
      <c r="H62" s="550"/>
      <c r="I62" s="591"/>
      <c r="J62" s="600"/>
      <c r="K62" s="182"/>
      <c r="L62" s="547"/>
      <c r="M62" s="186"/>
      <c r="N62" s="184"/>
      <c r="O62" s="185"/>
      <c r="P62" s="185"/>
      <c r="Q62" s="185"/>
      <c r="R62" s="185"/>
      <c r="S62" s="185"/>
      <c r="T62" s="534"/>
    </row>
    <row r="63" spans="1:20" ht="12.75" customHeight="1" x14ac:dyDescent="0.2">
      <c r="A63" s="593"/>
      <c r="B63" s="588"/>
      <c r="C63" s="78"/>
      <c r="D63" s="78"/>
      <c r="E63" s="78"/>
      <c r="F63" s="78"/>
      <c r="G63" s="78"/>
      <c r="H63" s="78"/>
      <c r="I63" s="591"/>
      <c r="J63" s="600"/>
      <c r="K63" s="182"/>
      <c r="L63" s="547"/>
      <c r="M63" s="186"/>
      <c r="N63" s="184"/>
      <c r="O63" s="185"/>
      <c r="P63" s="185"/>
      <c r="Q63" s="185"/>
      <c r="R63" s="185"/>
      <c r="S63" s="185"/>
      <c r="T63" s="534"/>
    </row>
    <row r="64" spans="1:20" ht="12.75" customHeight="1" x14ac:dyDescent="0.2">
      <c r="A64" s="593"/>
      <c r="B64" s="588"/>
      <c r="C64" s="527" t="s">
        <v>79</v>
      </c>
      <c r="D64" s="569"/>
      <c r="E64" s="569"/>
      <c r="F64" s="569"/>
      <c r="G64" s="569"/>
      <c r="H64" s="569"/>
      <c r="I64" s="591"/>
      <c r="J64" s="600"/>
      <c r="K64" s="182"/>
      <c r="L64" s="547"/>
      <c r="M64" s="186"/>
      <c r="N64" s="184"/>
      <c r="O64" s="185"/>
      <c r="P64" s="185"/>
      <c r="Q64" s="185"/>
      <c r="R64" s="185"/>
      <c r="S64" s="185"/>
      <c r="T64" s="534"/>
    </row>
    <row r="65" spans="1:20" ht="12.75" customHeight="1" x14ac:dyDescent="0.2">
      <c r="A65" s="593"/>
      <c r="B65" s="588"/>
      <c r="C65" s="154" t="s">
        <v>378</v>
      </c>
      <c r="D65" s="528" t="s">
        <v>425</v>
      </c>
      <c r="E65" s="528"/>
      <c r="F65" s="528"/>
      <c r="G65" s="528"/>
      <c r="H65" s="528"/>
      <c r="I65" s="591"/>
      <c r="J65" s="600"/>
      <c r="K65" s="182"/>
      <c r="L65" s="547"/>
      <c r="M65" s="186"/>
      <c r="N65" s="184"/>
      <c r="O65" s="185"/>
      <c r="P65" s="185"/>
      <c r="Q65" s="185"/>
      <c r="R65" s="185"/>
      <c r="S65" s="185"/>
      <c r="T65" s="534"/>
    </row>
    <row r="66" spans="1:20" ht="31.5" customHeight="1" x14ac:dyDescent="0.2">
      <c r="A66" s="593"/>
      <c r="B66" s="588"/>
      <c r="C66" s="155" t="s">
        <v>318</v>
      </c>
      <c r="D66" s="606" t="s">
        <v>383</v>
      </c>
      <c r="E66" s="606"/>
      <c r="F66" s="606"/>
      <c r="G66" s="606"/>
      <c r="H66" s="606"/>
      <c r="I66" s="591"/>
      <c r="J66" s="600"/>
      <c r="K66" s="182"/>
      <c r="L66" s="183"/>
      <c r="M66" s="183"/>
      <c r="N66" s="187"/>
      <c r="O66" s="188"/>
      <c r="P66" s="188"/>
      <c r="Q66" s="188"/>
      <c r="R66" s="188"/>
      <c r="S66" s="188"/>
      <c r="T66" s="534"/>
    </row>
    <row r="67" spans="1:20" ht="45" customHeight="1" x14ac:dyDescent="0.2">
      <c r="A67" s="593"/>
      <c r="B67" s="588"/>
      <c r="C67" s="156" t="s">
        <v>379</v>
      </c>
      <c r="D67" s="606" t="s">
        <v>388</v>
      </c>
      <c r="E67" s="606"/>
      <c r="F67" s="606"/>
      <c r="G67" s="606"/>
      <c r="H67" s="606"/>
      <c r="I67" s="591"/>
      <c r="J67" s="600"/>
      <c r="K67" s="182"/>
      <c r="L67" s="183"/>
      <c r="N67" s="187"/>
      <c r="O67" s="189"/>
      <c r="P67" s="189"/>
      <c r="Q67" s="548"/>
      <c r="R67" s="548"/>
      <c r="S67" s="189"/>
      <c r="T67" s="534"/>
    </row>
    <row r="68" spans="1:20" ht="36.75" customHeight="1" x14ac:dyDescent="0.2">
      <c r="A68" s="593"/>
      <c r="B68" s="588"/>
      <c r="C68" s="156" t="s">
        <v>380</v>
      </c>
      <c r="D68" s="606" t="s">
        <v>384</v>
      </c>
      <c r="E68" s="606"/>
      <c r="F68" s="606"/>
      <c r="G68" s="606"/>
      <c r="H68" s="606"/>
      <c r="I68" s="591"/>
      <c r="J68" s="600"/>
      <c r="K68" s="182"/>
      <c r="L68" s="527" t="s">
        <v>385</v>
      </c>
      <c r="M68" s="527"/>
      <c r="N68" s="527"/>
      <c r="O68" s="527"/>
      <c r="P68" s="527"/>
      <c r="Q68" s="527"/>
      <c r="R68" s="527"/>
      <c r="S68" s="527"/>
      <c r="T68" s="534"/>
    </row>
    <row r="69" spans="1:20" ht="36" customHeight="1" x14ac:dyDescent="0.2">
      <c r="A69" s="593"/>
      <c r="B69" s="588"/>
      <c r="C69" s="156" t="s">
        <v>381</v>
      </c>
      <c r="D69" s="606" t="s">
        <v>382</v>
      </c>
      <c r="E69" s="606"/>
      <c r="F69" s="606"/>
      <c r="G69" s="606"/>
      <c r="H69" s="606"/>
      <c r="I69" s="591"/>
      <c r="J69" s="600"/>
      <c r="K69" s="182"/>
      <c r="L69" s="527" t="s">
        <v>424</v>
      </c>
      <c r="M69" s="527"/>
      <c r="N69" s="527"/>
      <c r="O69" s="527"/>
      <c r="P69" s="527"/>
      <c r="Q69" s="527"/>
      <c r="R69" s="527"/>
      <c r="S69" s="527"/>
      <c r="T69" s="534"/>
    </row>
    <row r="70" spans="1:20" ht="11.25" customHeight="1" thickBot="1" x14ac:dyDescent="0.25">
      <c r="A70" s="594"/>
      <c r="B70" s="588"/>
      <c r="C70" s="604"/>
      <c r="D70" s="604"/>
      <c r="E70" s="604"/>
      <c r="F70" s="604"/>
      <c r="G70" s="604"/>
      <c r="H70" s="604"/>
      <c r="I70" s="591"/>
      <c r="J70" s="600"/>
      <c r="K70" s="602"/>
      <c r="L70" s="602"/>
      <c r="M70" s="602"/>
      <c r="N70" s="602"/>
      <c r="O70" s="602"/>
      <c r="P70" s="602"/>
      <c r="Q70" s="602"/>
      <c r="R70" s="602"/>
      <c r="S70" s="602"/>
      <c r="T70" s="603"/>
    </row>
    <row r="71" spans="1:20" ht="32.25" customHeight="1" x14ac:dyDescent="0.2">
      <c r="A71" s="36" t="s">
        <v>26</v>
      </c>
      <c r="B71" s="587"/>
      <c r="C71" s="596" t="s">
        <v>426</v>
      </c>
      <c r="D71" s="596"/>
      <c r="E71" s="596"/>
      <c r="F71" s="596"/>
      <c r="G71" s="596"/>
      <c r="H71" s="596"/>
      <c r="I71" s="536"/>
      <c r="J71" s="599"/>
      <c r="K71" s="605"/>
      <c r="L71" s="605"/>
      <c r="M71" s="605"/>
      <c r="N71" s="605"/>
      <c r="O71" s="605"/>
      <c r="P71" s="605"/>
      <c r="Q71" s="605"/>
      <c r="R71" s="70"/>
      <c r="S71" s="70"/>
      <c r="T71" s="533"/>
    </row>
    <row r="72" spans="1:20" ht="25.5" customHeight="1" x14ac:dyDescent="0.2">
      <c r="A72" s="575" t="s">
        <v>28</v>
      </c>
      <c r="B72" s="588"/>
      <c r="C72" s="597" t="s">
        <v>427</v>
      </c>
      <c r="D72" s="550"/>
      <c r="E72" s="550"/>
      <c r="F72" s="550"/>
      <c r="G72" s="550"/>
      <c r="H72" s="550"/>
      <c r="I72" s="537"/>
      <c r="J72" s="600"/>
      <c r="K72" s="529" t="s">
        <v>49</v>
      </c>
      <c r="L72" s="529"/>
      <c r="M72" s="529" t="s">
        <v>46</v>
      </c>
      <c r="N72" s="529"/>
      <c r="O72" s="529"/>
      <c r="P72" s="529" t="s">
        <v>47</v>
      </c>
      <c r="Q72" s="529"/>
      <c r="R72" s="529"/>
      <c r="S72" s="529"/>
      <c r="T72" s="534"/>
    </row>
    <row r="73" spans="1:20" ht="24.95" customHeight="1" x14ac:dyDescent="0.2">
      <c r="A73" s="575"/>
      <c r="B73" s="588"/>
      <c r="C73" s="597" t="s">
        <v>428</v>
      </c>
      <c r="D73" s="550"/>
      <c r="E73" s="550"/>
      <c r="F73" s="550"/>
      <c r="G73" s="550"/>
      <c r="H73" s="550"/>
      <c r="I73" s="537"/>
      <c r="J73" s="600"/>
      <c r="K73" s="529"/>
      <c r="L73" s="529"/>
      <c r="M73" s="529"/>
      <c r="N73" s="529"/>
      <c r="O73" s="529"/>
      <c r="P73" s="529"/>
      <c r="Q73" s="529"/>
      <c r="R73" s="529"/>
      <c r="S73" s="529"/>
      <c r="T73" s="534"/>
    </row>
    <row r="74" spans="1:20" ht="23.25" customHeight="1" x14ac:dyDescent="0.2">
      <c r="A74" s="575"/>
      <c r="B74" s="588"/>
      <c r="C74" s="528" t="s">
        <v>100</v>
      </c>
      <c r="D74" s="528"/>
      <c r="E74" s="528"/>
      <c r="F74" s="528"/>
      <c r="G74" s="528"/>
      <c r="H74" s="528"/>
      <c r="I74" s="537"/>
      <c r="J74" s="600"/>
      <c r="K74" s="539" t="s">
        <v>386</v>
      </c>
      <c r="L74" s="539"/>
      <c r="M74" s="531" t="s">
        <v>42</v>
      </c>
      <c r="N74" s="531"/>
      <c r="O74" s="531"/>
      <c r="P74" s="530" t="s">
        <v>430</v>
      </c>
      <c r="Q74" s="530"/>
      <c r="R74" s="530"/>
      <c r="S74" s="530"/>
      <c r="T74" s="534"/>
    </row>
    <row r="75" spans="1:20" ht="24.95" customHeight="1" x14ac:dyDescent="0.2">
      <c r="A75" s="575"/>
      <c r="B75" s="588"/>
      <c r="C75" s="597" t="s">
        <v>429</v>
      </c>
      <c r="D75" s="550"/>
      <c r="E75" s="550"/>
      <c r="F75" s="550"/>
      <c r="G75" s="550"/>
      <c r="H75" s="550"/>
      <c r="I75" s="537"/>
      <c r="J75" s="600"/>
      <c r="K75" s="539"/>
      <c r="L75" s="539"/>
      <c r="M75" s="531"/>
      <c r="N75" s="531"/>
      <c r="O75" s="531"/>
      <c r="P75" s="530"/>
      <c r="Q75" s="530"/>
      <c r="R75" s="530"/>
      <c r="S75" s="530"/>
      <c r="T75" s="534"/>
    </row>
    <row r="76" spans="1:20" ht="24.95" customHeight="1" x14ac:dyDescent="0.2">
      <c r="A76" s="575"/>
      <c r="B76" s="588"/>
      <c r="C76" s="550"/>
      <c r="D76" s="550"/>
      <c r="E76" s="550"/>
      <c r="F76" s="550"/>
      <c r="G76" s="550"/>
      <c r="H76" s="550"/>
      <c r="I76" s="537"/>
      <c r="J76" s="600"/>
      <c r="K76" s="539"/>
      <c r="L76" s="539"/>
      <c r="M76" s="531"/>
      <c r="N76" s="531"/>
      <c r="O76" s="531"/>
      <c r="P76" s="530"/>
      <c r="Q76" s="530"/>
      <c r="R76" s="530"/>
      <c r="S76" s="530"/>
      <c r="T76" s="534"/>
    </row>
    <row r="77" spans="1:20" ht="24.95" customHeight="1" x14ac:dyDescent="0.2">
      <c r="A77" s="575"/>
      <c r="B77" s="588"/>
      <c r="C77" s="550"/>
      <c r="D77" s="550"/>
      <c r="E77" s="550"/>
      <c r="F77" s="550"/>
      <c r="G77" s="550"/>
      <c r="H77" s="550"/>
      <c r="I77" s="537"/>
      <c r="J77" s="600"/>
      <c r="K77" s="539"/>
      <c r="L77" s="539"/>
      <c r="M77" s="531"/>
      <c r="N77" s="531"/>
      <c r="O77" s="531"/>
      <c r="P77" s="530"/>
      <c r="Q77" s="530"/>
      <c r="R77" s="530"/>
      <c r="S77" s="530"/>
      <c r="T77" s="534"/>
    </row>
    <row r="78" spans="1:20" ht="24.95" customHeight="1" x14ac:dyDescent="0.2">
      <c r="A78" s="575"/>
      <c r="B78" s="588"/>
      <c r="C78" s="527" t="s">
        <v>27</v>
      </c>
      <c r="D78" s="527"/>
      <c r="E78" s="527"/>
      <c r="F78" s="527"/>
      <c r="G78" s="527"/>
      <c r="H78" s="527"/>
      <c r="I78" s="537"/>
      <c r="J78" s="600"/>
      <c r="K78" s="539"/>
      <c r="L78" s="539"/>
      <c r="M78" s="531"/>
      <c r="N78" s="531"/>
      <c r="O78" s="531"/>
      <c r="P78" s="530"/>
      <c r="Q78" s="530"/>
      <c r="R78" s="530"/>
      <c r="S78" s="530"/>
      <c r="T78" s="534"/>
    </row>
    <row r="79" spans="1:20" ht="23.1" customHeight="1" x14ac:dyDescent="0.2">
      <c r="A79" s="575"/>
      <c r="B79" s="588"/>
      <c r="C79" s="550" t="s">
        <v>101</v>
      </c>
      <c r="D79" s="550"/>
      <c r="E79" s="550"/>
      <c r="F79" s="550"/>
      <c r="G79" s="550"/>
      <c r="H79" s="550"/>
      <c r="I79" s="537"/>
      <c r="J79" s="600"/>
      <c r="K79" s="539"/>
      <c r="L79" s="539"/>
      <c r="M79" s="531"/>
      <c r="N79" s="531"/>
      <c r="O79" s="531"/>
      <c r="P79" s="530"/>
      <c r="Q79" s="530"/>
      <c r="R79" s="530"/>
      <c r="S79" s="530"/>
      <c r="T79" s="534"/>
    </row>
    <row r="80" spans="1:20" ht="23.1" customHeight="1" x14ac:dyDescent="0.2">
      <c r="A80" s="575"/>
      <c r="B80" s="588"/>
      <c r="C80" s="550"/>
      <c r="D80" s="550"/>
      <c r="E80" s="550"/>
      <c r="F80" s="550"/>
      <c r="G80" s="550"/>
      <c r="H80" s="550"/>
      <c r="I80" s="537"/>
      <c r="J80" s="600"/>
      <c r="K80" s="541" t="s">
        <v>389</v>
      </c>
      <c r="L80" s="541"/>
      <c r="M80" s="531" t="s">
        <v>43</v>
      </c>
      <c r="N80" s="531"/>
      <c r="O80" s="531"/>
      <c r="P80" s="530" t="s">
        <v>431</v>
      </c>
      <c r="Q80" s="530"/>
      <c r="R80" s="530"/>
      <c r="S80" s="530"/>
      <c r="T80" s="534"/>
    </row>
    <row r="81" spans="1:20" ht="23.1" customHeight="1" x14ac:dyDescent="0.2">
      <c r="A81" s="575"/>
      <c r="B81" s="588"/>
      <c r="C81" s="550"/>
      <c r="D81" s="550"/>
      <c r="E81" s="550"/>
      <c r="F81" s="550"/>
      <c r="G81" s="550"/>
      <c r="H81" s="550"/>
      <c r="I81" s="537"/>
      <c r="J81" s="600"/>
      <c r="K81" s="541"/>
      <c r="L81" s="541"/>
      <c r="M81" s="531"/>
      <c r="N81" s="531"/>
      <c r="O81" s="531"/>
      <c r="P81" s="530"/>
      <c r="Q81" s="530"/>
      <c r="R81" s="530"/>
      <c r="S81" s="530"/>
      <c r="T81" s="534"/>
    </row>
    <row r="82" spans="1:20" ht="23.1" customHeight="1" x14ac:dyDescent="0.2">
      <c r="A82" s="575"/>
      <c r="B82" s="588"/>
      <c r="C82" s="527" t="s">
        <v>102</v>
      </c>
      <c r="D82" s="527"/>
      <c r="E82" s="527"/>
      <c r="F82" s="527"/>
      <c r="G82" s="527"/>
      <c r="H82" s="527"/>
      <c r="I82" s="537"/>
      <c r="J82" s="600"/>
      <c r="K82" s="541"/>
      <c r="L82" s="541"/>
      <c r="M82" s="531"/>
      <c r="N82" s="531"/>
      <c r="O82" s="531"/>
      <c r="P82" s="530"/>
      <c r="Q82" s="530"/>
      <c r="R82" s="530"/>
      <c r="S82" s="530"/>
      <c r="T82" s="534"/>
    </row>
    <row r="83" spans="1:20" ht="23.1" customHeight="1" x14ac:dyDescent="0.2">
      <c r="A83" s="575"/>
      <c r="B83" s="588"/>
      <c r="C83" s="597" t="s">
        <v>84</v>
      </c>
      <c r="D83" s="528"/>
      <c r="E83" s="528"/>
      <c r="F83" s="528"/>
      <c r="G83" s="528"/>
      <c r="H83" s="528"/>
      <c r="I83" s="537"/>
      <c r="J83" s="600"/>
      <c r="K83" s="541"/>
      <c r="L83" s="541"/>
      <c r="M83" s="531"/>
      <c r="N83" s="531"/>
      <c r="O83" s="531"/>
      <c r="P83" s="530"/>
      <c r="Q83" s="530"/>
      <c r="R83" s="530"/>
      <c r="S83" s="530"/>
      <c r="T83" s="534"/>
    </row>
    <row r="84" spans="1:20" ht="23.1" customHeight="1" x14ac:dyDescent="0.2">
      <c r="A84" s="575"/>
      <c r="B84" s="588"/>
      <c r="C84" s="528"/>
      <c r="D84" s="528"/>
      <c r="E84" s="528"/>
      <c r="F84" s="528"/>
      <c r="G84" s="528"/>
      <c r="H84" s="528"/>
      <c r="I84" s="537"/>
      <c r="J84" s="600"/>
      <c r="K84" s="541"/>
      <c r="L84" s="541"/>
      <c r="M84" s="531"/>
      <c r="N84" s="531"/>
      <c r="O84" s="531"/>
      <c r="P84" s="530"/>
      <c r="Q84" s="530"/>
      <c r="R84" s="530"/>
      <c r="S84" s="530"/>
      <c r="T84" s="534"/>
    </row>
    <row r="85" spans="1:20" ht="23.1" customHeight="1" x14ac:dyDescent="0.2">
      <c r="A85" s="575"/>
      <c r="B85" s="588"/>
      <c r="C85" s="527" t="s">
        <v>78</v>
      </c>
      <c r="D85" s="527"/>
      <c r="E85" s="527"/>
      <c r="F85" s="527"/>
      <c r="G85" s="527"/>
      <c r="H85" s="527"/>
      <c r="I85" s="537"/>
      <c r="J85" s="600"/>
      <c r="K85" s="541"/>
      <c r="L85" s="541"/>
      <c r="M85" s="531"/>
      <c r="N85" s="531"/>
      <c r="O85" s="531"/>
      <c r="P85" s="530"/>
      <c r="Q85" s="530"/>
      <c r="R85" s="530"/>
      <c r="S85" s="530"/>
      <c r="T85" s="534"/>
    </row>
    <row r="86" spans="1:20" ht="23.1" customHeight="1" x14ac:dyDescent="0.2">
      <c r="A86" s="575"/>
      <c r="B86" s="588"/>
      <c r="C86" s="569" t="s">
        <v>77</v>
      </c>
      <c r="D86" s="569"/>
      <c r="E86" s="569"/>
      <c r="F86" s="569"/>
      <c r="G86" s="569"/>
      <c r="H86" s="569"/>
      <c r="I86" s="537"/>
      <c r="J86" s="600"/>
      <c r="K86" s="540" t="s">
        <v>387</v>
      </c>
      <c r="L86" s="540"/>
      <c r="M86" s="543" t="s">
        <v>44</v>
      </c>
      <c r="N86" s="543"/>
      <c r="O86" s="543"/>
      <c r="P86" s="542" t="s">
        <v>72</v>
      </c>
      <c r="Q86" s="542"/>
      <c r="R86" s="542"/>
      <c r="S86" s="542"/>
      <c r="T86" s="534"/>
    </row>
    <row r="87" spans="1:20" ht="23.1" customHeight="1" x14ac:dyDescent="0.2">
      <c r="A87" s="575"/>
      <c r="B87" s="588"/>
      <c r="C87" s="569"/>
      <c r="D87" s="569"/>
      <c r="E87" s="569"/>
      <c r="F87" s="569"/>
      <c r="G87" s="569"/>
      <c r="H87" s="569"/>
      <c r="I87" s="537"/>
      <c r="J87" s="600"/>
      <c r="K87" s="540"/>
      <c r="L87" s="540"/>
      <c r="M87" s="543"/>
      <c r="N87" s="543"/>
      <c r="O87" s="543"/>
      <c r="P87" s="542"/>
      <c r="Q87" s="542"/>
      <c r="R87" s="542"/>
      <c r="S87" s="542"/>
      <c r="T87" s="534"/>
    </row>
    <row r="88" spans="1:20" ht="23.1" customHeight="1" x14ac:dyDescent="0.2">
      <c r="A88" s="575"/>
      <c r="B88" s="588"/>
      <c r="C88" s="527" t="s">
        <v>60</v>
      </c>
      <c r="D88" s="527"/>
      <c r="E88" s="527"/>
      <c r="F88" s="527"/>
      <c r="G88" s="527"/>
      <c r="H88" s="527"/>
      <c r="I88" s="537"/>
      <c r="J88" s="600"/>
      <c r="K88" s="540"/>
      <c r="L88" s="540"/>
      <c r="M88" s="543"/>
      <c r="N88" s="543"/>
      <c r="O88" s="543"/>
      <c r="P88" s="542"/>
      <c r="Q88" s="542"/>
      <c r="R88" s="542"/>
      <c r="S88" s="542"/>
      <c r="T88" s="534"/>
    </row>
    <row r="89" spans="1:20" ht="23.1" customHeight="1" x14ac:dyDescent="0.2">
      <c r="A89" s="575"/>
      <c r="B89" s="588"/>
      <c r="C89" s="569" t="s">
        <v>407</v>
      </c>
      <c r="D89" s="569"/>
      <c r="E89" s="569"/>
      <c r="F89" s="569"/>
      <c r="G89" s="569"/>
      <c r="H89" s="569"/>
      <c r="I89" s="537"/>
      <c r="J89" s="600"/>
      <c r="K89" s="540"/>
      <c r="L89" s="540"/>
      <c r="M89" s="543"/>
      <c r="N89" s="543"/>
      <c r="O89" s="543"/>
      <c r="P89" s="542"/>
      <c r="Q89" s="542"/>
      <c r="R89" s="542"/>
      <c r="S89" s="542"/>
      <c r="T89" s="534"/>
    </row>
    <row r="90" spans="1:20" ht="23.1" customHeight="1" x14ac:dyDescent="0.2">
      <c r="A90" s="575"/>
      <c r="B90" s="588"/>
      <c r="C90" s="569"/>
      <c r="D90" s="569"/>
      <c r="E90" s="569"/>
      <c r="F90" s="569"/>
      <c r="G90" s="569"/>
      <c r="H90" s="569"/>
      <c r="I90" s="537"/>
      <c r="J90" s="600"/>
      <c r="K90" s="540"/>
      <c r="L90" s="540"/>
      <c r="M90" s="543"/>
      <c r="N90" s="543"/>
      <c r="O90" s="543"/>
      <c r="P90" s="542"/>
      <c r="Q90" s="542"/>
      <c r="R90" s="542"/>
      <c r="S90" s="542"/>
      <c r="T90" s="534"/>
    </row>
    <row r="91" spans="1:20" ht="22.5" customHeight="1" x14ac:dyDescent="0.2">
      <c r="A91" s="575"/>
      <c r="B91" s="588"/>
      <c r="C91" s="569"/>
      <c r="D91" s="569"/>
      <c r="E91" s="569"/>
      <c r="F91" s="569"/>
      <c r="G91" s="569"/>
      <c r="H91" s="569"/>
      <c r="I91" s="537"/>
      <c r="J91" s="600"/>
      <c r="K91" s="540"/>
      <c r="L91" s="540"/>
      <c r="M91" s="543"/>
      <c r="N91" s="543"/>
      <c r="O91" s="543"/>
      <c r="P91" s="542"/>
      <c r="Q91" s="542"/>
      <c r="R91" s="542"/>
      <c r="S91" s="542"/>
      <c r="T91" s="534"/>
    </row>
    <row r="92" spans="1:20" ht="18" customHeight="1" thickBot="1" x14ac:dyDescent="0.25">
      <c r="A92" s="576"/>
      <c r="B92" s="589"/>
      <c r="C92" s="595"/>
      <c r="D92" s="595"/>
      <c r="E92" s="595"/>
      <c r="F92" s="595"/>
      <c r="G92" s="595"/>
      <c r="H92" s="595"/>
      <c r="I92" s="538"/>
      <c r="J92" s="601"/>
      <c r="K92" s="545"/>
      <c r="L92" s="545"/>
      <c r="M92" s="545"/>
      <c r="N92" s="545"/>
      <c r="O92" s="545"/>
      <c r="P92" s="545"/>
      <c r="Q92" s="545"/>
      <c r="R92" s="44"/>
      <c r="S92" s="44"/>
      <c r="T92" s="535"/>
    </row>
    <row r="96" spans="1:20" ht="12.75" customHeight="1" x14ac:dyDescent="0.2"/>
    <row r="97" spans="1:12" x14ac:dyDescent="0.2">
      <c r="F97" s="10"/>
    </row>
    <row r="98" spans="1:12" x14ac:dyDescent="0.2">
      <c r="F98" s="10"/>
    </row>
    <row r="99" spans="1:12" x14ac:dyDescent="0.2">
      <c r="F99" s="10"/>
    </row>
    <row r="100" spans="1:12" ht="12.75" customHeight="1" x14ac:dyDescent="0.2">
      <c r="F100" s="10"/>
    </row>
    <row r="102" spans="1:12" ht="12.75" customHeight="1" x14ac:dyDescent="0.2">
      <c r="B102" s="9"/>
      <c r="C102" s="9"/>
      <c r="D102" s="9"/>
      <c r="E102" s="9"/>
      <c r="F102" s="9"/>
    </row>
    <row r="103" spans="1:12" x14ac:dyDescent="0.2">
      <c r="A103" s="9"/>
      <c r="B103" s="9"/>
      <c r="C103" s="9"/>
      <c r="D103" s="9"/>
      <c r="E103" s="9"/>
      <c r="F103" s="9"/>
      <c r="I103" s="12"/>
      <c r="J103" s="598"/>
      <c r="K103" s="598"/>
      <c r="L103" s="598"/>
    </row>
    <row r="104" spans="1:12" ht="22.5" customHeight="1" x14ac:dyDescent="0.2">
      <c r="A104" s="9"/>
      <c r="B104" s="9"/>
      <c r="C104" s="9"/>
      <c r="D104" s="9"/>
      <c r="E104" s="9"/>
      <c r="F104" s="9"/>
      <c r="I104" s="13"/>
      <c r="J104" s="598"/>
      <c r="K104" s="598"/>
      <c r="L104" s="598"/>
    </row>
    <row r="105" spans="1:12" x14ac:dyDescent="0.2">
      <c r="A105" s="9"/>
      <c r="B105" s="9"/>
      <c r="C105" s="9"/>
      <c r="D105" s="9"/>
      <c r="E105" s="9"/>
      <c r="F105" s="9"/>
      <c r="I105" s="14"/>
      <c r="J105" s="15"/>
      <c r="K105" s="11"/>
      <c r="L105" s="11"/>
    </row>
    <row r="106" spans="1:12" x14ac:dyDescent="0.2">
      <c r="A106" s="9"/>
      <c r="B106" s="9"/>
      <c r="C106" s="9"/>
      <c r="D106" s="9"/>
      <c r="E106" s="9"/>
      <c r="F106" s="9"/>
    </row>
    <row r="115" spans="5:5" x14ac:dyDescent="0.2">
      <c r="E115" s="19"/>
    </row>
  </sheetData>
  <sheetProtection algorithmName="SHA-512" hashValue="S2avPaEBGtB54AP64/k9aXrO/1pS6zPf6mtkm/pfQ734vvaZhQyngjAqexXbvX/LmJlnrMuW3ylDyDH7JzblSQ==" saltValue="GPC8l/P/e2RD+ypgV0rVHQ==" spinCount="100000" sheet="1" objects="1" scenarios="1"/>
  <mergeCells count="128">
    <mergeCell ref="K7:S8"/>
    <mergeCell ref="K9:S11"/>
    <mergeCell ref="K12:S13"/>
    <mergeCell ref="K14:S14"/>
    <mergeCell ref="K15:S17"/>
    <mergeCell ref="C6:H7"/>
    <mergeCell ref="C15:E15"/>
    <mergeCell ref="F14:H14"/>
    <mergeCell ref="C19:H19"/>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sqref="A1:M1"/>
    </sheetView>
  </sheetViews>
  <sheetFormatPr baseColWidth="10" defaultRowHeight="12.75" x14ac:dyDescent="0.2"/>
  <cols>
    <col min="1" max="1" width="16.140625" customWidth="1"/>
    <col min="2" max="4" width="19.7109375" customWidth="1"/>
    <col min="5" max="5" width="19.7109375" style="177"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07" t="s">
        <v>105</v>
      </c>
      <c r="B1" s="608"/>
      <c r="C1" s="608"/>
      <c r="D1" s="608"/>
      <c r="E1" s="608"/>
      <c r="F1" s="608"/>
      <c r="G1" s="608"/>
      <c r="H1" s="608"/>
      <c r="I1" s="608"/>
      <c r="J1" s="608"/>
      <c r="K1" s="608"/>
      <c r="L1" s="608"/>
      <c r="M1" s="609"/>
    </row>
    <row r="2" spans="1:13" ht="18" customHeight="1" x14ac:dyDescent="0.2">
      <c r="A2" s="619" t="s">
        <v>395</v>
      </c>
      <c r="B2" s="621" t="s">
        <v>106</v>
      </c>
      <c r="C2" s="623" t="s">
        <v>107</v>
      </c>
      <c r="D2" s="623" t="s">
        <v>104</v>
      </c>
      <c r="E2" s="625" t="s">
        <v>108</v>
      </c>
      <c r="F2" s="623" t="s">
        <v>109</v>
      </c>
      <c r="G2" s="623" t="s">
        <v>110</v>
      </c>
      <c r="H2" s="623" t="s">
        <v>111</v>
      </c>
      <c r="I2" s="623" t="s">
        <v>112</v>
      </c>
      <c r="J2" s="623" t="s">
        <v>141</v>
      </c>
      <c r="K2" s="623" t="s">
        <v>228</v>
      </c>
      <c r="L2" s="623" t="s">
        <v>113</v>
      </c>
      <c r="M2" s="623" t="s">
        <v>114</v>
      </c>
    </row>
    <row r="3" spans="1:13" ht="20.25" customHeight="1" thickBot="1" x14ac:dyDescent="0.25">
      <c r="A3" s="620"/>
      <c r="B3" s="622"/>
      <c r="C3" s="624"/>
      <c r="D3" s="624"/>
      <c r="E3" s="626"/>
      <c r="F3" s="624"/>
      <c r="G3" s="624"/>
      <c r="H3" s="624"/>
      <c r="I3" s="624"/>
      <c r="J3" s="624"/>
      <c r="K3" s="624"/>
      <c r="L3" s="624"/>
      <c r="M3" s="624"/>
    </row>
    <row r="4" spans="1:13" ht="57.75" customHeight="1" x14ac:dyDescent="0.2">
      <c r="A4" s="620"/>
      <c r="B4" s="629" t="s">
        <v>115</v>
      </c>
      <c r="C4" s="627" t="s">
        <v>396</v>
      </c>
      <c r="D4" s="627" t="s">
        <v>116</v>
      </c>
      <c r="E4" s="631" t="s">
        <v>229</v>
      </c>
      <c r="F4" s="627" t="s">
        <v>117</v>
      </c>
      <c r="G4" s="627" t="s">
        <v>118</v>
      </c>
      <c r="H4" s="627" t="s">
        <v>119</v>
      </c>
      <c r="I4" s="627" t="s">
        <v>120</v>
      </c>
      <c r="J4" s="627" t="s">
        <v>121</v>
      </c>
      <c r="K4" s="627" t="s">
        <v>328</v>
      </c>
      <c r="L4" s="627" t="s">
        <v>122</v>
      </c>
      <c r="M4" s="627" t="s">
        <v>123</v>
      </c>
    </row>
    <row r="5" spans="1:13" ht="120" customHeight="1" thickBot="1" x14ac:dyDescent="0.25">
      <c r="A5" s="164" t="s">
        <v>137</v>
      </c>
      <c r="B5" s="630"/>
      <c r="C5" s="628"/>
      <c r="D5" s="628"/>
      <c r="E5" s="632"/>
      <c r="F5" s="628"/>
      <c r="G5" s="628"/>
      <c r="H5" s="628"/>
      <c r="I5" s="628"/>
      <c r="J5" s="628"/>
      <c r="K5" s="628"/>
      <c r="L5" s="628"/>
      <c r="M5" s="628"/>
    </row>
    <row r="6" spans="1:13" ht="210" customHeight="1" thickBot="1" x14ac:dyDescent="0.25">
      <c r="A6" s="165" t="s">
        <v>138</v>
      </c>
      <c r="B6" s="163" t="s">
        <v>329</v>
      </c>
      <c r="C6" s="163" t="s">
        <v>125</v>
      </c>
      <c r="D6" s="163" t="s">
        <v>330</v>
      </c>
      <c r="E6" s="173" t="s">
        <v>402</v>
      </c>
      <c r="F6" s="163" t="s">
        <v>331</v>
      </c>
      <c r="G6" s="163" t="s">
        <v>332</v>
      </c>
      <c r="H6" s="163" t="s">
        <v>333</v>
      </c>
      <c r="I6" s="163" t="s">
        <v>334</v>
      </c>
      <c r="J6" s="163" t="s">
        <v>335</v>
      </c>
      <c r="K6" s="75" t="s">
        <v>336</v>
      </c>
      <c r="L6" s="163" t="s">
        <v>337</v>
      </c>
      <c r="M6" s="163" t="s">
        <v>338</v>
      </c>
    </row>
    <row r="7" spans="1:13" ht="189.75" customHeight="1" thickBot="1" x14ac:dyDescent="0.25">
      <c r="A7" s="166" t="s">
        <v>209</v>
      </c>
      <c r="B7" s="75" t="s">
        <v>339</v>
      </c>
      <c r="C7" s="75" t="s">
        <v>230</v>
      </c>
      <c r="D7" s="75" t="s">
        <v>340</v>
      </c>
      <c r="E7" s="173" t="s">
        <v>403</v>
      </c>
      <c r="F7" s="75" t="s">
        <v>341</v>
      </c>
      <c r="G7" s="75" t="s">
        <v>342</v>
      </c>
      <c r="H7" s="163" t="s">
        <v>343</v>
      </c>
      <c r="I7" s="75" t="s">
        <v>344</v>
      </c>
      <c r="J7" s="163" t="s">
        <v>231</v>
      </c>
      <c r="K7" s="167" t="s">
        <v>345</v>
      </c>
      <c r="L7" s="75" t="s">
        <v>346</v>
      </c>
      <c r="M7" s="75" t="s">
        <v>129</v>
      </c>
    </row>
    <row r="8" spans="1:13" ht="144.75" customHeight="1" thickBot="1" x14ac:dyDescent="0.25">
      <c r="A8" s="168" t="s">
        <v>139</v>
      </c>
      <c r="B8" s="75" t="s">
        <v>347</v>
      </c>
      <c r="C8" s="75" t="s">
        <v>232</v>
      </c>
      <c r="D8" s="75" t="s">
        <v>348</v>
      </c>
      <c r="E8" s="174" t="s">
        <v>404</v>
      </c>
      <c r="F8" s="75" t="s">
        <v>349</v>
      </c>
      <c r="G8" s="75" t="s">
        <v>350</v>
      </c>
      <c r="H8" s="163" t="s">
        <v>351</v>
      </c>
      <c r="I8" s="163" t="s">
        <v>352</v>
      </c>
      <c r="J8" s="75" t="s">
        <v>353</v>
      </c>
      <c r="K8" s="75" t="s">
        <v>354</v>
      </c>
      <c r="L8" s="75" t="s">
        <v>233</v>
      </c>
      <c r="M8" s="75" t="s">
        <v>355</v>
      </c>
    </row>
    <row r="9" spans="1:13" ht="108.75" customHeight="1" thickBot="1" x14ac:dyDescent="0.25">
      <c r="A9" s="169" t="s">
        <v>208</v>
      </c>
      <c r="B9" s="38" t="s">
        <v>356</v>
      </c>
      <c r="C9" s="38" t="s">
        <v>127</v>
      </c>
      <c r="D9" s="75" t="s">
        <v>357</v>
      </c>
      <c r="E9" s="175" t="s">
        <v>405</v>
      </c>
      <c r="F9" s="75" t="s">
        <v>358</v>
      </c>
      <c r="G9" s="38" t="s">
        <v>359</v>
      </c>
      <c r="H9" s="163" t="s">
        <v>360</v>
      </c>
      <c r="I9" s="75" t="s">
        <v>344</v>
      </c>
      <c r="J9" s="38" t="s">
        <v>128</v>
      </c>
      <c r="K9" s="167" t="s">
        <v>361</v>
      </c>
      <c r="L9" s="75" t="s">
        <v>234</v>
      </c>
      <c r="M9" s="75" t="s">
        <v>344</v>
      </c>
    </row>
    <row r="10" spans="1:13" ht="100.5" customHeight="1" thickBot="1" x14ac:dyDescent="0.25">
      <c r="A10" s="170" t="s">
        <v>140</v>
      </c>
      <c r="B10" s="38" t="s">
        <v>362</v>
      </c>
      <c r="C10" s="38" t="s">
        <v>235</v>
      </c>
      <c r="D10" s="75" t="s">
        <v>363</v>
      </c>
      <c r="E10" s="175" t="s">
        <v>406</v>
      </c>
      <c r="F10" s="75" t="s">
        <v>364</v>
      </c>
      <c r="G10" s="38" t="s">
        <v>365</v>
      </c>
      <c r="H10" s="75" t="s">
        <v>366</v>
      </c>
      <c r="I10" s="75" t="s">
        <v>367</v>
      </c>
      <c r="J10" s="38" t="s">
        <v>128</v>
      </c>
      <c r="K10" s="75" t="s">
        <v>368</v>
      </c>
      <c r="L10" s="75" t="s">
        <v>297</v>
      </c>
      <c r="M10" s="38" t="s">
        <v>344</v>
      </c>
    </row>
    <row r="11" spans="1:13" x14ac:dyDescent="0.2">
      <c r="A11" s="171"/>
      <c r="B11" s="171"/>
      <c r="C11" s="171"/>
      <c r="D11" s="171"/>
      <c r="E11" s="176"/>
      <c r="F11" s="171"/>
      <c r="G11" s="171"/>
      <c r="H11" s="171"/>
      <c r="I11" s="171"/>
      <c r="J11" s="171"/>
      <c r="K11" s="171"/>
      <c r="L11" s="171"/>
      <c r="M11" s="171"/>
    </row>
    <row r="12" spans="1:13" ht="13.5" thickBot="1" x14ac:dyDescent="0.25">
      <c r="A12" s="171"/>
      <c r="B12" s="171"/>
      <c r="C12" s="171"/>
      <c r="D12" s="171"/>
      <c r="E12" s="176"/>
      <c r="F12" s="171"/>
      <c r="G12" s="171"/>
      <c r="H12" s="171"/>
      <c r="I12" s="171"/>
      <c r="J12" s="171"/>
      <c r="K12" s="171"/>
      <c r="L12" s="171"/>
      <c r="M12" s="171"/>
    </row>
    <row r="13" spans="1:13" ht="19.5" thickBot="1" x14ac:dyDescent="0.25">
      <c r="A13" s="607" t="s">
        <v>130</v>
      </c>
      <c r="B13" s="608"/>
      <c r="C13" s="608"/>
      <c r="D13" s="608"/>
      <c r="E13" s="608"/>
      <c r="F13" s="608"/>
      <c r="G13" s="608"/>
      <c r="H13" s="608"/>
      <c r="I13" s="608"/>
      <c r="J13" s="608"/>
      <c r="K13" s="608"/>
      <c r="L13" s="608"/>
      <c r="M13" s="609"/>
    </row>
    <row r="14" spans="1:13" x14ac:dyDescent="0.2">
      <c r="A14" s="610" t="s">
        <v>131</v>
      </c>
      <c r="B14" s="612" t="s">
        <v>106</v>
      </c>
      <c r="C14" s="612" t="s">
        <v>107</v>
      </c>
      <c r="D14" s="612" t="s">
        <v>104</v>
      </c>
      <c r="E14" s="614" t="s">
        <v>108</v>
      </c>
      <c r="F14" s="612" t="s">
        <v>109</v>
      </c>
      <c r="G14" s="612" t="s">
        <v>110</v>
      </c>
      <c r="H14" s="612" t="s">
        <v>111</v>
      </c>
      <c r="I14" s="612" t="s">
        <v>112</v>
      </c>
      <c r="J14" s="612" t="s">
        <v>141</v>
      </c>
      <c r="K14" s="612" t="s">
        <v>228</v>
      </c>
      <c r="L14" s="612" t="s">
        <v>113</v>
      </c>
      <c r="M14" s="616" t="s">
        <v>114</v>
      </c>
    </row>
    <row r="15" spans="1:13" x14ac:dyDescent="0.2">
      <c r="A15" s="611"/>
      <c r="B15" s="613"/>
      <c r="C15" s="613"/>
      <c r="D15" s="613"/>
      <c r="E15" s="615"/>
      <c r="F15" s="613"/>
      <c r="G15" s="613"/>
      <c r="H15" s="613"/>
      <c r="I15" s="613"/>
      <c r="J15" s="613"/>
      <c r="K15" s="613"/>
      <c r="L15" s="613"/>
      <c r="M15" s="617"/>
    </row>
    <row r="16" spans="1:13" x14ac:dyDescent="0.2">
      <c r="A16" s="618" t="s">
        <v>132</v>
      </c>
      <c r="B16" s="613"/>
      <c r="C16" s="613"/>
      <c r="D16" s="613"/>
      <c r="E16" s="615"/>
      <c r="F16" s="613"/>
      <c r="G16" s="613"/>
      <c r="H16" s="613"/>
      <c r="I16" s="613"/>
      <c r="J16" s="613"/>
      <c r="K16" s="613"/>
      <c r="L16" s="613"/>
      <c r="M16" s="617"/>
    </row>
    <row r="17" spans="1:13" ht="13.5" thickBot="1" x14ac:dyDescent="0.25">
      <c r="A17" s="618" t="s">
        <v>133</v>
      </c>
      <c r="B17" s="613"/>
      <c r="C17" s="613"/>
      <c r="D17" s="613"/>
      <c r="E17" s="615"/>
      <c r="F17" s="613"/>
      <c r="G17" s="613"/>
      <c r="H17" s="613"/>
      <c r="I17" s="613"/>
      <c r="J17" s="613"/>
      <c r="K17" s="613"/>
      <c r="L17" s="613"/>
      <c r="M17" s="617"/>
    </row>
    <row r="18" spans="1:13" ht="63" customHeight="1" thickBot="1" x14ac:dyDescent="0.25">
      <c r="A18" s="165" t="s">
        <v>124</v>
      </c>
      <c r="B18" s="38" t="s">
        <v>369</v>
      </c>
      <c r="C18" s="38" t="s">
        <v>134</v>
      </c>
      <c r="D18" s="191" t="s">
        <v>134</v>
      </c>
      <c r="E18" s="172" t="s">
        <v>370</v>
      </c>
      <c r="F18" s="38" t="s">
        <v>370</v>
      </c>
      <c r="G18" s="38" t="s">
        <v>369</v>
      </c>
      <c r="H18" s="190" t="s">
        <v>134</v>
      </c>
      <c r="I18" s="190" t="s">
        <v>134</v>
      </c>
      <c r="J18" s="38" t="s">
        <v>236</v>
      </c>
      <c r="K18" s="75" t="s">
        <v>134</v>
      </c>
      <c r="L18" s="190" t="s">
        <v>134</v>
      </c>
      <c r="M18" s="38" t="s">
        <v>369</v>
      </c>
    </row>
    <row r="19" spans="1:13" ht="65.25" customHeight="1" thickBot="1" x14ac:dyDescent="0.25">
      <c r="A19" s="166" t="s">
        <v>203</v>
      </c>
      <c r="B19" s="38" t="s">
        <v>371</v>
      </c>
      <c r="C19" s="38" t="s">
        <v>432</v>
      </c>
      <c r="D19" s="191" t="s">
        <v>432</v>
      </c>
      <c r="E19" s="172" t="s">
        <v>372</v>
      </c>
      <c r="F19" s="38" t="s">
        <v>372</v>
      </c>
      <c r="G19" s="38" t="s">
        <v>371</v>
      </c>
      <c r="H19" s="190" t="s">
        <v>432</v>
      </c>
      <c r="I19" s="190" t="s">
        <v>432</v>
      </c>
      <c r="J19" s="38" t="s">
        <v>237</v>
      </c>
      <c r="K19" s="75" t="s">
        <v>135</v>
      </c>
      <c r="L19" s="190" t="s">
        <v>432</v>
      </c>
      <c r="M19" s="38" t="s">
        <v>371</v>
      </c>
    </row>
    <row r="20" spans="1:13" ht="56.25" customHeight="1" thickBot="1" x14ac:dyDescent="0.25">
      <c r="A20" s="168" t="s">
        <v>103</v>
      </c>
      <c r="B20" s="38" t="s">
        <v>373</v>
      </c>
      <c r="C20" s="38" t="s">
        <v>433</v>
      </c>
      <c r="D20" s="191" t="s">
        <v>433</v>
      </c>
      <c r="E20" s="172" t="s">
        <v>373</v>
      </c>
      <c r="F20" s="38" t="s">
        <v>373</v>
      </c>
      <c r="G20" s="38" t="s">
        <v>373</v>
      </c>
      <c r="H20" s="190" t="s">
        <v>433</v>
      </c>
      <c r="I20" s="190" t="s">
        <v>433</v>
      </c>
      <c r="J20" s="38" t="s">
        <v>238</v>
      </c>
      <c r="K20" s="75" t="s">
        <v>136</v>
      </c>
      <c r="L20" s="190" t="s">
        <v>433</v>
      </c>
      <c r="M20" s="38" t="s">
        <v>373</v>
      </c>
    </row>
    <row r="21" spans="1:13" ht="56.25" customHeight="1" thickBot="1" x14ac:dyDescent="0.25">
      <c r="A21" s="169" t="s">
        <v>206</v>
      </c>
      <c r="B21" s="38" t="s">
        <v>374</v>
      </c>
      <c r="C21" s="38" t="s">
        <v>434</v>
      </c>
      <c r="D21" s="191" t="s">
        <v>434</v>
      </c>
      <c r="E21" s="172" t="s">
        <v>375</v>
      </c>
      <c r="F21" s="38" t="s">
        <v>375</v>
      </c>
      <c r="G21" s="38" t="s">
        <v>374</v>
      </c>
      <c r="H21" s="190" t="s">
        <v>434</v>
      </c>
      <c r="I21" s="190" t="s">
        <v>434</v>
      </c>
      <c r="J21" s="38" t="s">
        <v>240</v>
      </c>
      <c r="K21" s="75" t="s">
        <v>239</v>
      </c>
      <c r="L21" s="190" t="s">
        <v>434</v>
      </c>
      <c r="M21" s="38" t="s">
        <v>374</v>
      </c>
    </row>
    <row r="22" spans="1:13" ht="51.75" customHeight="1" thickBot="1" x14ac:dyDescent="0.25">
      <c r="A22" s="170" t="s">
        <v>126</v>
      </c>
      <c r="B22" s="38" t="s">
        <v>242</v>
      </c>
      <c r="C22" s="38" t="s">
        <v>241</v>
      </c>
      <c r="D22" s="191" t="s">
        <v>241</v>
      </c>
      <c r="E22" s="172" t="s">
        <v>241</v>
      </c>
      <c r="F22" s="38" t="s">
        <v>241</v>
      </c>
      <c r="G22" s="38" t="s">
        <v>242</v>
      </c>
      <c r="H22" s="190" t="s">
        <v>241</v>
      </c>
      <c r="I22" s="190" t="s">
        <v>241</v>
      </c>
      <c r="J22" s="38" t="s">
        <v>243</v>
      </c>
      <c r="K22" s="75" t="s">
        <v>241</v>
      </c>
      <c r="L22" s="190" t="s">
        <v>241</v>
      </c>
      <c r="M22" s="38" t="s">
        <v>242</v>
      </c>
    </row>
  </sheetData>
  <sheetProtection algorithmName="SHA-512" hashValue="TKRrIT6oOCE0Kt8T0AJG8RtOPnwe87T+BXVVMXRFw3atnFYys0Q8B1dJEFFyAyIM8l+Udq6N+LpZ91MFAjnBEQ==" saltValue="AJsh3MVQi5PJHbpk0nMJxw=="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63</vt:i4>
      </vt:variant>
    </vt:vector>
  </HeadingPairs>
  <TitlesOfParts>
    <vt:vector size="69" baseType="lpstr">
      <vt:lpstr>01-Mapa de riesgo-UO</vt:lpstr>
      <vt:lpstr>02-Plan Mitigación</vt:lpstr>
      <vt:lpstr>03-Seguimiento</vt:lpstr>
      <vt:lpstr>Hoja1</vt:lpstr>
      <vt:lpstr>INSTRUCTIVO</vt:lpstr>
      <vt:lpstr>ESCALA</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Juan Diego</cp:lastModifiedBy>
  <cp:lastPrinted>2019-08-14T19:38:15Z</cp:lastPrinted>
  <dcterms:created xsi:type="dcterms:W3CDTF">2006-09-13T22:30:50Z</dcterms:created>
  <dcterms:modified xsi:type="dcterms:W3CDTF">2021-02-19T22:33:55Z</dcterms:modified>
</cp:coreProperties>
</file>