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Respuesta Comision Legal de cuentas\"/>
    </mc:Choice>
  </mc:AlternateContent>
  <workbookProtection workbookAlgorithmName="SHA-512" workbookHashValue="WLwa3qDLqNP5e6AJlOyYRgN35cXjgw/ZYyX23uvqx3p/liQC654VqPKyKvJQRwCyqzARPhGd/19HrtaDUWGsrA==" workbookSaltValue="CCWGpG/80NbuKofoRysI4w==" workbookSpinCount="100000" lockStructure="1"/>
  <bookViews>
    <workbookView xWindow="-120" yWindow="-120" windowWidth="20730" windowHeight="11160" firstSheet="2" activeTab="2"/>
  </bookViews>
  <sheets>
    <sheet name="1115-F02 Informe PM" sheetId="5" state="hidden" r:id="rId1"/>
    <sheet name="1115-F02 Informe avance" sheetId="6" state="hidden" r:id="rId2"/>
    <sheet name="1115-F02 Informe avance Plan m " sheetId="1" r:id="rId3"/>
    <sheet name="Hoja3" sheetId="3" state="hidden" r:id="rId4"/>
  </sheets>
  <definedNames>
    <definedName name="_xlnm._FilterDatabase" localSheetId="1" hidden="1">'1115-F02 Informe avance'!$A$14:$X$91</definedName>
    <definedName name="_xlnm._FilterDatabase" localSheetId="2" hidden="1">'1115-F02 Informe avance Plan m '!$A$14:$AA$86</definedName>
    <definedName name="_xlnm._FilterDatabase" localSheetId="0" hidden="1">'1115-F02 Informe PM'!$A$13:$CD$84</definedName>
    <definedName name="_xlnm.Print_Area" localSheetId="1">'1115-F02 Informe avance'!$A$1:$P$114</definedName>
    <definedName name="_xlnm.Print_Area" localSheetId="2">'1115-F02 Informe avance Plan m '!$A$1:$P$107</definedName>
    <definedName name="_xlnm.Print_Area" localSheetId="0">'1115-F02 Informe PM'!$A$1:$O$99</definedName>
    <definedName name="_xlnm.Print_Titles" localSheetId="2">'1115-F02 Informe avance Plan m '!$13:$14</definedName>
    <definedName name="_xlnm.Print_Titles" localSheetId="0">'1115-F02 Informe PM'!$12:$13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6" i="1" l="1"/>
  <c r="O7" i="1"/>
  <c r="U10" i="1"/>
  <c r="U11" i="1"/>
  <c r="V15" i="1"/>
  <c r="Z15" i="1"/>
  <c r="V16" i="1"/>
  <c r="V17" i="1"/>
  <c r="Z17" i="1" s="1"/>
  <c r="V19" i="1"/>
  <c r="Z19" i="1" s="1"/>
  <c r="V20" i="1"/>
  <c r="Q21" i="1"/>
  <c r="R21" i="1"/>
  <c r="S21" i="1" s="1"/>
  <c r="T21" i="1" s="1"/>
  <c r="V21" i="1"/>
  <c r="Z21" i="1" s="1"/>
  <c r="V22" i="1"/>
  <c r="Z22" i="1" s="1"/>
  <c r="V23" i="1"/>
  <c r="Z23" i="1"/>
  <c r="V26" i="1"/>
  <c r="Z26" i="1" s="1"/>
  <c r="V30" i="1"/>
  <c r="V34" i="1"/>
  <c r="Z34" i="1"/>
  <c r="V35" i="1"/>
  <c r="V37" i="1"/>
  <c r="V39" i="1"/>
  <c r="V41" i="1"/>
  <c r="Z41" i="1" s="1"/>
  <c r="V44" i="1"/>
  <c r="V47" i="1"/>
  <c r="V50" i="1"/>
  <c r="V52" i="1"/>
  <c r="V55" i="1"/>
  <c r="Z52" i="1" s="1"/>
  <c r="V58" i="1"/>
  <c r="V61" i="1"/>
  <c r="V63" i="1"/>
  <c r="Z63" i="1"/>
  <c r="V64" i="1"/>
  <c r="V65" i="1"/>
  <c r="Z65" i="1"/>
  <c r="V66" i="1"/>
  <c r="Z66" i="1"/>
  <c r="V67" i="1"/>
  <c r="V68" i="1"/>
  <c r="V70" i="1"/>
  <c r="Z68" i="1" s="1"/>
  <c r="V72" i="1"/>
  <c r="Z72" i="1"/>
  <c r="V76" i="1"/>
  <c r="V78" i="1"/>
  <c r="V79" i="1"/>
  <c r="V80" i="1"/>
  <c r="Z80" i="1" s="1"/>
  <c r="V81" i="1"/>
  <c r="Z81" i="1" s="1"/>
  <c r="V82" i="1"/>
  <c r="Z82" i="1"/>
  <c r="V84" i="1"/>
  <c r="Z84" i="1"/>
  <c r="V85" i="1"/>
  <c r="Z85" i="1"/>
  <c r="Y91" i="1"/>
  <c r="W102" i="1"/>
  <c r="E44" i="1" l="1"/>
  <c r="E34" i="1" l="1"/>
  <c r="A52" i="1" l="1"/>
  <c r="A17" i="1"/>
  <c r="A97" i="1" l="1"/>
  <c r="C78" i="1" l="1"/>
  <c r="J31" i="1" l="1"/>
  <c r="J32" i="1"/>
  <c r="J33" i="1"/>
  <c r="B2" i="3" l="1"/>
  <c r="L8" i="1"/>
  <c r="P8" i="1"/>
  <c r="L10" i="1"/>
  <c r="A15" i="1"/>
  <c r="B15" i="1"/>
  <c r="C15" i="1"/>
  <c r="D15" i="1"/>
  <c r="E15" i="1"/>
  <c r="F15" i="1"/>
  <c r="H15" i="1"/>
  <c r="I15" i="1"/>
  <c r="Q15" i="1" s="1"/>
  <c r="J15" i="1"/>
  <c r="E16" i="1"/>
  <c r="F16" i="1"/>
  <c r="H16" i="1"/>
  <c r="I16" i="1"/>
  <c r="Q16" i="1" s="1"/>
  <c r="R16" i="1" s="1"/>
  <c r="S16" i="1" s="1"/>
  <c r="J16" i="1"/>
  <c r="B17" i="1"/>
  <c r="C17" i="1"/>
  <c r="D17" i="1"/>
  <c r="E17" i="1"/>
  <c r="F17" i="1"/>
  <c r="H17" i="1"/>
  <c r="I17" i="1"/>
  <c r="Q17" i="1" s="1"/>
  <c r="R17" i="1" s="1"/>
  <c r="S17" i="1" s="1"/>
  <c r="T17" i="1" s="1"/>
  <c r="J17" i="1"/>
  <c r="F18" i="1"/>
  <c r="H18" i="1"/>
  <c r="I18" i="1"/>
  <c r="Q18" i="1" s="1"/>
  <c r="R18" i="1" s="1"/>
  <c r="J18" i="1"/>
  <c r="A19" i="1"/>
  <c r="B19" i="1"/>
  <c r="C19" i="1"/>
  <c r="D19" i="1"/>
  <c r="E19" i="1"/>
  <c r="F19" i="1"/>
  <c r="H19" i="1"/>
  <c r="I19" i="1"/>
  <c r="Q19" i="1" s="1"/>
  <c r="R19" i="1" s="1"/>
  <c r="S19" i="1" s="1"/>
  <c r="T19" i="1" s="1"/>
  <c r="J19" i="1"/>
  <c r="E20" i="1"/>
  <c r="F20" i="1"/>
  <c r="H20" i="1"/>
  <c r="I20" i="1"/>
  <c r="Q20" i="1" s="1"/>
  <c r="R20" i="1" s="1"/>
  <c r="S20" i="1" s="1"/>
  <c r="J20" i="1"/>
  <c r="A21" i="1"/>
  <c r="B21" i="1"/>
  <c r="C21" i="1"/>
  <c r="D21" i="1"/>
  <c r="E21" i="1"/>
  <c r="F21" i="1"/>
  <c r="H21" i="1"/>
  <c r="J21" i="1"/>
  <c r="L21" i="1"/>
  <c r="A22" i="1"/>
  <c r="B22" i="1"/>
  <c r="C22" i="1"/>
  <c r="D22" i="1"/>
  <c r="E22" i="1"/>
  <c r="F22" i="1"/>
  <c r="H22" i="1"/>
  <c r="I22" i="1"/>
  <c r="Q22" i="1" s="1"/>
  <c r="R22" i="1" s="1"/>
  <c r="S22" i="1" s="1"/>
  <c r="T22" i="1" s="1"/>
  <c r="J22" i="1"/>
  <c r="A23" i="1"/>
  <c r="B23" i="1"/>
  <c r="C23" i="1"/>
  <c r="D23" i="1"/>
  <c r="E23" i="1"/>
  <c r="F23" i="1"/>
  <c r="H23" i="1"/>
  <c r="I23" i="1"/>
  <c r="Q23" i="1" s="1"/>
  <c r="R23" i="1" s="1"/>
  <c r="J23" i="1"/>
  <c r="F24" i="1"/>
  <c r="H24" i="1"/>
  <c r="I24" i="1"/>
  <c r="Q24" i="1" s="1"/>
  <c r="R24" i="1" s="1"/>
  <c r="J24" i="1"/>
  <c r="F25" i="1"/>
  <c r="H25" i="1"/>
  <c r="I25" i="1"/>
  <c r="Q25" i="1" s="1"/>
  <c r="R25" i="1" s="1"/>
  <c r="J25" i="1"/>
  <c r="A26" i="1"/>
  <c r="B26" i="1"/>
  <c r="C26" i="1"/>
  <c r="D26" i="1"/>
  <c r="E26" i="1"/>
  <c r="F26" i="1"/>
  <c r="H26" i="1"/>
  <c r="I26" i="1"/>
  <c r="Q26" i="1" s="1"/>
  <c r="R26" i="1" s="1"/>
  <c r="J26" i="1"/>
  <c r="F27" i="1"/>
  <c r="H27" i="1"/>
  <c r="I27" i="1"/>
  <c r="Q27" i="1" s="1"/>
  <c r="R27" i="1" s="1"/>
  <c r="J27" i="1"/>
  <c r="F28" i="1"/>
  <c r="H28" i="1"/>
  <c r="I28" i="1"/>
  <c r="Q28" i="1" s="1"/>
  <c r="R28" i="1" s="1"/>
  <c r="J28" i="1"/>
  <c r="F29" i="1"/>
  <c r="H29" i="1"/>
  <c r="I29" i="1"/>
  <c r="Q29" i="1" s="1"/>
  <c r="R29" i="1" s="1"/>
  <c r="J29" i="1"/>
  <c r="E30" i="1"/>
  <c r="F30" i="1"/>
  <c r="H30" i="1"/>
  <c r="I30" i="1"/>
  <c r="Q30" i="1" s="1"/>
  <c r="R30" i="1" s="1"/>
  <c r="J30" i="1"/>
  <c r="F31" i="1"/>
  <c r="H31" i="1"/>
  <c r="I31" i="1"/>
  <c r="F32" i="1"/>
  <c r="H32" i="1"/>
  <c r="I32" i="1"/>
  <c r="Q32" i="1" s="1"/>
  <c r="R32" i="1" s="1"/>
  <c r="F33" i="1"/>
  <c r="H33" i="1"/>
  <c r="I33" i="1"/>
  <c r="Q33" i="1" s="1"/>
  <c r="R33" i="1" s="1"/>
  <c r="A34" i="1"/>
  <c r="B34" i="1"/>
  <c r="C34" i="1"/>
  <c r="D34" i="1"/>
  <c r="F34" i="1"/>
  <c r="H34" i="1"/>
  <c r="I34" i="1"/>
  <c r="Q34" i="1" s="1"/>
  <c r="R34" i="1" s="1"/>
  <c r="S34" i="1" s="1"/>
  <c r="J34" i="1"/>
  <c r="E35" i="1"/>
  <c r="F35" i="1"/>
  <c r="H35" i="1"/>
  <c r="I35" i="1"/>
  <c r="Q35" i="1" s="1"/>
  <c r="R35" i="1" s="1"/>
  <c r="S35" i="1" s="1"/>
  <c r="J35" i="1"/>
  <c r="F36" i="1"/>
  <c r="H36" i="1"/>
  <c r="I36" i="1"/>
  <c r="Q36" i="1" s="1"/>
  <c r="R36" i="1" s="1"/>
  <c r="J36" i="1"/>
  <c r="E37" i="1"/>
  <c r="F37" i="1"/>
  <c r="H37" i="1"/>
  <c r="I37" i="1"/>
  <c r="Q37" i="1" s="1"/>
  <c r="R37" i="1" s="1"/>
  <c r="S37" i="1" s="1"/>
  <c r="J37" i="1"/>
  <c r="F38" i="1"/>
  <c r="H38" i="1"/>
  <c r="I38" i="1"/>
  <c r="Q38" i="1" s="1"/>
  <c r="R38" i="1" s="1"/>
  <c r="J38" i="1"/>
  <c r="A39" i="1"/>
  <c r="B39" i="1"/>
  <c r="C39" i="1"/>
  <c r="D39" i="1"/>
  <c r="E39" i="1"/>
  <c r="F39" i="1"/>
  <c r="H39" i="1"/>
  <c r="I39" i="1"/>
  <c r="Q39" i="1" s="1"/>
  <c r="R39" i="1" s="1"/>
  <c r="J39" i="1"/>
  <c r="F40" i="1"/>
  <c r="H40" i="1"/>
  <c r="I40" i="1"/>
  <c r="Q40" i="1" s="1"/>
  <c r="R40" i="1" s="1"/>
  <c r="J40" i="1"/>
  <c r="A41" i="1"/>
  <c r="B41" i="1"/>
  <c r="C41" i="1"/>
  <c r="D41" i="1"/>
  <c r="E41" i="1"/>
  <c r="F41" i="1"/>
  <c r="H41" i="1"/>
  <c r="I41" i="1"/>
  <c r="Q41" i="1" s="1"/>
  <c r="R41" i="1" s="1"/>
  <c r="J41" i="1"/>
  <c r="F42" i="1"/>
  <c r="H42" i="1"/>
  <c r="I42" i="1"/>
  <c r="Q42" i="1" s="1"/>
  <c r="R42" i="1" s="1"/>
  <c r="J42" i="1"/>
  <c r="F43" i="1"/>
  <c r="H43" i="1"/>
  <c r="I43" i="1"/>
  <c r="Q43" i="1" s="1"/>
  <c r="R43" i="1" s="1"/>
  <c r="J43" i="1"/>
  <c r="F44" i="1"/>
  <c r="H44" i="1"/>
  <c r="I44" i="1"/>
  <c r="Q44" i="1" s="1"/>
  <c r="R44" i="1" s="1"/>
  <c r="J44" i="1"/>
  <c r="F45" i="1"/>
  <c r="H45" i="1"/>
  <c r="I45" i="1"/>
  <c r="Q45" i="1" s="1"/>
  <c r="R45" i="1" s="1"/>
  <c r="J45" i="1"/>
  <c r="F46" i="1"/>
  <c r="H46" i="1"/>
  <c r="I46" i="1"/>
  <c r="Q46" i="1" s="1"/>
  <c r="R46" i="1" s="1"/>
  <c r="J46" i="1"/>
  <c r="E47" i="1"/>
  <c r="F47" i="1"/>
  <c r="H47" i="1"/>
  <c r="I47" i="1"/>
  <c r="Q47" i="1" s="1"/>
  <c r="R47" i="1" s="1"/>
  <c r="J47" i="1"/>
  <c r="F48" i="1"/>
  <c r="H48" i="1"/>
  <c r="I48" i="1"/>
  <c r="Q48" i="1" s="1"/>
  <c r="R48" i="1" s="1"/>
  <c r="J48" i="1"/>
  <c r="F49" i="1"/>
  <c r="H49" i="1"/>
  <c r="I49" i="1"/>
  <c r="Q49" i="1" s="1"/>
  <c r="R49" i="1" s="1"/>
  <c r="J49" i="1"/>
  <c r="E50" i="1"/>
  <c r="F50" i="1"/>
  <c r="H50" i="1"/>
  <c r="I50" i="1"/>
  <c r="Q50" i="1" s="1"/>
  <c r="R50" i="1" s="1"/>
  <c r="S50" i="1" s="1"/>
  <c r="J50" i="1"/>
  <c r="F51" i="1"/>
  <c r="H51" i="1"/>
  <c r="I51" i="1"/>
  <c r="Q51" i="1" s="1"/>
  <c r="R51" i="1" s="1"/>
  <c r="J51" i="1"/>
  <c r="B52" i="1"/>
  <c r="C52" i="1"/>
  <c r="D52" i="1"/>
  <c r="E52" i="1"/>
  <c r="F52" i="1"/>
  <c r="H52" i="1"/>
  <c r="I52" i="1"/>
  <c r="J52" i="1"/>
  <c r="K52" i="1"/>
  <c r="Q52" i="1" s="1"/>
  <c r="R52" i="1" s="1"/>
  <c r="F53" i="1"/>
  <c r="H53" i="1"/>
  <c r="I53" i="1"/>
  <c r="J53" i="1"/>
  <c r="K53" i="1"/>
  <c r="F54" i="1"/>
  <c r="H54" i="1"/>
  <c r="I54" i="1"/>
  <c r="Q54" i="1" s="1"/>
  <c r="R54" i="1" s="1"/>
  <c r="J54" i="1"/>
  <c r="E55" i="1"/>
  <c r="F55" i="1"/>
  <c r="H55" i="1"/>
  <c r="I55" i="1"/>
  <c r="J55" i="1"/>
  <c r="K55" i="1"/>
  <c r="Q55" i="1" s="1"/>
  <c r="R55" i="1" s="1"/>
  <c r="F56" i="1"/>
  <c r="H56" i="1"/>
  <c r="I56" i="1"/>
  <c r="J56" i="1"/>
  <c r="K56" i="1"/>
  <c r="Q56" i="1" s="1"/>
  <c r="R56" i="1" s="1"/>
  <c r="F57" i="1"/>
  <c r="H57" i="1"/>
  <c r="I57" i="1"/>
  <c r="J57" i="1"/>
  <c r="K57" i="1"/>
  <c r="Q57" i="1" s="1"/>
  <c r="R57" i="1" s="1"/>
  <c r="E58" i="1"/>
  <c r="F58" i="1"/>
  <c r="H58" i="1"/>
  <c r="I58" i="1"/>
  <c r="J58" i="1"/>
  <c r="K58" i="1"/>
  <c r="Q58" i="1" s="1"/>
  <c r="R58" i="1" s="1"/>
  <c r="F59" i="1"/>
  <c r="H59" i="1"/>
  <c r="I59" i="1"/>
  <c r="J59" i="1"/>
  <c r="K59" i="1"/>
  <c r="Q59" i="1" s="1"/>
  <c r="R59" i="1" s="1"/>
  <c r="F60" i="1"/>
  <c r="H60" i="1"/>
  <c r="I60" i="1"/>
  <c r="J60" i="1"/>
  <c r="K60" i="1"/>
  <c r="Q60" i="1" s="1"/>
  <c r="R60" i="1" s="1"/>
  <c r="E61" i="1"/>
  <c r="F61" i="1"/>
  <c r="H61" i="1"/>
  <c r="I61" i="1"/>
  <c r="Q61" i="1" s="1"/>
  <c r="R61" i="1" s="1"/>
  <c r="J61" i="1"/>
  <c r="F62" i="1"/>
  <c r="H62" i="1"/>
  <c r="I62" i="1"/>
  <c r="J62" i="1"/>
  <c r="K62" i="1"/>
  <c r="A63" i="1"/>
  <c r="B63" i="1"/>
  <c r="C63" i="1"/>
  <c r="D63" i="1"/>
  <c r="E63" i="1"/>
  <c r="F63" i="1"/>
  <c r="H63" i="1"/>
  <c r="I63" i="1"/>
  <c r="Q63" i="1" s="1"/>
  <c r="R63" i="1" s="1"/>
  <c r="S63" i="1" s="1"/>
  <c r="T63" i="1" s="1"/>
  <c r="J63" i="1"/>
  <c r="E64" i="1"/>
  <c r="F64" i="1"/>
  <c r="H64" i="1"/>
  <c r="I64" i="1"/>
  <c r="Q64" i="1" s="1"/>
  <c r="R64" i="1" s="1"/>
  <c r="S64" i="1" s="1"/>
  <c r="J64" i="1"/>
  <c r="A65" i="1"/>
  <c r="B65" i="1"/>
  <c r="C65" i="1"/>
  <c r="D65" i="1"/>
  <c r="E65" i="1"/>
  <c r="F65" i="1"/>
  <c r="H65" i="1"/>
  <c r="I65" i="1"/>
  <c r="Q65" i="1" s="1"/>
  <c r="R65" i="1" s="1"/>
  <c r="S65" i="1" s="1"/>
  <c r="T65" i="1" s="1"/>
  <c r="J65" i="1"/>
  <c r="A66" i="1"/>
  <c r="B66" i="1"/>
  <c r="C66" i="1"/>
  <c r="D66" i="1"/>
  <c r="E66" i="1"/>
  <c r="F66" i="1"/>
  <c r="H66" i="1"/>
  <c r="I66" i="1"/>
  <c r="Q66" i="1" s="1"/>
  <c r="R66" i="1" s="1"/>
  <c r="S66" i="1" s="1"/>
  <c r="J66" i="1"/>
  <c r="E67" i="1"/>
  <c r="F67" i="1"/>
  <c r="H67" i="1"/>
  <c r="I67" i="1"/>
  <c r="Q67" i="1" s="1"/>
  <c r="R67" i="1" s="1"/>
  <c r="S67" i="1" s="1"/>
  <c r="J67" i="1"/>
  <c r="A68" i="1"/>
  <c r="B68" i="1"/>
  <c r="C68" i="1"/>
  <c r="D68" i="1"/>
  <c r="E68" i="1"/>
  <c r="F68" i="1"/>
  <c r="H68" i="1"/>
  <c r="I68" i="1"/>
  <c r="Q68" i="1" s="1"/>
  <c r="R68" i="1" s="1"/>
  <c r="S68" i="1" s="1"/>
  <c r="J68" i="1"/>
  <c r="F69" i="1"/>
  <c r="H69" i="1"/>
  <c r="I69" i="1"/>
  <c r="Q69" i="1" s="1"/>
  <c r="R69" i="1" s="1"/>
  <c r="J69" i="1"/>
  <c r="E70" i="1"/>
  <c r="F70" i="1"/>
  <c r="H70" i="1"/>
  <c r="I70" i="1"/>
  <c r="Q70" i="1" s="1"/>
  <c r="R70" i="1" s="1"/>
  <c r="S70" i="1" s="1"/>
  <c r="J70" i="1"/>
  <c r="F71" i="1"/>
  <c r="H71" i="1"/>
  <c r="I71" i="1"/>
  <c r="Q71" i="1" s="1"/>
  <c r="R71" i="1" s="1"/>
  <c r="J71" i="1"/>
  <c r="A72" i="1"/>
  <c r="B72" i="1"/>
  <c r="C72" i="1"/>
  <c r="D72" i="1"/>
  <c r="E72" i="1"/>
  <c r="F72" i="1"/>
  <c r="H72" i="1"/>
  <c r="I72" i="1"/>
  <c r="Q72" i="1" s="1"/>
  <c r="R72" i="1" s="1"/>
  <c r="J72" i="1"/>
  <c r="F73" i="1"/>
  <c r="H73" i="1"/>
  <c r="I73" i="1"/>
  <c r="Q73" i="1" s="1"/>
  <c r="R73" i="1" s="1"/>
  <c r="J73" i="1"/>
  <c r="F74" i="1"/>
  <c r="H74" i="1"/>
  <c r="I74" i="1"/>
  <c r="Q74" i="1" s="1"/>
  <c r="R74" i="1" s="1"/>
  <c r="J74" i="1"/>
  <c r="F75" i="1"/>
  <c r="H75" i="1"/>
  <c r="I75" i="1"/>
  <c r="Q75" i="1" s="1"/>
  <c r="R75" i="1" s="1"/>
  <c r="J75" i="1"/>
  <c r="A76" i="1"/>
  <c r="B76" i="1"/>
  <c r="C76" i="1"/>
  <c r="D76" i="1"/>
  <c r="E76" i="1"/>
  <c r="F76" i="1"/>
  <c r="H76" i="1"/>
  <c r="I76" i="1"/>
  <c r="Q76" i="1" s="1"/>
  <c r="R76" i="1" s="1"/>
  <c r="S76" i="1" s="1"/>
  <c r="T76" i="1" s="1"/>
  <c r="J76" i="1"/>
  <c r="F77" i="1"/>
  <c r="H77" i="1"/>
  <c r="I77" i="1"/>
  <c r="Q77" i="1" s="1"/>
  <c r="R77" i="1" s="1"/>
  <c r="J77" i="1"/>
  <c r="E78" i="1"/>
  <c r="F78" i="1"/>
  <c r="H78" i="1"/>
  <c r="I78" i="1"/>
  <c r="Q78" i="1" s="1"/>
  <c r="R78" i="1" s="1"/>
  <c r="S78" i="1" s="1"/>
  <c r="J78" i="1"/>
  <c r="C79" i="1"/>
  <c r="E79" i="1"/>
  <c r="F79" i="1"/>
  <c r="H79" i="1"/>
  <c r="I79" i="1"/>
  <c r="Q79" i="1" s="1"/>
  <c r="R79" i="1" s="1"/>
  <c r="S79" i="1" s="1"/>
  <c r="J79" i="1"/>
  <c r="A80" i="1"/>
  <c r="B80" i="1"/>
  <c r="C80" i="1"/>
  <c r="D80" i="1"/>
  <c r="E80" i="1"/>
  <c r="F80" i="1"/>
  <c r="H80" i="1"/>
  <c r="I80" i="1"/>
  <c r="Q80" i="1" s="1"/>
  <c r="R80" i="1" s="1"/>
  <c r="S80" i="1" s="1"/>
  <c r="T80" i="1" s="1"/>
  <c r="J80" i="1"/>
  <c r="A81" i="1"/>
  <c r="B81" i="1"/>
  <c r="C81" i="1"/>
  <c r="D81" i="1"/>
  <c r="E81" i="1"/>
  <c r="F81" i="1"/>
  <c r="H81" i="1"/>
  <c r="I81" i="1"/>
  <c r="Q81" i="1" s="1"/>
  <c r="R81" i="1" s="1"/>
  <c r="S81" i="1" s="1"/>
  <c r="T81" i="1" s="1"/>
  <c r="J81" i="1"/>
  <c r="A82" i="1"/>
  <c r="B82" i="1"/>
  <c r="C82" i="1"/>
  <c r="D82" i="1"/>
  <c r="E82" i="1"/>
  <c r="F82" i="1"/>
  <c r="H82" i="1"/>
  <c r="I82" i="1"/>
  <c r="Q82" i="1" s="1"/>
  <c r="R82" i="1" s="1"/>
  <c r="J82" i="1"/>
  <c r="F83" i="1"/>
  <c r="H83" i="1"/>
  <c r="I83" i="1"/>
  <c r="Q83" i="1" s="1"/>
  <c r="R83" i="1" s="1"/>
  <c r="J83" i="1"/>
  <c r="A84" i="1"/>
  <c r="B84" i="1"/>
  <c r="C84" i="1"/>
  <c r="D84" i="1"/>
  <c r="E84" i="1"/>
  <c r="F84" i="1"/>
  <c r="H84" i="1"/>
  <c r="I84" i="1"/>
  <c r="Q84" i="1" s="1"/>
  <c r="R84" i="1" s="1"/>
  <c r="S84" i="1" s="1"/>
  <c r="T84" i="1" s="1"/>
  <c r="J84" i="1"/>
  <c r="A85" i="1"/>
  <c r="B85" i="1"/>
  <c r="C85" i="1"/>
  <c r="D85" i="1"/>
  <c r="E85" i="1"/>
  <c r="F85" i="1"/>
  <c r="H85" i="1"/>
  <c r="I85" i="1"/>
  <c r="Q85" i="1" s="1"/>
  <c r="R85" i="1" s="1"/>
  <c r="S85" i="1" s="1"/>
  <c r="T85" i="1" s="1"/>
  <c r="J85" i="1"/>
  <c r="L8" i="6"/>
  <c r="P8" i="6"/>
  <c r="L10" i="6"/>
  <c r="T10" i="6"/>
  <c r="P11" i="6"/>
  <c r="T11" i="6"/>
  <c r="A15" i="6"/>
  <c r="B15" i="6"/>
  <c r="C15" i="6"/>
  <c r="D15" i="6"/>
  <c r="E15" i="6"/>
  <c r="F15" i="6"/>
  <c r="G15" i="6"/>
  <c r="H15" i="6"/>
  <c r="I15" i="6"/>
  <c r="J15" i="6"/>
  <c r="A16" i="6"/>
  <c r="B16" i="6"/>
  <c r="C16" i="6"/>
  <c r="D16" i="6"/>
  <c r="E16" i="6"/>
  <c r="F16" i="6"/>
  <c r="G16" i="6"/>
  <c r="H16" i="6"/>
  <c r="I16" i="6"/>
  <c r="Q16" i="6" s="1"/>
  <c r="R16" i="6" s="1"/>
  <c r="S16" i="6" s="1"/>
  <c r="U16" i="6" s="1"/>
  <c r="V16" i="6" s="1"/>
  <c r="W16" i="6" s="1"/>
  <c r="J16" i="6"/>
  <c r="A17" i="6"/>
  <c r="B17" i="6"/>
  <c r="C17" i="6"/>
  <c r="D17" i="6"/>
  <c r="E17" i="6"/>
  <c r="F17" i="6"/>
  <c r="G17" i="6"/>
  <c r="H17" i="6"/>
  <c r="I17" i="6"/>
  <c r="J17" i="6"/>
  <c r="M17" i="6" s="1"/>
  <c r="L17" i="6"/>
  <c r="N17" i="6"/>
  <c r="Q17" i="6"/>
  <c r="R17" i="6" s="1"/>
  <c r="S17" i="6" s="1"/>
  <c r="A18" i="6"/>
  <c r="B18" i="6"/>
  <c r="C18" i="6"/>
  <c r="D18" i="6"/>
  <c r="E18" i="6"/>
  <c r="F18" i="6"/>
  <c r="G18" i="6"/>
  <c r="H18" i="6"/>
  <c r="I18" i="6"/>
  <c r="L18" i="6" s="1"/>
  <c r="J18" i="6"/>
  <c r="A19" i="6"/>
  <c r="B19" i="6"/>
  <c r="C19" i="6"/>
  <c r="D19" i="6"/>
  <c r="E19" i="6"/>
  <c r="F19" i="6"/>
  <c r="G19" i="6"/>
  <c r="H19" i="6"/>
  <c r="I19" i="6"/>
  <c r="Q19" i="6" s="1"/>
  <c r="J19" i="6"/>
  <c r="M19" i="6" s="1"/>
  <c r="L19" i="6"/>
  <c r="R19" i="6"/>
  <c r="S19" i="6" s="1"/>
  <c r="A20" i="6"/>
  <c r="B20" i="6"/>
  <c r="C20" i="6"/>
  <c r="D20" i="6"/>
  <c r="E20" i="6"/>
  <c r="F20" i="6"/>
  <c r="G20" i="6"/>
  <c r="H20" i="6"/>
  <c r="I20" i="6"/>
  <c r="L20" i="6" s="1"/>
  <c r="J20" i="6"/>
  <c r="A21" i="6"/>
  <c r="B21" i="6"/>
  <c r="C21" i="6"/>
  <c r="D21" i="6"/>
  <c r="E21" i="6"/>
  <c r="F21" i="6"/>
  <c r="G21" i="6"/>
  <c r="H21" i="6"/>
  <c r="I21" i="6"/>
  <c r="L21" i="6" s="1"/>
  <c r="J21" i="6"/>
  <c r="Q21" i="6"/>
  <c r="R21" i="6" s="1"/>
  <c r="G22" i="6"/>
  <c r="H22" i="6"/>
  <c r="I22" i="6"/>
  <c r="J22" i="6"/>
  <c r="G23" i="6"/>
  <c r="H23" i="6"/>
  <c r="I23" i="6"/>
  <c r="L23" i="6" s="1"/>
  <c r="J23" i="6"/>
  <c r="M23" i="6" s="1"/>
  <c r="Q23" i="6"/>
  <c r="R23" i="6" s="1"/>
  <c r="A24" i="6"/>
  <c r="B24" i="6"/>
  <c r="C24" i="6"/>
  <c r="D24" i="6"/>
  <c r="E24" i="6"/>
  <c r="F24" i="6"/>
  <c r="G24" i="6"/>
  <c r="H24" i="6"/>
  <c r="I24" i="6"/>
  <c r="L24" i="6" s="1"/>
  <c r="J24" i="6"/>
  <c r="G25" i="6"/>
  <c r="H25" i="6"/>
  <c r="I25" i="6"/>
  <c r="J25" i="6"/>
  <c r="L25" i="6"/>
  <c r="M25" i="6"/>
  <c r="N25" i="6"/>
  <c r="Q25" i="6"/>
  <c r="R25" i="6"/>
  <c r="E26" i="6"/>
  <c r="F26" i="6"/>
  <c r="G26" i="6"/>
  <c r="H26" i="6"/>
  <c r="I26" i="6"/>
  <c r="J26" i="6"/>
  <c r="G27" i="6"/>
  <c r="H27" i="6"/>
  <c r="I27" i="6"/>
  <c r="L27" i="6" s="1"/>
  <c r="J27" i="6"/>
  <c r="G28" i="6"/>
  <c r="H28" i="6"/>
  <c r="I28" i="6"/>
  <c r="J28" i="6"/>
  <c r="M28" i="6" s="1"/>
  <c r="L28" i="6"/>
  <c r="N28" i="6"/>
  <c r="Q28" i="6"/>
  <c r="R28" i="6" s="1"/>
  <c r="G29" i="6"/>
  <c r="H29" i="6"/>
  <c r="I29" i="6"/>
  <c r="Q29" i="6" s="1"/>
  <c r="J29" i="6"/>
  <c r="M29" i="6" s="1"/>
  <c r="L29" i="6"/>
  <c r="N29" i="6"/>
  <c r="R29" i="6"/>
  <c r="A30" i="6"/>
  <c r="B30" i="6"/>
  <c r="C30" i="6"/>
  <c r="D30" i="6"/>
  <c r="E30" i="6"/>
  <c r="F30" i="6"/>
  <c r="G30" i="6"/>
  <c r="H30" i="6"/>
  <c r="I30" i="6"/>
  <c r="L30" i="6" s="1"/>
  <c r="J30" i="6"/>
  <c r="Q30" i="6"/>
  <c r="R30" i="6" s="1"/>
  <c r="S30" i="6" s="1"/>
  <c r="E31" i="6"/>
  <c r="F31" i="6"/>
  <c r="G31" i="6"/>
  <c r="H31" i="6"/>
  <c r="I31" i="6"/>
  <c r="N31" i="6" s="1"/>
  <c r="J31" i="6"/>
  <c r="M31" i="6" s="1"/>
  <c r="Q31" i="6"/>
  <c r="R31" i="6" s="1"/>
  <c r="S31" i="6"/>
  <c r="U31" i="6" s="1"/>
  <c r="V31" i="6" s="1"/>
  <c r="F32" i="6"/>
  <c r="G32" i="6"/>
  <c r="H32" i="6"/>
  <c r="I32" i="6"/>
  <c r="L32" i="6" s="1"/>
  <c r="J32" i="6"/>
  <c r="Q32" i="6"/>
  <c r="R32" i="6" s="1"/>
  <c r="G33" i="6"/>
  <c r="H33" i="6"/>
  <c r="I33" i="6"/>
  <c r="L33" i="6" s="1"/>
  <c r="J33" i="6"/>
  <c r="A34" i="6"/>
  <c r="B34" i="6"/>
  <c r="C34" i="6"/>
  <c r="D34" i="6"/>
  <c r="E34" i="6"/>
  <c r="F34" i="6"/>
  <c r="G34" i="6"/>
  <c r="H34" i="6"/>
  <c r="I34" i="6"/>
  <c r="J34" i="6"/>
  <c r="M34" i="6" s="1"/>
  <c r="G35" i="6"/>
  <c r="H35" i="6"/>
  <c r="I35" i="6"/>
  <c r="J35" i="6"/>
  <c r="M35" i="6" s="1"/>
  <c r="G36" i="6"/>
  <c r="H36" i="6"/>
  <c r="I36" i="6"/>
  <c r="L36" i="6" s="1"/>
  <c r="J36" i="6"/>
  <c r="M36" i="6" s="1"/>
  <c r="G37" i="6"/>
  <c r="H37" i="6"/>
  <c r="I37" i="6"/>
  <c r="L37" i="6" s="1"/>
  <c r="J37" i="6"/>
  <c r="M37" i="6" s="1"/>
  <c r="N37" i="6"/>
  <c r="Q37" i="6"/>
  <c r="R37" i="6" s="1"/>
  <c r="A38" i="6"/>
  <c r="B38" i="6"/>
  <c r="C38" i="6"/>
  <c r="D38" i="6"/>
  <c r="E38" i="6"/>
  <c r="F38" i="6"/>
  <c r="G38" i="6"/>
  <c r="H38" i="6"/>
  <c r="I38" i="6"/>
  <c r="Q38" i="6" s="1"/>
  <c r="R38" i="6" s="1"/>
  <c r="J38" i="6"/>
  <c r="G39" i="6"/>
  <c r="H39" i="6"/>
  <c r="I39" i="6"/>
  <c r="N39" i="6" s="1"/>
  <c r="J39" i="6"/>
  <c r="M39" i="6" s="1"/>
  <c r="L39" i="6"/>
  <c r="Q39" i="6"/>
  <c r="R39" i="6" s="1"/>
  <c r="G40" i="6"/>
  <c r="H40" i="6"/>
  <c r="I40" i="6"/>
  <c r="L40" i="6" s="1"/>
  <c r="J40" i="6"/>
  <c r="M40" i="6"/>
  <c r="N40" i="6"/>
  <c r="Q40" i="6"/>
  <c r="R40" i="6" s="1"/>
  <c r="F41" i="6"/>
  <c r="G41" i="6"/>
  <c r="H41" i="6"/>
  <c r="I41" i="6"/>
  <c r="J41" i="6"/>
  <c r="L41" i="6"/>
  <c r="M41" i="6"/>
  <c r="N41" i="6"/>
  <c r="Q41" i="6"/>
  <c r="R41" i="6" s="1"/>
  <c r="S41" i="6" s="1"/>
  <c r="A42" i="6"/>
  <c r="B42" i="6"/>
  <c r="C42" i="6"/>
  <c r="D42" i="6"/>
  <c r="E42" i="6"/>
  <c r="F42" i="6"/>
  <c r="G42" i="6"/>
  <c r="H42" i="6"/>
  <c r="I42" i="6"/>
  <c r="Q42" i="6" s="1"/>
  <c r="R42" i="6" s="1"/>
  <c r="S42" i="6" s="1"/>
  <c r="T42" i="6" s="1"/>
  <c r="J42" i="6"/>
  <c r="M42" i="6" s="1"/>
  <c r="A43" i="6"/>
  <c r="B43" i="6"/>
  <c r="C43" i="6"/>
  <c r="D43" i="6"/>
  <c r="E43" i="6"/>
  <c r="F43" i="6"/>
  <c r="G43" i="6"/>
  <c r="H43" i="6"/>
  <c r="I43" i="6"/>
  <c r="N43" i="6" s="1"/>
  <c r="J43" i="6"/>
  <c r="G44" i="6"/>
  <c r="H44" i="6"/>
  <c r="I44" i="6"/>
  <c r="Q44" i="6" s="1"/>
  <c r="R44" i="6" s="1"/>
  <c r="J44" i="6"/>
  <c r="M44" i="6" s="1"/>
  <c r="G45" i="6"/>
  <c r="H45" i="6"/>
  <c r="I45" i="6"/>
  <c r="N45" i="6" s="1"/>
  <c r="J45" i="6"/>
  <c r="A46" i="6"/>
  <c r="B46" i="6"/>
  <c r="C46" i="6"/>
  <c r="D46" i="6"/>
  <c r="E46" i="6"/>
  <c r="F46" i="6"/>
  <c r="G46" i="6"/>
  <c r="H46" i="6"/>
  <c r="I46" i="6"/>
  <c r="J46" i="6"/>
  <c r="L46" i="6"/>
  <c r="G47" i="6"/>
  <c r="H47" i="6"/>
  <c r="I47" i="6"/>
  <c r="J47" i="6"/>
  <c r="G48" i="6"/>
  <c r="H48" i="6"/>
  <c r="I48" i="6"/>
  <c r="L48" i="6" s="1"/>
  <c r="J48" i="6"/>
  <c r="G49" i="6"/>
  <c r="H49" i="6"/>
  <c r="I49" i="6"/>
  <c r="L49" i="6" s="1"/>
  <c r="J49" i="6"/>
  <c r="F50" i="6"/>
  <c r="G50" i="6"/>
  <c r="H50" i="6"/>
  <c r="I50" i="6"/>
  <c r="J50" i="6"/>
  <c r="M50" i="6" s="1"/>
  <c r="A51" i="6"/>
  <c r="B51" i="6"/>
  <c r="C51" i="6"/>
  <c r="D51" i="6"/>
  <c r="E51" i="6"/>
  <c r="F51" i="6"/>
  <c r="G51" i="6"/>
  <c r="H51" i="6"/>
  <c r="I51" i="6"/>
  <c r="L51" i="6" s="1"/>
  <c r="J51" i="6"/>
  <c r="M51" i="6" s="1"/>
  <c r="N51" i="6"/>
  <c r="Q51" i="6"/>
  <c r="R51" i="6" s="1"/>
  <c r="S51" i="6" s="1"/>
  <c r="A52" i="6"/>
  <c r="B52" i="6"/>
  <c r="C52" i="6"/>
  <c r="D52" i="6"/>
  <c r="E52" i="6"/>
  <c r="F52" i="6"/>
  <c r="G52" i="6"/>
  <c r="H52" i="6"/>
  <c r="I52" i="6"/>
  <c r="J52" i="6"/>
  <c r="M52" i="6" s="1"/>
  <c r="G53" i="6"/>
  <c r="H53" i="6"/>
  <c r="I53" i="6"/>
  <c r="L53" i="6" s="1"/>
  <c r="J53" i="6"/>
  <c r="M53" i="6"/>
  <c r="N53" i="6"/>
  <c r="Q53" i="6"/>
  <c r="R53" i="6" s="1"/>
  <c r="G54" i="6"/>
  <c r="H54" i="6"/>
  <c r="I54" i="6"/>
  <c r="Q54" i="6" s="1"/>
  <c r="R54" i="6" s="1"/>
  <c r="J54" i="6"/>
  <c r="M54" i="6"/>
  <c r="A55" i="6"/>
  <c r="B55" i="6"/>
  <c r="C55" i="6"/>
  <c r="D55" i="6"/>
  <c r="E55" i="6"/>
  <c r="F55" i="6"/>
  <c r="G55" i="6"/>
  <c r="H55" i="6"/>
  <c r="I55" i="6"/>
  <c r="L55" i="6" s="1"/>
  <c r="J55" i="6"/>
  <c r="Q55" i="6"/>
  <c r="R55" i="6" s="1"/>
  <c r="E56" i="6"/>
  <c r="G56" i="6"/>
  <c r="H56" i="6"/>
  <c r="I56" i="6"/>
  <c r="Q56" i="6" s="1"/>
  <c r="R56" i="6" s="1"/>
  <c r="J56" i="6"/>
  <c r="N56" i="6"/>
  <c r="A57" i="6"/>
  <c r="B57" i="6"/>
  <c r="C57" i="6"/>
  <c r="D57" i="6"/>
  <c r="E57" i="6"/>
  <c r="F57" i="6"/>
  <c r="G57" i="6"/>
  <c r="H57" i="6"/>
  <c r="I57" i="6"/>
  <c r="L57" i="6" s="1"/>
  <c r="J57" i="6"/>
  <c r="M57" i="6" s="1"/>
  <c r="A58" i="6"/>
  <c r="B58" i="6"/>
  <c r="C58" i="6"/>
  <c r="D58" i="6"/>
  <c r="E58" i="6"/>
  <c r="F58" i="6"/>
  <c r="G58" i="6"/>
  <c r="H58" i="6"/>
  <c r="I58" i="6"/>
  <c r="Q58" i="6" s="1"/>
  <c r="R58" i="6" s="1"/>
  <c r="J58" i="6"/>
  <c r="G59" i="6"/>
  <c r="H59" i="6"/>
  <c r="I59" i="6"/>
  <c r="Q59" i="6" s="1"/>
  <c r="J59" i="6"/>
  <c r="M59" i="6" s="1"/>
  <c r="R59" i="6"/>
  <c r="G60" i="6"/>
  <c r="H60" i="6"/>
  <c r="I60" i="6"/>
  <c r="J60" i="6"/>
  <c r="M60" i="6"/>
  <c r="G61" i="6"/>
  <c r="H61" i="6"/>
  <c r="I61" i="6"/>
  <c r="J61" i="6"/>
  <c r="E62" i="6"/>
  <c r="F62" i="6"/>
  <c r="G62" i="6"/>
  <c r="H62" i="6"/>
  <c r="I62" i="6"/>
  <c r="J62" i="6"/>
  <c r="M62" i="6" s="1"/>
  <c r="L62" i="6"/>
  <c r="N62" i="6"/>
  <c r="Q62" i="6"/>
  <c r="R62" i="6" s="1"/>
  <c r="S62" i="6"/>
  <c r="T62" i="6" s="1"/>
  <c r="A63" i="6"/>
  <c r="B63" i="6"/>
  <c r="C63" i="6"/>
  <c r="D63" i="6"/>
  <c r="E63" i="6"/>
  <c r="F63" i="6"/>
  <c r="G63" i="6"/>
  <c r="H63" i="6"/>
  <c r="I63" i="6"/>
  <c r="Q63" i="6" s="1"/>
  <c r="R63" i="6" s="1"/>
  <c r="J63" i="6"/>
  <c r="G64" i="6"/>
  <c r="H64" i="6"/>
  <c r="I64" i="6"/>
  <c r="Q64" i="6" s="1"/>
  <c r="R64" i="6" s="1"/>
  <c r="J64" i="6"/>
  <c r="G65" i="6"/>
  <c r="H65" i="6"/>
  <c r="I65" i="6"/>
  <c r="Q65" i="6" s="1"/>
  <c r="R65" i="6" s="1"/>
  <c r="J65" i="6"/>
  <c r="M65" i="6"/>
  <c r="F66" i="6"/>
  <c r="G66" i="6"/>
  <c r="H66" i="6"/>
  <c r="I66" i="6"/>
  <c r="L66" i="6" s="1"/>
  <c r="J66" i="6"/>
  <c r="M66" i="6" s="1"/>
  <c r="Q66" i="6"/>
  <c r="R66" i="6" s="1"/>
  <c r="S66" i="6" s="1"/>
  <c r="F67" i="6"/>
  <c r="G67" i="6"/>
  <c r="H67" i="6"/>
  <c r="I67" i="6"/>
  <c r="L67" i="6" s="1"/>
  <c r="J67" i="6"/>
  <c r="M67" i="6" s="1"/>
  <c r="G68" i="6"/>
  <c r="H68" i="6"/>
  <c r="I68" i="6"/>
  <c r="Q68" i="6" s="1"/>
  <c r="R68" i="6" s="1"/>
  <c r="J68" i="6"/>
  <c r="C69" i="6"/>
  <c r="E69" i="6"/>
  <c r="F69" i="6"/>
  <c r="G69" i="6"/>
  <c r="H69" i="6"/>
  <c r="I69" i="6"/>
  <c r="Q69" i="6" s="1"/>
  <c r="R69" i="6" s="1"/>
  <c r="J69" i="6"/>
  <c r="N69" i="6"/>
  <c r="G70" i="6"/>
  <c r="H70" i="6"/>
  <c r="I70" i="6"/>
  <c r="N70" i="6" s="1"/>
  <c r="J70" i="6"/>
  <c r="E71" i="6"/>
  <c r="G71" i="6"/>
  <c r="H71" i="6"/>
  <c r="I71" i="6"/>
  <c r="L71" i="6" s="1"/>
  <c r="J71" i="6"/>
  <c r="M71" i="6" s="1"/>
  <c r="E72" i="6"/>
  <c r="G72" i="6"/>
  <c r="H72" i="6"/>
  <c r="I72" i="6"/>
  <c r="J72" i="6"/>
  <c r="M72" i="6" s="1"/>
  <c r="L72" i="6"/>
  <c r="N72" i="6"/>
  <c r="Q72" i="6"/>
  <c r="R72" i="6" s="1"/>
  <c r="E73" i="6"/>
  <c r="G73" i="6"/>
  <c r="H73" i="6"/>
  <c r="I73" i="6"/>
  <c r="J73" i="6"/>
  <c r="M73" i="6" s="1"/>
  <c r="L73" i="6"/>
  <c r="N73" i="6"/>
  <c r="Q73" i="6"/>
  <c r="R73" i="6" s="1"/>
  <c r="A74" i="6"/>
  <c r="B74" i="6"/>
  <c r="C74" i="6"/>
  <c r="D74" i="6"/>
  <c r="E74" i="6"/>
  <c r="F74" i="6"/>
  <c r="G74" i="6"/>
  <c r="H74" i="6"/>
  <c r="I74" i="6"/>
  <c r="Q74" i="6" s="1"/>
  <c r="R74" i="6" s="1"/>
  <c r="J74" i="6"/>
  <c r="M74" i="6" s="1"/>
  <c r="N74" i="6"/>
  <c r="G75" i="6"/>
  <c r="H75" i="6"/>
  <c r="I75" i="6"/>
  <c r="N75" i="6" s="1"/>
  <c r="J75" i="6"/>
  <c r="M75" i="6" s="1"/>
  <c r="G76" i="6"/>
  <c r="H76" i="6"/>
  <c r="I76" i="6"/>
  <c r="Q76" i="6" s="1"/>
  <c r="R76" i="6" s="1"/>
  <c r="J76" i="6"/>
  <c r="A77" i="6"/>
  <c r="B77" i="6"/>
  <c r="C77" i="6"/>
  <c r="D77" i="6"/>
  <c r="E77" i="6"/>
  <c r="F77" i="6"/>
  <c r="G77" i="6"/>
  <c r="H77" i="6"/>
  <c r="I77" i="6"/>
  <c r="N77" i="6" s="1"/>
  <c r="J77" i="6"/>
  <c r="M77" i="6" s="1"/>
  <c r="Q77" i="6"/>
  <c r="R77" i="6"/>
  <c r="S77" i="6" s="1"/>
  <c r="T77" i="6" s="1"/>
  <c r="A78" i="6"/>
  <c r="B78" i="6"/>
  <c r="C78" i="6"/>
  <c r="D78" i="6"/>
  <c r="E78" i="6"/>
  <c r="F78" i="6"/>
  <c r="G78" i="6"/>
  <c r="H78" i="6"/>
  <c r="I78" i="6"/>
  <c r="L78" i="6" s="1"/>
  <c r="J78" i="6"/>
  <c r="N78" i="6"/>
  <c r="Q78" i="6"/>
  <c r="R78" i="6" s="1"/>
  <c r="S78" i="6" s="1"/>
  <c r="A79" i="6"/>
  <c r="B79" i="6"/>
  <c r="C79" i="6"/>
  <c r="D79" i="6"/>
  <c r="E79" i="6"/>
  <c r="F79" i="6"/>
  <c r="G79" i="6"/>
  <c r="H79" i="6"/>
  <c r="I79" i="6"/>
  <c r="N79" i="6" s="1"/>
  <c r="J79" i="6"/>
  <c r="M79" i="6" s="1"/>
  <c r="Q79" i="6"/>
  <c r="R79" i="6" s="1"/>
  <c r="S79" i="6" s="1"/>
  <c r="A80" i="6"/>
  <c r="B80" i="6"/>
  <c r="C80" i="6"/>
  <c r="D80" i="6"/>
  <c r="E80" i="6"/>
  <c r="F80" i="6"/>
  <c r="G80" i="6"/>
  <c r="H80" i="6"/>
  <c r="I80" i="6"/>
  <c r="Q80" i="6" s="1"/>
  <c r="J80" i="6"/>
  <c r="M80" i="6"/>
  <c r="R80" i="6"/>
  <c r="S80" i="6" s="1"/>
  <c r="A81" i="6"/>
  <c r="B81" i="6"/>
  <c r="C81" i="6"/>
  <c r="D81" i="6"/>
  <c r="E81" i="6"/>
  <c r="F81" i="6"/>
  <c r="G81" i="6"/>
  <c r="H81" i="6"/>
  <c r="I81" i="6"/>
  <c r="Q81" i="6" s="1"/>
  <c r="R81" i="6" s="1"/>
  <c r="S81" i="6" s="1"/>
  <c r="J81" i="6"/>
  <c r="N81" i="6"/>
  <c r="A82" i="6"/>
  <c r="B82" i="6"/>
  <c r="C82" i="6"/>
  <c r="D82" i="6"/>
  <c r="E82" i="6"/>
  <c r="F82" i="6"/>
  <c r="G82" i="6"/>
  <c r="H82" i="6"/>
  <c r="I82" i="6"/>
  <c r="Q82" i="6" s="1"/>
  <c r="R82" i="6" s="1"/>
  <c r="S82" i="6" s="1"/>
  <c r="J82" i="6"/>
  <c r="N82" i="6"/>
  <c r="A83" i="6"/>
  <c r="B83" i="6"/>
  <c r="C83" i="6"/>
  <c r="D83" i="6"/>
  <c r="E83" i="6"/>
  <c r="F83" i="6"/>
  <c r="G83" i="6"/>
  <c r="H83" i="6"/>
  <c r="I83" i="6"/>
  <c r="J83" i="6"/>
  <c r="L83" i="6"/>
  <c r="N83" i="6"/>
  <c r="Q83" i="6"/>
  <c r="R83" i="6" s="1"/>
  <c r="S83" i="6" s="1"/>
  <c r="A84" i="6"/>
  <c r="B84" i="6"/>
  <c r="C84" i="6"/>
  <c r="D84" i="6"/>
  <c r="E84" i="6"/>
  <c r="F84" i="6"/>
  <c r="G84" i="6"/>
  <c r="H84" i="6"/>
  <c r="I84" i="6"/>
  <c r="Q84" i="6" s="1"/>
  <c r="J84" i="6"/>
  <c r="M84" i="6" s="1"/>
  <c r="R84" i="6"/>
  <c r="S84" i="6"/>
  <c r="T84" i="6" s="1"/>
  <c r="A85" i="6"/>
  <c r="B85" i="6"/>
  <c r="C85" i="6"/>
  <c r="D85" i="6"/>
  <c r="E85" i="6"/>
  <c r="F85" i="6"/>
  <c r="G85" i="6"/>
  <c r="H85" i="6"/>
  <c r="I85" i="6"/>
  <c r="J85" i="6"/>
  <c r="M85" i="6" s="1"/>
  <c r="L85" i="6"/>
  <c r="N85" i="6"/>
  <c r="Q85" i="6"/>
  <c r="R85" i="6" s="1"/>
  <c r="S85" i="6" s="1"/>
  <c r="A86" i="6"/>
  <c r="B86" i="6"/>
  <c r="C86" i="6"/>
  <c r="D86" i="6"/>
  <c r="E86" i="6"/>
  <c r="F86" i="6"/>
  <c r="G86" i="6"/>
  <c r="H86" i="6"/>
  <c r="I86" i="6"/>
  <c r="N86" i="6" s="1"/>
  <c r="J86" i="6"/>
  <c r="L86" i="6"/>
  <c r="A87" i="6"/>
  <c r="B87" i="6"/>
  <c r="C87" i="6"/>
  <c r="D87" i="6"/>
  <c r="E87" i="6"/>
  <c r="F87" i="6"/>
  <c r="G87" i="6"/>
  <c r="H87" i="6"/>
  <c r="I87" i="6"/>
  <c r="L87" i="6" s="1"/>
  <c r="J87" i="6"/>
  <c r="N87" i="6"/>
  <c r="A88" i="6"/>
  <c r="B88" i="6"/>
  <c r="C88" i="6"/>
  <c r="D88" i="6"/>
  <c r="E88" i="6"/>
  <c r="F88" i="6"/>
  <c r="G88" i="6"/>
  <c r="H88" i="6"/>
  <c r="I88" i="6"/>
  <c r="Q88" i="6" s="1"/>
  <c r="R88" i="6" s="1"/>
  <c r="S88" i="6" s="1"/>
  <c r="J88" i="6"/>
  <c r="A89" i="6"/>
  <c r="B89" i="6"/>
  <c r="C89" i="6"/>
  <c r="D89" i="6"/>
  <c r="E89" i="6"/>
  <c r="F89" i="6"/>
  <c r="G89" i="6"/>
  <c r="H89" i="6"/>
  <c r="I89" i="6"/>
  <c r="L89" i="6" s="1"/>
  <c r="J89" i="6"/>
  <c r="M89" i="6" s="1"/>
  <c r="A90" i="6"/>
  <c r="B90" i="6"/>
  <c r="C90" i="6"/>
  <c r="D90" i="6"/>
  <c r="E90" i="6"/>
  <c r="F90" i="6"/>
  <c r="G90" i="6"/>
  <c r="H90" i="6"/>
  <c r="I90" i="6"/>
  <c r="L90" i="6" s="1"/>
  <c r="J90" i="6"/>
  <c r="M90" i="6" s="1"/>
  <c r="Q90" i="6"/>
  <c r="R90" i="6" s="1"/>
  <c r="S90" i="6" s="1"/>
  <c r="H93" i="6"/>
  <c r="M14" i="5"/>
  <c r="M15" i="5"/>
  <c r="M16" i="5"/>
  <c r="M17" i="5"/>
  <c r="M18" i="5"/>
  <c r="M19" i="5"/>
  <c r="M20" i="5"/>
  <c r="M21" i="5"/>
  <c r="M22" i="5"/>
  <c r="M23" i="5"/>
  <c r="M24" i="5"/>
  <c r="M25" i="5"/>
  <c r="M26" i="5"/>
  <c r="M27" i="5"/>
  <c r="M28" i="5"/>
  <c r="M29" i="5"/>
  <c r="M30" i="5"/>
  <c r="M31" i="5"/>
  <c r="M32" i="5"/>
  <c r="M33" i="5"/>
  <c r="M34" i="5"/>
  <c r="M35" i="5"/>
  <c r="M36" i="5"/>
  <c r="M37" i="5"/>
  <c r="M38" i="5"/>
  <c r="M39" i="5"/>
  <c r="M40" i="5"/>
  <c r="M41" i="5"/>
  <c r="M42" i="5"/>
  <c r="M43" i="5"/>
  <c r="M44" i="5"/>
  <c r="M45" i="5"/>
  <c r="M46" i="5"/>
  <c r="M47" i="5"/>
  <c r="M48" i="5"/>
  <c r="M49" i="5"/>
  <c r="M50" i="5"/>
  <c r="M51" i="5"/>
  <c r="M52" i="5"/>
  <c r="M53" i="5"/>
  <c r="M54" i="5"/>
  <c r="M55" i="5"/>
  <c r="M56" i="5"/>
  <c r="M57" i="5"/>
  <c r="M58" i="5"/>
  <c r="M59" i="5"/>
  <c r="M60" i="5"/>
  <c r="M61" i="5"/>
  <c r="M62" i="5"/>
  <c r="M63" i="5"/>
  <c r="M64" i="5"/>
  <c r="M65" i="5"/>
  <c r="M66" i="5"/>
  <c r="M67" i="5"/>
  <c r="M68" i="5"/>
  <c r="M69" i="5"/>
  <c r="M70" i="5"/>
  <c r="M71" i="5"/>
  <c r="M72" i="5"/>
  <c r="M73" i="5"/>
  <c r="M74" i="5"/>
  <c r="M75" i="5"/>
  <c r="M76" i="5"/>
  <c r="M77" i="5"/>
  <c r="M78" i="5"/>
  <c r="M79" i="5"/>
  <c r="M80" i="5"/>
  <c r="M81" i="5"/>
  <c r="M82" i="5"/>
  <c r="M83" i="5"/>
  <c r="M84" i="5"/>
  <c r="T66" i="1" l="1"/>
  <c r="S26" i="1"/>
  <c r="T26" i="1" s="1"/>
  <c r="T68" i="1"/>
  <c r="S44" i="1"/>
  <c r="S23" i="1"/>
  <c r="T23" i="1" s="1"/>
  <c r="S58" i="1"/>
  <c r="S55" i="1"/>
  <c r="S39" i="1"/>
  <c r="T39" i="1" s="1"/>
  <c r="L31" i="1"/>
  <c r="Q31" i="1"/>
  <c r="R31" i="1" s="1"/>
  <c r="S72" i="1"/>
  <c r="T72" i="1" s="1"/>
  <c r="L24" i="1"/>
  <c r="R15" i="1"/>
  <c r="S82" i="1"/>
  <c r="T82" i="1" s="1"/>
  <c r="S61" i="1"/>
  <c r="Q53" i="1"/>
  <c r="R53" i="1" s="1"/>
  <c r="S52" i="1" s="1"/>
  <c r="T52" i="1" s="1"/>
  <c r="S47" i="1"/>
  <c r="S41" i="1"/>
  <c r="T41" i="1" s="1"/>
  <c r="T34" i="1"/>
  <c r="Q62" i="1"/>
  <c r="R62" i="1" s="1"/>
  <c r="S30" i="1"/>
  <c r="L76" i="1"/>
  <c r="L83" i="1"/>
  <c r="L73" i="1"/>
  <c r="L66" i="1"/>
  <c r="L63" i="1"/>
  <c r="L53" i="1"/>
  <c r="L47" i="1"/>
  <c r="L38" i="1"/>
  <c r="L27" i="1"/>
  <c r="L23" i="1"/>
  <c r="L18" i="1"/>
  <c r="L70" i="1"/>
  <c r="L45" i="1"/>
  <c r="L43" i="1"/>
  <c r="L36" i="1"/>
  <c r="L33" i="1"/>
  <c r="L29" i="1"/>
  <c r="L22" i="1"/>
  <c r="L41" i="1"/>
  <c r="L34" i="1"/>
  <c r="L82" i="1"/>
  <c r="L77" i="1"/>
  <c r="L68" i="1"/>
  <c r="L65" i="1"/>
  <c r="L20" i="1"/>
  <c r="L15" i="1"/>
  <c r="L72" i="1"/>
  <c r="L57" i="1"/>
  <c r="L42" i="1"/>
  <c r="L37" i="1"/>
  <c r="L32" i="1"/>
  <c r="L30" i="1"/>
  <c r="L69" i="1"/>
  <c r="L54" i="1"/>
  <c r="L46" i="1"/>
  <c r="L44" i="1"/>
  <c r="L28" i="1"/>
  <c r="L85" i="1"/>
  <c r="L26" i="1"/>
  <c r="L16" i="1"/>
  <c r="L78" i="1"/>
  <c r="L74" i="1"/>
  <c r="M82" i="6"/>
  <c r="M70" i="6"/>
  <c r="M69" i="6"/>
  <c r="M61" i="6"/>
  <c r="M56" i="6"/>
  <c r="N55" i="6"/>
  <c r="N32" i="6"/>
  <c r="N30" i="6"/>
  <c r="Q27" i="6"/>
  <c r="R27" i="6" s="1"/>
  <c r="L51" i="1"/>
  <c r="N90" i="6"/>
  <c r="Q89" i="6"/>
  <c r="R89" i="6" s="1"/>
  <c r="S89" i="6" s="1"/>
  <c r="T89" i="6" s="1"/>
  <c r="N88" i="6"/>
  <c r="M83" i="6"/>
  <c r="L82" i="6"/>
  <c r="M81" i="6"/>
  <c r="N76" i="6"/>
  <c r="L70" i="6"/>
  <c r="L69" i="6"/>
  <c r="L68" i="6"/>
  <c r="N66" i="6"/>
  <c r="L58" i="6"/>
  <c r="Q57" i="6"/>
  <c r="R57" i="6" s="1"/>
  <c r="S57" i="6" s="1"/>
  <c r="L56" i="6"/>
  <c r="M55" i="6"/>
  <c r="U42" i="6"/>
  <c r="V42" i="6" s="1"/>
  <c r="W42" i="6" s="1"/>
  <c r="N27" i="6"/>
  <c r="N23" i="6"/>
  <c r="L80" i="1"/>
  <c r="L58" i="1"/>
  <c r="L39" i="1"/>
  <c r="S55" i="6"/>
  <c r="M88" i="6"/>
  <c r="L84" i="6"/>
  <c r="L77" i="6"/>
  <c r="M76" i="6"/>
  <c r="L75" i="6"/>
  <c r="M68" i="6"/>
  <c r="N67" i="6"/>
  <c r="M64" i="6"/>
  <c r="N63" i="6"/>
  <c r="N57" i="6"/>
  <c r="L42" i="6"/>
  <c r="M32" i="6"/>
  <c r="M30" i="6"/>
  <c r="M26" i="6"/>
  <c r="N19" i="6"/>
  <c r="M18" i="6"/>
  <c r="L62" i="1"/>
  <c r="L60" i="1"/>
  <c r="L55" i="1"/>
  <c r="L52" i="1"/>
  <c r="L48" i="1"/>
  <c r="L56" i="1"/>
  <c r="P11" i="1"/>
  <c r="L59" i="1"/>
  <c r="L61" i="1"/>
  <c r="U82" i="6"/>
  <c r="V82" i="6" s="1"/>
  <c r="W82" i="6" s="1"/>
  <c r="T82" i="6"/>
  <c r="T30" i="6"/>
  <c r="U30" i="6"/>
  <c r="V30" i="6" s="1"/>
  <c r="U90" i="6"/>
  <c r="V90" i="6" s="1"/>
  <c r="W90" i="6" s="1"/>
  <c r="T90" i="6"/>
  <c r="S63" i="6"/>
  <c r="T79" i="6"/>
  <c r="U79" i="6"/>
  <c r="V79" i="6" s="1"/>
  <c r="W79" i="6" s="1"/>
  <c r="T85" i="6"/>
  <c r="U85" i="6"/>
  <c r="V85" i="6" s="1"/>
  <c r="W85" i="6" s="1"/>
  <c r="T81" i="6"/>
  <c r="U81" i="6"/>
  <c r="V81" i="6" s="1"/>
  <c r="W81" i="6" s="1"/>
  <c r="U78" i="6"/>
  <c r="V78" i="6" s="1"/>
  <c r="W78" i="6" s="1"/>
  <c r="T78" i="6"/>
  <c r="T88" i="6"/>
  <c r="U88" i="6"/>
  <c r="V88" i="6" s="1"/>
  <c r="W88" i="6" s="1"/>
  <c r="T80" i="6"/>
  <c r="U80" i="6"/>
  <c r="V80" i="6" s="1"/>
  <c r="W80" i="6" s="1"/>
  <c r="U55" i="6"/>
  <c r="V55" i="6" s="1"/>
  <c r="W55" i="6" s="1"/>
  <c r="T55" i="6"/>
  <c r="T51" i="6"/>
  <c r="U51" i="6"/>
  <c r="V51" i="6" s="1"/>
  <c r="W51" i="6" s="1"/>
  <c r="T66" i="6"/>
  <c r="U66" i="6"/>
  <c r="V66" i="6" s="1"/>
  <c r="U57" i="6"/>
  <c r="V57" i="6" s="1"/>
  <c r="W57" i="6" s="1"/>
  <c r="T57" i="6"/>
  <c r="T83" i="6"/>
  <c r="U83" i="6"/>
  <c r="V83" i="6" s="1"/>
  <c r="W83" i="6" s="1"/>
  <c r="Y42" i="6"/>
  <c r="X42" i="6"/>
  <c r="L88" i="6"/>
  <c r="M86" i="6"/>
  <c r="N84" i="6"/>
  <c r="L81" i="6"/>
  <c r="L79" i="6"/>
  <c r="L76" i="6"/>
  <c r="L74" i="6"/>
  <c r="N71" i="6"/>
  <c r="Q70" i="6"/>
  <c r="R70" i="6" s="1"/>
  <c r="L64" i="6"/>
  <c r="U62" i="6"/>
  <c r="V62" i="6" s="1"/>
  <c r="L60" i="6"/>
  <c r="N60" i="6"/>
  <c r="N58" i="6"/>
  <c r="L50" i="6"/>
  <c r="N50" i="6"/>
  <c r="Q50" i="6"/>
  <c r="R50" i="6" s="1"/>
  <c r="S50" i="6" s="1"/>
  <c r="M38" i="6"/>
  <c r="L35" i="6"/>
  <c r="N35" i="6"/>
  <c r="Q35" i="6"/>
  <c r="R35" i="6" s="1"/>
  <c r="L34" i="6"/>
  <c r="N34" i="6"/>
  <c r="Q34" i="6"/>
  <c r="R34" i="6" s="1"/>
  <c r="T31" i="6"/>
  <c r="L25" i="1"/>
  <c r="N47" i="6"/>
  <c r="Q47" i="6"/>
  <c r="R47" i="6" s="1"/>
  <c r="T41" i="6"/>
  <c r="U41" i="6"/>
  <c r="V41" i="6" s="1"/>
  <c r="S38" i="6"/>
  <c r="N89" i="6"/>
  <c r="Q87" i="6"/>
  <c r="R87" i="6" s="1"/>
  <c r="S87" i="6" s="1"/>
  <c r="N80" i="6"/>
  <c r="Q67" i="6"/>
  <c r="R67" i="6" s="1"/>
  <c r="S67" i="6" s="1"/>
  <c r="M58" i="6"/>
  <c r="N54" i="6"/>
  <c r="M48" i="6"/>
  <c r="M46" i="6"/>
  <c r="N26" i="6"/>
  <c r="Q26" i="6"/>
  <c r="R26" i="6" s="1"/>
  <c r="S26" i="6" s="1"/>
  <c r="L26" i="6"/>
  <c r="M20" i="6"/>
  <c r="L81" i="1"/>
  <c r="Q20" i="6"/>
  <c r="R20" i="6" s="1"/>
  <c r="S20" i="6" s="1"/>
  <c r="N20" i="6"/>
  <c r="L65" i="6"/>
  <c r="N65" i="6"/>
  <c r="N48" i="6"/>
  <c r="Q48" i="6"/>
  <c r="R48" i="6" s="1"/>
  <c r="N46" i="6"/>
  <c r="Q46" i="6"/>
  <c r="R46" i="6" s="1"/>
  <c r="S46" i="6" s="1"/>
  <c r="N33" i="6"/>
  <c r="Q33" i="6"/>
  <c r="R33" i="6" s="1"/>
  <c r="U84" i="6"/>
  <c r="V84" i="6" s="1"/>
  <c r="W84" i="6" s="1"/>
  <c r="L80" i="6"/>
  <c r="M78" i="6"/>
  <c r="U77" i="6"/>
  <c r="V77" i="6" s="1"/>
  <c r="W77" i="6" s="1"/>
  <c r="L63" i="6"/>
  <c r="N59" i="6"/>
  <c r="L54" i="6"/>
  <c r="Q45" i="6"/>
  <c r="R45" i="6" s="1"/>
  <c r="Q43" i="6"/>
  <c r="R43" i="6" s="1"/>
  <c r="N42" i="6"/>
  <c r="T19" i="6"/>
  <c r="U19" i="6"/>
  <c r="V19" i="6" s="1"/>
  <c r="W19" i="6" s="1"/>
  <c r="Q15" i="6"/>
  <c r="L15" i="6"/>
  <c r="N15" i="6"/>
  <c r="L84" i="1"/>
  <c r="M87" i="6"/>
  <c r="M63" i="6"/>
  <c r="Q61" i="6"/>
  <c r="R61" i="6" s="1"/>
  <c r="Q60" i="6"/>
  <c r="R60" i="6" s="1"/>
  <c r="L59" i="6"/>
  <c r="M49" i="6"/>
  <c r="L44" i="6"/>
  <c r="N44" i="6"/>
  <c r="N24" i="6"/>
  <c r="Q24" i="6"/>
  <c r="R24" i="6" s="1"/>
  <c r="S24" i="6" s="1"/>
  <c r="M24" i="6"/>
  <c r="T16" i="6"/>
  <c r="L49" i="1"/>
  <c r="Q86" i="6"/>
  <c r="R86" i="6" s="1"/>
  <c r="S86" i="6" s="1"/>
  <c r="Q75" i="6"/>
  <c r="R75" i="6" s="1"/>
  <c r="S74" i="6" s="1"/>
  <c r="N61" i="6"/>
  <c r="Q49" i="6"/>
  <c r="R49" i="6" s="1"/>
  <c r="N49" i="6"/>
  <c r="M47" i="6"/>
  <c r="N38" i="6"/>
  <c r="S32" i="6"/>
  <c r="M22" i="6"/>
  <c r="N22" i="6"/>
  <c r="Q22" i="6"/>
  <c r="R22" i="6" s="1"/>
  <c r="S21" i="6" s="1"/>
  <c r="L22" i="6"/>
  <c r="Y16" i="6"/>
  <c r="X16" i="6"/>
  <c r="Q71" i="6"/>
  <c r="R71" i="6" s="1"/>
  <c r="S69" i="6" s="1"/>
  <c r="N68" i="6"/>
  <c r="N64" i="6"/>
  <c r="L61" i="6"/>
  <c r="L52" i="6"/>
  <c r="N52" i="6"/>
  <c r="Q52" i="6"/>
  <c r="R52" i="6" s="1"/>
  <c r="S52" i="6" s="1"/>
  <c r="L47" i="6"/>
  <c r="L45" i="6"/>
  <c r="M45" i="6"/>
  <c r="L43" i="6"/>
  <c r="M43" i="6"/>
  <c r="L38" i="6"/>
  <c r="U17" i="6"/>
  <c r="V17" i="6" s="1"/>
  <c r="W17" i="6" s="1"/>
  <c r="T17" i="6"/>
  <c r="M33" i="6"/>
  <c r="M15" i="6"/>
  <c r="P10" i="6" s="1"/>
  <c r="S9" i="6" s="1"/>
  <c r="O7" i="6" s="1"/>
  <c r="L79" i="1"/>
  <c r="N16" i="6"/>
  <c r="L40" i="1"/>
  <c r="L35" i="1"/>
  <c r="L19" i="1"/>
  <c r="L17" i="1"/>
  <c r="Q36" i="6"/>
  <c r="R36" i="6" s="1"/>
  <c r="M27" i="6"/>
  <c r="N21" i="6"/>
  <c r="Q18" i="6"/>
  <c r="R18" i="6" s="1"/>
  <c r="S18" i="6" s="1"/>
  <c r="M16" i="6"/>
  <c r="L75" i="1"/>
  <c r="L64" i="1"/>
  <c r="L50" i="1"/>
  <c r="N36" i="6"/>
  <c r="M21" i="6"/>
  <c r="N18" i="6"/>
  <c r="L16" i="6"/>
  <c r="L31" i="6"/>
  <c r="L67" i="1"/>
  <c r="L71" i="1"/>
  <c r="Q86" i="1" l="1"/>
  <c r="R86" i="1"/>
  <c r="S15" i="1"/>
  <c r="S58" i="6"/>
  <c r="S43" i="6"/>
  <c r="S34" i="6"/>
  <c r="U89" i="6"/>
  <c r="V89" i="6" s="1"/>
  <c r="W89" i="6" s="1"/>
  <c r="X89" i="6" s="1"/>
  <c r="P9" i="6"/>
  <c r="T74" i="6"/>
  <c r="U74" i="6"/>
  <c r="V74" i="6" s="1"/>
  <c r="W74" i="6" s="1"/>
  <c r="U69" i="6"/>
  <c r="V69" i="6" s="1"/>
  <c r="T69" i="6"/>
  <c r="T58" i="6"/>
  <c r="U58" i="6"/>
  <c r="V58" i="6" s="1"/>
  <c r="W58" i="6" s="1"/>
  <c r="U21" i="6"/>
  <c r="V21" i="6" s="1"/>
  <c r="W21" i="6" s="1"/>
  <c r="T21" i="6"/>
  <c r="T32" i="6"/>
  <c r="U32" i="6"/>
  <c r="V32" i="6" s="1"/>
  <c r="X82" i="6"/>
  <c r="Y82" i="6"/>
  <c r="T52" i="6"/>
  <c r="U52" i="6"/>
  <c r="V52" i="6" s="1"/>
  <c r="W52" i="6" s="1"/>
  <c r="Y19" i="6"/>
  <c r="X19" i="6"/>
  <c r="X77" i="6"/>
  <c r="Y77" i="6"/>
  <c r="X57" i="6"/>
  <c r="Y57" i="6"/>
  <c r="Y80" i="6"/>
  <c r="X80" i="6"/>
  <c r="X85" i="6"/>
  <c r="Y85" i="6"/>
  <c r="X90" i="6"/>
  <c r="Y90" i="6"/>
  <c r="U18" i="6"/>
  <c r="V18" i="6" s="1"/>
  <c r="W18" i="6" s="1"/>
  <c r="T18" i="6"/>
  <c r="T46" i="6"/>
  <c r="U46" i="6"/>
  <c r="V46" i="6" s="1"/>
  <c r="X55" i="6"/>
  <c r="Y55" i="6"/>
  <c r="U63" i="6"/>
  <c r="V63" i="6" s="1"/>
  <c r="W63" i="6" s="1"/>
  <c r="T63" i="6"/>
  <c r="R15" i="6"/>
  <c r="Q91" i="6"/>
  <c r="Q9" i="6" s="1"/>
  <c r="X17" i="6"/>
  <c r="Y17" i="6"/>
  <c r="U24" i="6"/>
  <c r="V24" i="6" s="1"/>
  <c r="T24" i="6"/>
  <c r="T67" i="6"/>
  <c r="U67" i="6"/>
  <c r="V67" i="6" s="1"/>
  <c r="X83" i="6"/>
  <c r="Y83" i="6"/>
  <c r="Y88" i="6"/>
  <c r="X88" i="6"/>
  <c r="P10" i="1"/>
  <c r="T9" i="1" s="1"/>
  <c r="P9" i="1"/>
  <c r="Y84" i="6"/>
  <c r="X84" i="6"/>
  <c r="T87" i="6"/>
  <c r="U87" i="6"/>
  <c r="V87" i="6" s="1"/>
  <c r="W87" i="6" s="1"/>
  <c r="T43" i="6"/>
  <c r="U43" i="6"/>
  <c r="V43" i="6" s="1"/>
  <c r="W43" i="6" s="1"/>
  <c r="T26" i="6"/>
  <c r="U26" i="6"/>
  <c r="V26" i="6" s="1"/>
  <c r="X51" i="6"/>
  <c r="Y51" i="6"/>
  <c r="W30" i="6"/>
  <c r="U86" i="6"/>
  <c r="V86" i="6" s="1"/>
  <c r="W86" i="6" s="1"/>
  <c r="T86" i="6"/>
  <c r="T50" i="6"/>
  <c r="U50" i="6"/>
  <c r="V50" i="6" s="1"/>
  <c r="Y89" i="6"/>
  <c r="Y79" i="6"/>
  <c r="X79" i="6"/>
  <c r="U38" i="6"/>
  <c r="V38" i="6" s="1"/>
  <c r="W38" i="6" s="1"/>
  <c r="T38" i="6"/>
  <c r="T34" i="6"/>
  <c r="U34" i="6"/>
  <c r="V34" i="6" s="1"/>
  <c r="W34" i="6" s="1"/>
  <c r="X78" i="6"/>
  <c r="Y78" i="6"/>
  <c r="T20" i="6"/>
  <c r="U20" i="6"/>
  <c r="V20" i="6" s="1"/>
  <c r="W20" i="6" s="1"/>
  <c r="X81" i="6"/>
  <c r="Y81" i="6"/>
  <c r="S86" i="1" l="1"/>
  <c r="T15" i="1"/>
  <c r="T86" i="1" s="1"/>
  <c r="S15" i="6"/>
  <c r="R91" i="6"/>
  <c r="T91" i="6" s="1"/>
  <c r="Y52" i="6"/>
  <c r="X52" i="6"/>
  <c r="X18" i="6"/>
  <c r="Y18" i="6"/>
  <c r="Y58" i="6"/>
  <c r="X58" i="6"/>
  <c r="X34" i="6"/>
  <c r="Y34" i="6"/>
  <c r="X43" i="6"/>
  <c r="Y43" i="6"/>
  <c r="X21" i="6"/>
  <c r="Y21" i="6"/>
  <c r="X38" i="6"/>
  <c r="Y38" i="6"/>
  <c r="Y86" i="6"/>
  <c r="X86" i="6"/>
  <c r="W24" i="6"/>
  <c r="Y63" i="6"/>
  <c r="X63" i="6"/>
  <c r="Y20" i="6"/>
  <c r="X20" i="6"/>
  <c r="X30" i="6"/>
  <c r="Y30" i="6"/>
  <c r="X87" i="6"/>
  <c r="Y87" i="6"/>
  <c r="X74" i="6"/>
  <c r="Y74" i="6"/>
  <c r="W46" i="6"/>
  <c r="X46" i="6" l="1"/>
  <c r="Y46" i="6"/>
  <c r="Y24" i="6"/>
  <c r="X24" i="6"/>
  <c r="L11" i="1"/>
  <c r="T15" i="6"/>
  <c r="L11" i="6" s="1"/>
  <c r="H94" i="6" s="1"/>
  <c r="U15" i="6"/>
  <c r="S91" i="6"/>
  <c r="M11" i="6" s="1"/>
  <c r="U91" i="6" l="1"/>
  <c r="V15" i="6"/>
  <c r="H89" i="1"/>
  <c r="M11" i="1"/>
  <c r="J94" i="6"/>
  <c r="H95" i="6"/>
  <c r="J95" i="6" s="1"/>
  <c r="L9" i="1"/>
  <c r="M9" i="1" s="1"/>
  <c r="W15" i="6" l="1"/>
  <c r="V91" i="6"/>
  <c r="X91" i="6" s="1"/>
  <c r="J93" i="6"/>
  <c r="H90" i="1"/>
  <c r="J90" i="1" s="1"/>
  <c r="J89" i="1"/>
  <c r="J88" i="1" l="1"/>
  <c r="Y15" i="6"/>
  <c r="Y91" i="6" s="1"/>
  <c r="O6" i="6" s="1"/>
  <c r="X15" i="6"/>
  <c r="L9" i="6" s="1"/>
  <c r="W91" i="6"/>
  <c r="M9" i="6" s="1"/>
</calcChain>
</file>

<file path=xl/comments1.xml><?xml version="1.0" encoding="utf-8"?>
<comments xmlns="http://schemas.openxmlformats.org/spreadsheetml/2006/main">
  <authors>
    <author>Usuario UTP</author>
  </authors>
  <commentList>
    <comment ref="G12" authorId="0" shapeId="0">
      <text>
        <r>
          <rPr>
            <b/>
            <sz val="9"/>
            <color indexed="81"/>
            <rFont val="Tahoma"/>
            <family val="2"/>
          </rPr>
          <t>Es la acción (correctiva y/o preventiva) que adoptamos para subsanar o corregir la causa que genera el  hallazgo.</t>
        </r>
      </text>
    </comment>
    <comment ref="H13" authorId="0" shapeId="0">
      <text>
        <r>
          <rPr>
            <b/>
            <sz val="9"/>
            <color indexed="81"/>
            <rFont val="Tahoma"/>
            <family val="2"/>
          </rPr>
          <t>Pasos cuantificables que permitan medir el avance y cumplimiento de la acción de mejoramiento, es decir son las fases, etapas, actividades o tareas, mediante las cuales, se piensa llevar a cabo, ejecutar o desarrollar, la acción planteada.</t>
        </r>
      </text>
    </comment>
    <comment ref="I13" authorId="0" shapeId="0">
      <text>
        <r>
          <rPr>
            <b/>
            <sz val="9"/>
            <color indexed="81"/>
            <rFont val="Tahoma"/>
            <family val="2"/>
          </rPr>
          <t xml:space="preserve">Nombre de la unidad de medida que se  utiliza para medir el grado de avance de la actividad y definición de la actividad a realizar. </t>
        </r>
      </text>
    </comment>
    <comment ref="J13" authorId="0" shapeId="0">
      <text>
        <r>
          <rPr>
            <b/>
            <sz val="9"/>
            <color indexed="81"/>
            <rFont val="Tahoma"/>
            <family val="2"/>
          </rPr>
          <t xml:space="preserve">Volumen o tamaño de la actividad, establecido en unidades o porcentajes, deben ser números enteros. 
</t>
        </r>
      </text>
    </comment>
  </commentList>
</comments>
</file>

<file path=xl/comments2.xml><?xml version="1.0" encoding="utf-8"?>
<comments xmlns="http://schemas.openxmlformats.org/spreadsheetml/2006/main">
  <authors>
    <author>Hewlett-Packard Company</author>
  </authors>
  <commentList>
    <comment ref="C41" authorId="0" shapeId="0">
      <text>
        <r>
          <rPr>
            <b/>
            <sz val="9"/>
            <color indexed="81"/>
            <rFont val="Tahoma"/>
            <family val="2"/>
          </rPr>
          <t>Hewlett-Packard Company:</t>
        </r>
        <r>
          <rPr>
            <sz val="9"/>
            <color indexed="81"/>
            <rFont val="Tahoma"/>
            <family val="2"/>
          </rPr>
          <t xml:space="preserve">
</t>
        </r>
      </text>
    </comment>
  </commentList>
</comments>
</file>

<file path=xl/sharedStrings.xml><?xml version="1.0" encoding="utf-8"?>
<sst xmlns="http://schemas.openxmlformats.org/spreadsheetml/2006/main" count="884" uniqueCount="495">
  <si>
    <t>Unidad de medida</t>
  </si>
  <si>
    <t>Denominación</t>
  </si>
  <si>
    <t>Descripción</t>
  </si>
  <si>
    <t>VENCIDA</t>
  </si>
  <si>
    <t>VIGENTE</t>
  </si>
  <si>
    <t>RESPONSABLE</t>
  </si>
  <si>
    <t>DESCRIPCIÓN</t>
  </si>
  <si>
    <t>CÓDIGO</t>
  </si>
  <si>
    <t>HALLAZGO</t>
  </si>
  <si>
    <t>No.</t>
  </si>
  <si>
    <t>FINALIZADA</t>
  </si>
  <si>
    <t>No. De Informe de Avance:</t>
  </si>
  <si>
    <t>Fecha de corte de Informe de avance:</t>
  </si>
  <si>
    <t>METAS VENCIDAS</t>
  </si>
  <si>
    <t>METAS EN CERO</t>
  </si>
  <si>
    <t>METAS FINALIZADAS</t>
  </si>
  <si>
    <t>METAS CON % AVANCE</t>
  </si>
  <si>
    <t>Fecha Finalizacion</t>
  </si>
  <si>
    <t>ACCIÓN DE MEJORAMIENTO</t>
  </si>
  <si>
    <t>Convenciones</t>
  </si>
  <si>
    <t xml:space="preserve">Código </t>
  </si>
  <si>
    <t xml:space="preserve">Versión </t>
  </si>
  <si>
    <t xml:space="preserve">Fecha </t>
  </si>
  <si>
    <t>1 de 1</t>
  </si>
  <si>
    <t>1115 - F02</t>
  </si>
  <si>
    <t>CONTROL INTERNO</t>
  </si>
  <si>
    <t>INFORME DE REVISIÓN AVANCE DEL PLAN DE MEJORAMIENTO</t>
  </si>
  <si>
    <t>PORCENTAJE DE AVANCE DEL PLAN DE MEJORAMIENTO:</t>
  </si>
  <si>
    <t>Tomado de Plan de mejoramiento CGR</t>
  </si>
  <si>
    <t>Fecha del Comité:</t>
  </si>
  <si>
    <t>ACTIVIDADES</t>
  </si>
  <si>
    <t>ESTADO DE LA ACTIVIDAD</t>
  </si>
  <si>
    <t xml:space="preserve">Página </t>
  </si>
  <si>
    <t>Tipo de Auditoria de la CGR</t>
  </si>
  <si>
    <t>No. De Acta de Comité:</t>
  </si>
  <si>
    <t xml:space="preserve">FECHA DE APROBACIÓN DEL PLAN DE MEJORAMIENTO: </t>
  </si>
  <si>
    <t xml:space="preserve">No. De Hallazgos: </t>
  </si>
  <si>
    <t>CAUSA</t>
  </si>
  <si>
    <t>Fecha inicio</t>
  </si>
  <si>
    <t>Cantidad Unidad de Medida</t>
  </si>
  <si>
    <t>Cantidad de Semanas</t>
  </si>
  <si>
    <t>EFECTO</t>
  </si>
  <si>
    <t>ACLARACIONES SOBRE LA ACCIÓN DE MEJORA</t>
  </si>
  <si>
    <t>Hallazgos Plan de mejoramiento vigencia anterior</t>
  </si>
  <si>
    <t>Tomado Del informe de auditoria CGR</t>
  </si>
  <si>
    <t>REVISIÓN COMITÉ DE COORDINACIÓN CONTROL INTERNO</t>
  </si>
  <si>
    <t>DESCRIPCIÓN CUALITATIVO DEL AVANCE</t>
  </si>
  <si>
    <t>SUMA ACTIVIDADES</t>
  </si>
  <si>
    <t>CUMPLIMIENTO</t>
  </si>
  <si>
    <t>% AVANCE ACCIÓN</t>
  </si>
  <si>
    <t>ACCIÓN</t>
  </si>
  <si>
    <t>ACTIVIDAD</t>
  </si>
  <si>
    <t>AVANCE</t>
  </si>
  <si>
    <t>PESO ACTIVIDAD</t>
  </si>
  <si>
    <t>SUMA DE ACCIONES</t>
  </si>
  <si>
    <t>SUMA DE HALLLAZGOS</t>
  </si>
  <si>
    <t>HALLAZGOS CON MEJORAS CUMPLIDAS</t>
  </si>
  <si>
    <t>ACCIONES PLAN FINALIZADAS</t>
  </si>
  <si>
    <t>TOTAL DE ACCIONES</t>
  </si>
  <si>
    <t>PORCENTAJE DE CUMPLIMIENTO DEL PLAN DE MEJORAMIENTO:</t>
  </si>
  <si>
    <t>TOTAL HALLAZGOS</t>
  </si>
  <si>
    <t>Actividades Finalizadas</t>
  </si>
  <si>
    <t>Total Actividades</t>
  </si>
  <si>
    <t>Actividades Vencidas</t>
  </si>
  <si>
    <t>Actividades en cero (0)</t>
  </si>
  <si>
    <t>ITEM</t>
  </si>
  <si>
    <t>ACCIONES FINALIZADAS</t>
  </si>
  <si>
    <t>ACCIONES  PENDIENTES</t>
  </si>
  <si>
    <t>Terminadas Primer Seguimiento</t>
  </si>
  <si>
    <t>Terminadas Segundo Seguimiento</t>
  </si>
  <si>
    <t>Parciales</t>
  </si>
  <si>
    <t>Terminadas Tercer Seguimiento</t>
  </si>
  <si>
    <t>Sin Avance</t>
  </si>
  <si>
    <t>ACCION DE MEJORA</t>
  </si>
  <si>
    <t>Fecha Finalización</t>
  </si>
  <si>
    <t>Fecha del Comité Coordinación Control Interno:</t>
  </si>
  <si>
    <t>Cant Unid  Medida</t>
  </si>
  <si>
    <t>Financiera</t>
  </si>
  <si>
    <t>AVANCE FÍSICO DE EJECUCIÓN ACTIVIDAD
 TRIMESTRE</t>
  </si>
  <si>
    <t>RESPONSABLE DE LA ACCIÓN DE MEJORA</t>
  </si>
  <si>
    <t>Hallazgo con acciones terminada en el Primer Seguimiento</t>
  </si>
  <si>
    <t>Hallazgo con acciones terminadas Tercer Seguimiento</t>
  </si>
  <si>
    <t>Hallazgo con acciones terminadas Segundo Seguimiento</t>
  </si>
  <si>
    <t>Hallazgos con acciones parciales</t>
  </si>
  <si>
    <t>Hallazgos con acciones sin avance</t>
  </si>
  <si>
    <t>ESTADO</t>
  </si>
  <si>
    <t>% AVANCE ACCION</t>
  </si>
  <si>
    <t>% AVANCE SUBSANACION HALLAZGO</t>
  </si>
  <si>
    <t>ESTADO DE LA ACCIÓN</t>
  </si>
  <si>
    <t>PONDERACIÓN ACTIVIDAD</t>
  </si>
  <si>
    <t>PONDERACIÓN</t>
  </si>
  <si>
    <t>VALOR</t>
  </si>
  <si>
    <t>No. De Hallazgos de plan de mejoramiento anterior</t>
  </si>
  <si>
    <t xml:space="preserve">Fecha del Comité: </t>
  </si>
  <si>
    <t xml:space="preserve">No. De Acta de Comité: </t>
  </si>
  <si>
    <t xml:space="preserve">No. De Informe de Avance: </t>
  </si>
  <si>
    <t xml:space="preserve">Fecha de corte de Informe de avance: </t>
  </si>
  <si>
    <t>INFORME DE PLAN DE MEJORAMIENTO</t>
  </si>
  <si>
    <t xml:space="preserve">Lo anterior es ocasionado por debilidades de control en las conciliaciones y ajustes requeridos para el cierre de la vigencia contable, </t>
  </si>
  <si>
    <t>lo que genera sobrestimación de las cuentas 122119 otros certificados por $2.478.537.000, 122102 Certificados de Depósito a Término (CDT) por $1.348.128.000 y en la 3110 resultado del ejercicio por $3.826.665.000.</t>
  </si>
  <si>
    <t>Gestión Contable</t>
  </si>
  <si>
    <r>
      <rPr>
        <b/>
        <sz val="9"/>
        <rFont val="Calibri"/>
        <family val="2"/>
      </rPr>
      <t>HALLAZGO 1. REGISTRO CONTABLE INVERSIONES</t>
    </r>
    <r>
      <rPr>
        <sz val="9"/>
        <rFont val="Calibri"/>
        <family val="2"/>
      </rPr>
      <t xml:space="preserve">
El Catálogo General de Cuentas (CGC) de las entidades de gobierno, adoptado mediante Resolución 620 de 2015 y actualizado mediante Resoluciones 386, 428, 544, 585, 593 y 602 de 2.018 expedidas por la Contaduría General de la Nación, define la dinámica de la cuenta 1221 inversiones e instrumentos derivados inversiones de administración de liquidez a valor de mercado (valor razonable) con cambios en el resultado, así: 
Se debita con: El valor de mercado de la inversión en la fecha de adquisición; el mayor valor generado como consecuencia de la actualización al valor de mercado; el valor de mercado de la inversión reclasificada desde otra categoría de inversiones de administración de liquidez o desde inversiones en controladas, asociadas o negocios conjuntos; el valor de la recompra de los títulos dados en operaciones repo u operaciones simultáneas. 
Se acredita con: El menor valor generado como consecuencia de la actualización al valor de mercado; el valor de los intereses y dividendos recibidos; el valor de la inversión reclasificada hacia otra categoría de inversiones de administración de liquidez o hacia inversiones en controladas, asociadas o negocios conjuntos; el valor de los títulos reclasificados por operaciones repo u operaciones simultáneas pasivas, el valor de la inversión que se da de baja. 
La Política Contable de Inversiones de administración de liquidez, capítulo I Activos, Título 1, numeral 2,  del Manual de Políticas Contables de la Universidad Tecnológica de Pereira, adoptado mediante Resolución de Rectoría 6331 del 29 de diciembre de 2.017 y actualizado a versión 2 mediante Resolución de Rectoría 7493 del 31 de diciembre de 2.018, establece que: La medición inicial, en el reconocimiento, las inversiones de administración de liquidez se medirán por el valor de mercado, cualquier diferencia con el precio de la transacción se reconocerá como ingreso o como gasto en el resultado del periodo, según corresponda, en la fecha de la adquisición. La medición posterior, al reconocimiento, la UTP clasificará las inversiones en la categoría de valor de mercado con cambios en el resultado y se medirán al valor de mercado. Las variaciones del valor de mercado de estas inversiones afectarán el resultado del periodo. Si el valor de mercado es mayor que el valor registrado de la inversión, la diferencia se reconocerá aumentando el valor de la inversión y reconociendo un ingreso en el resultado del periodo. Si el valor de mercado es menor que el valor registrado de la inversión, la diferencia se reconocerá disminuyendo el valor de la inversión y reconociendo un gasto en el resultado del periodo. Los intereses y dividendos recibidos reducirán el valor de la inversión y aumentarán el efectivo o equivalentes al efectivo de acuerdo con la contraprestación recibida.
Ley 87 de 1.993, artículo 2, indica que, atendiendo los principios constitucionales que debe caracterizar la administración pública, el diseño y el desarrollo del Sistema de Control Interno se orientará al logro de los siguientes objetivos fundamentales, en los literales a, b, c, d, e y f, establecen: Proteger los recursos de la organización, buscando su adecuada administración ante posibles riesgos que lo afecten; garantizar la eficacia, la eficiencia y economía en todas las operaciones promoviendo y facilitando la correcta ejecución de las funciones y actividades definidas para el logro de la misión institucional; velar porque todas las actividades y recursos de la organización estén dirigidos al cumplimiento de los objetivos de la entidad; garantizar la correcta evaluación y seguimiento de la gestión organizacional y asegurar la oportunidad y confiabilidad de la información y de sus registros. El artículo 3, indica la características del Control Interno y el artículo 4 señala los elementos para el Sistema de Control Interno.
Presuntamente, la Ley 734 de 2002, artículo 34, numeral 1°, referido a los deberes de todo servidor público.
Contrario a lo anterior, en la Universidad Tecnológica de Pereira al cierre de la vigencia 2018, se presentaron inconsistencias en el registro contable de la valoración de las inversiones, por $3.826.665.000, así: 
Tabla 8</t>
    </r>
  </si>
  <si>
    <r>
      <rPr>
        <b/>
        <sz val="9"/>
        <rFont val="Calibri"/>
        <family val="2"/>
      </rPr>
      <t xml:space="preserve">HALLAZGO 2.  PROVISIONES, LITIGIOS Y DEMANDAS </t>
    </r>
    <r>
      <rPr>
        <sz val="9"/>
        <rFont val="Calibri"/>
        <family val="2"/>
      </rPr>
      <t xml:space="preserve">
La Resolución 484 de 2017, expedida por la Contaduría General de la Nación, en el numeral 6.1 del anexo, por la cual se modifica el anexo de la Resolución 533 de 2015, en lo relacionado con las normas para el reconocimiento, medición, revelación y presentación de los hechos económicos del marco normativo para entidades de gobierno, establece que se reconocerán como provisiones, los pasivos a cargo de la entidad que estén sujetos a condiciones de incertidumbre en relación con su cuantía y/o vencimiento. 
La entidad reconocerá una provisión cuando se cumplan todas y cada una de las siguientes condiciones: a) tiene una obligación presente, ya sea legal o implícita, como resultado de un suceso pasado; b) probablemente, debe desprenderse de recursos que incorporen beneficios económicos o potencial de servicio para cancelar la obligación y c) puede hacerse una estimación fiable del valor de la obligación. 
En algunos casos excepcionales no es claro si existe una obligación en el momento presente. En tales circunstancias, se considerará que el suceso ocurrido en el pasado ha dado lugar a una obligación presente si, teniendo en cuenta toda la evidencia disponible al final del periodo contable, es mayor la probabilidad de que exista una obligación presente que de lo contrario. 
Las obligaciones pueden ser probables, posibles o remotas: Una obligación es probable cuando la probabilidad de ocurrencia es más alta que la probabilidad de que no ocurra, lo cual conlleva al reconocimiento de una provisión; una obligación es posible cuando la probabilidad de ocurrencia es menor que la probabilidad de no ocurrencia, lo cual conlleva a la revelación de un pasivo contingente y una obligación es remota cuando la probabilidad de ocurrencia del evento es prácticamente nula, en este caso no se reconocerá un pasivo, ni será necesaria su revelación como pasivo contingente.  
Ley 87 de 1993, artículo 2, indica que, atendiendo los principios constitucionales que debe caracterizar la administración pública, el diseño y el desarrollo del Sistema de Control Interno se orientará al logro de los siguientes objetivos fundamentales, en los literales a, b, c, d, e y f, establecen: Proteger los recursos de la organización, buscando su adecuada administración ante posibles riesgos que lo afecten; garantizar la eficacia, la eficiencia y economía en todas las operaciones promoviendo y facilitando la correcta ejecución de las funciones y actividades definidas para el logro de la misión institucional; velar porque todas las actividades y recursos de la organización estén dirigidos al cumplimiento de los objetivos de la entidad; garantizar la correcta evaluación y seguimiento de la gestión organizacional y asegurar la oportunidad y confiabilidad de la información y de sus registros. El artículo 3, indica la características del Control Interno y el artículo 4 señala los elementos para el Sistema de Control Interno.
Presuntamente, la Ley 734 de 2002, artículo 34, numeral 1°, referido a los deberes de todo servidor público.
Contrario a lo anterior, la Universidad Tecnológica de Pereira, reconoció y registró en la cuenta 2701 litigios y demandas, procesos judiciales catalogados según estudio técnico de la Oficina Jurídica con probabilidad - posibles o eventuales, presentándose sobrevaloración en las provisiones a diciembre 31 de 2018 por $3.847.846.617, así:
Tabla 9
</t>
    </r>
  </si>
  <si>
    <t xml:space="preserve">Estas inconsistencias se presentan por debilidades de control en las mediciones inicial y posterior de las provisiones, </t>
  </si>
  <si>
    <t>Lo que genera sobrestimación de la cuenta 2701 Litigios y demandas por $3.847.846.617, subestimación de las cuentas 314518 Impacto por la transición al nuevo marco de regulación - provisiones por $3.417.912.475 y 311001 Utilidad o Excedente del Ejercicio por $429.934.142</t>
  </si>
  <si>
    <r>
      <rPr>
        <b/>
        <sz val="9"/>
        <rFont val="Calibri"/>
        <family val="2"/>
      </rPr>
      <t xml:space="preserve"> HALLAZGO 3. ACTUALIZACIÓN AVALÚO BIENES INMUEBLES </t>
    </r>
    <r>
      <rPr>
        <sz val="9"/>
        <rFont val="Calibri"/>
        <family val="2"/>
      </rPr>
      <t xml:space="preserve">
La Resolución 533 de 2015 de la CGN, modificado por la Resolución 484 de 2017 de la CGN, por la cual se incorpora al Régimen de Contabilidad Pública el marco conceptual para la preparación y presentación de información financiera de las entidades de gobierno, en el anexo, el numeral 10, establece lo relacionado con las normas para el reconocimiento, medición, revelación y presentación de los hechos económicos del marco normativo para entidades de gobierno, que se reconocerán como propiedades, planta y equipo, a) los activos tangibles empleados por la entidad para la producción o suministro de bienes, para la prestación de servicios y para propósitos administrativos; b) los bienes muebles que se tengan para generar ingresos producto de su arrendamiento; y c) los bienes inmuebles arrendados por un valor inferior al valor de mercado del arrendamiento. Estos activos se caracterizan porque no se espera venderlos en el curso de las actividades ordinarias de la entidad y se prevé usarlos durante más de un periodo contable.
El instructivo 002 de 2015 expedido por la CGN, numeral 1.1.9, establece que de acuerdo con el nuevo marco normativo, las propiedades, planta y equipo son activos tangibles empleados por la entidad para la producción o suministro de bienes, para la prestación de servicios; para propósitos administrativos; igualmente, se incluyen los bienes inmuebles con uso futuro indeterminado, los bienes muebles que se tengan para generar ingresos producto de su arrendamiento y los bienes inmuebles arrendados por un valor inferior al valor de mercado del arrendamiento. Estos activos se caracterizan porque no se espera venderlos en el curso de las actividades ordinarias de la entidad y se prevé usarlos durante más de un periodo contable.
También indica que las principales actividades que realizará la entidad para la determinación de los saldos iniciales bajo el nuevo Marco normativo son las siguientes:
a) Identificar y clasificar la propiedad, planta y equipo por su naturaleza como terrenos, maquinaria y equipo, plantas productoras, edificaciones o muebles y enseres, entre otros. Para tal efecto, se tendrán en cuenta las propiedades, planta y equipo que surjan de contratos de arrendamiento financiero.
b) Realizar el ajuste contable para eliminar, si hubiere, las provisiones de propiedades, planta y equipo reconocidas a 31 de diciembre de 2016 afectando directamente el patrimonio en la cuenta Impactos por Transición al Nuevo Marco de Regulación.
c) Realizar el ajuste contable para eliminar, si hubiere, las valorizaciones de propiedades, planta y equipo reconocidas a 31 de diciembre de 2016 afectando directamente el patrimonio en la cuenta Superávit por Valorizaciones.
d) Medir cada partida de una clase de propiedad, planta y equipo utilizando una de las siguientes alternativas:
iii) A valor actualizado en un periodo anterior, siempre que este valor sea comparable en la fecha de actualización, con el valor razonable o con el costo depreciado que tendría el elemento si se hubieran aplicado los criterios establecidos en el Nuevo Marco normativo. El valor actualizado se ajustará para reflejar cambios en un índice general o específico de precios. Para tal efecto, la entidad tendrá en cuenta las valorizaciones o provisiones que tenía el elemento las cuales, a 31 de diciembre de 2016, se reconocen de manera separada. La diferencia entre el valor calculado según lo señalado en este numeral y el costo del elemento a 31 de diciembre de 2016, incrementará o disminuirá el valor del activo y afectará directamente el patrimonio en la cuenta Impactos por Transición al Nuevo Marco de Regulación.
Teniendo como referencia el valor actualizado determinado de acuerdo con el párrafo anterior, la entidad calculará la depreciación acumulada que el elemento tendría desde la fecha de valuación hasta la fecha de transición. Para el efecto, la entidad determinará la vida útil del activo y calculará la proporción del costo que corresponda al porcentaje de la vida útil transcurrida entre la fecha de valoración y la fecha de transición. Cualquier diferencia entre este valor y la depreciación acumulada calculada a 31 de diciembre de 2016 afectará directamente en el patrimonio en la cuenta Impactos por Transición al Nuevo Marco de Regulación.
La entidad evaluará si existen, al inicio del periodo de transición, indicios de deterioro del valor y, si este es el caso, comprobará el deterioro del valor para dicha partida. Para tal efecto, la entidad aplicará lo establecido en dicho instructivo para el deterioro del valor de los activos.
A través de las notas explicativas a la información contable a 31 de diciembre de 2018, la Universidad Tecnológica de Pereira – UTP indica que aplicó la opción iii citada anteriormente.
La Ley 87 de 1993, artículo 2 indica que, atendiendo los principios constitucionales que debe caracterizar la administración pública, el diseño y el desarrollo del Sistema de Control Interno se orientará al logro de los siguientes objetivos fundamentales, en los literales a, b, c, d, e y f, establecen: Proteger los recursos de la organización, buscando su adecuada administración ante posibles riesgos que lo afecten; garantizar la eficacia, la eficiencia y economía en todas las operaciones promoviendo y facilitando la correcta ejecución de las funciones y actividades definidas para el logro de la misión institucional; velar porque todas las actividades y recursos de la organización estén dirigidos al cumplimiento de los objetivos de la entidad; garantizar la correcta evaluación y seguimiento de la gestión organizacional y asegurar la oportunidad y confiabilidad de la información y de sus registros. El artículo 3, indica las características del Control Interno y el artículo 4 señala los elementos para el Sistema de Control Interno.
Presuntamente, la Ley 734 de 2002, artículo 34, numeral 1°, referido a los deberes de todo servidor público.
Contrariando las normas citadas anteriormente, la Universidad Tecnológica de Pereira en la vigencia 2018, no actualizó el valor en libros de 11  bienes según el avalúo técnico realizado para la implementación del nuevo marco  normativo incrementado en el IPC de la vigencia 2017 equivalente al 4.09%, así:
Tabla 10
</t>
    </r>
  </si>
  <si>
    <t>Estas inconsistencias se presentan por debilidades de control en las mediciones inicial y posterior de las propiedades, planta y equipo, en las conciliaciones y ajustes requeridos para el cierre de la vigencia contable,</t>
  </si>
  <si>
    <t xml:space="preserve"> Lo que genera subestimación de las cuentas 1605 de terrenos por $74.224.972 y 1640 edificaciones por $145.201.282 y en la cuenta 3145 impactos por la transición al nuevo marco de regulación por $219.426.254.</t>
  </si>
  <si>
    <r>
      <rPr>
        <b/>
        <sz val="9"/>
        <rFont val="Calibri"/>
        <family val="2"/>
      </rPr>
      <t>HALLAZGO 4.  TERRENOS</t>
    </r>
    <r>
      <rPr>
        <sz val="9"/>
        <rFont val="Calibri"/>
        <family val="2"/>
      </rPr>
      <t xml:space="preserve">
La Resolución 533 de 2015 de la CGN, modificado por la Resolución 484 de 2017 de la CGN, por la cual se incorpora al Régimen de Contabilidad Pública el marco conceptual para la preparación y presentación de información financiera de las entidades de gobierno, en el anexo, el numeral 10, referente a las normas para el reconocimiento, medición, revelación y presentación de los hechos económicos del marco normativo para entidades de gobierno, establece que se reconocerán como propiedades, planta y equipo, a) los activos tangibles empleados por la entidad para la producción o suministro de bienes, para la prestación de servicios y para propósitos administrativos; b) los bienes muebles que se tengan para generar ingresos producto de su arrendamiento; y c) los bienes inmuebles arrendados por un valor inferior al valor de mercado del arrendamiento. Estos activos se caracterizan porque no se espera venderlos en el curso de las actividades ordinarias de la entidad y se prevé usarlos durante más de un periodo contable.
El instructivo 002 de 2015, expedido por la CGN,  establece que de acuerdo con el nuevo marco normativo, las propiedades, planta y equipo son activos tangibles empleados por la entidad para la producción o suministro de bienes, para la prestación de servicios; para propósitos administrativos; igualmente, se incluyen los bienes inmuebles con uso futuro indeterminado, los bienes muebles que se tengan para generar ingresos producto de su arrendamiento y los bienes inmuebles arrendados por un valor inferior al valor de mercado del arrendamiento. Estos activos se caracterizan porque no se espera venderlos en el curso de las actividades ordinarias de la entidad y se prevé usarlos durante más de un periodo contable.
De igual forma indica que las principales actividades que realizará la entidad para la determinación de los saldos iniciales bajo el nuevo Marco normativo son las siguientes:
e) Identificar y clasificar la propiedad, planta y equipo por su naturaleza como terrenos, maquinaria y equipo, plantas productoras, edificaciones o muebles y enseres, entre otros. Para tal efecto, se tendrán en cuenta las propiedades, planta y equipo que surjan de contratos de arrendamiento financiero.
f) Realizar el ajuste contable para eliminar, si hubiere, las provisiones de propiedades, planta y equipo reconocidas a 31 de diciembre de 2016 afectando directamente el patrimonio en la cuenta Impactos por Transición al Nuevo Marco de Regulación.    
g) Realizar el ajuste contable para eliminar, si hubiere, las valorizaciones de propiedades, planta y equipo reconocidas a 31 de diciembre de 2016 afectando directamente el patrimonio en la cuenta Superávit por Valorizaciones.
h) Medir cada partida de una clase de propiedad, planta y equipo utilizando una de las siguientes alternativas:
… iii) A valor actualizado en un periodo anterior, siempre que este valor sea comparable en la fecha de actualización, con el valor razonable o con el costo depreciado que tendría el elemento si se hubieran aplicado los criterios establecidos en el Nuevo Marco normativo. El valor actualizado se ajustará para reflejar cambios en un índice general o específico de precios. Para tal efecto, la entidad tendrá en cuenta las valorizaciones o provisiones que tenía el elemento las cuales, a 31 de diciembre de 2016, se reconocen de manera separada. La diferencia entre el valor calculado según lo señalado en este numeral y el costo del elemento a 31 de diciembre de 2016, incrementará o disminuirá el valor del activo y afectará directamente el patrimonio en la cuenta Impactos por Transición al Nuevo Marco de Regulación.
A través de las notas explicativas a la información contable a 31 de diciembre de 2018, la Universidad Tecnológica de Pereira – UTP indica que aplicó la opción iii) citada anteriormente.
La  ley 87 de 1993, artículo 2 indica que, atendiendo los principios constitucionales que debe caracterizar la administración pública, el diseño y el desarrollo del Sistema de Control Interno se orientará al logro de los siguientes objetivos fundamentales, en los literales a, b, c, d, e y f, establecen: Proteger los recursos de la organización, buscando su adecuada administración ante posibles riesgos que lo afecten; garantizar la eficacia, la eficiencia y economía en todas las operaciones promoviendo y facilitando la correcta ejecución de las funciones y actividades definidas para el logro de la misión institucional; velar porque todas las actividades y recursos de la organización estén dirigidos al cumplimiento de los objetivos de la entidad; garantizar la correcta evaluación y seguimiento de la gestión organizacional y asegurar la oportunidad y confiabilidad de la información y de sus registros. El artículo 3, indica las características del Control Interno y el artículo 4 señala los elementos para el Sistema de Control Interno.
Presuntamente, la Ley 734 de 2002, artículo 34, numeral 1°, referido a los deberes de todo servidor público.
La  Universidad Tecnológica de Pereira para la vigencia 2018, no realizó ajustes para la actualización del valor de 2 bienes de acuerdo con el avalúo contratado y aportado por la entidad al equipo auditor, así:
Tabla 11
</t>
    </r>
  </si>
  <si>
    <t xml:space="preserve">Estas inconsistencias se presentan por debilidades de control en las conciliaciones y ajustes requeridos tanto para la determinación de los saldos iniciales como para el cierre de la vigencia contable, </t>
  </si>
  <si>
    <t>Estas inconsistencias se presentan por debilidades de control en las conciliaciones y ajustes requeridos tanto para la determinación de los saldos iniciales como para el cierre de la vigencia contable,.</t>
  </si>
  <si>
    <t>Lo que genera sobrestimación de las cuentas 1605 Terrenos y 314506 Propiedad, Planta y Equipo por $208.154.498</t>
  </si>
  <si>
    <r>
      <rPr>
        <b/>
        <sz val="9"/>
        <rFont val="Calibri"/>
        <family val="2"/>
      </rPr>
      <t>HALLAZGO 5.  EDIFICACIONES</t>
    </r>
    <r>
      <rPr>
        <sz val="9"/>
        <rFont val="Calibri"/>
        <family val="2"/>
      </rPr>
      <t xml:space="preserve">
La Resolución 533 de 2015 de la CGN, modificado por la Resolución 484 de 2017 de la CGN, por la cual se incorpora al Régimen de Contabilidad Pública el marco conceptual para la preparación y presentación de información financiera de las entidades de gobierno, en el anexo, el numeral 10.1 establece que se reconocerán como propiedades, planta y equipo, a) los activos tangibles empleados por la entidad para la producción o suministro de bienes, para la prestación de servicios y para propósitos administrativos; b) los bienes muebles que se tengan para generar ingresos producto de su arrendamiento; y c) los bienes inmuebles arrendados por un valor inferior al valor de mercado del arrendamiento. Estos activos se caracterizan porque no se espera venderlos en el curso de las actividades ordinarias de la entidad y se prevé usarlos durante más de un periodo contable. Igualmente, la citada resolución establece que los terrenos sobre los que se construyan las propiedades, planta y equipo se reconocerán por separado.
También señala que, las adiciones y mejoras efectuadas a una propiedad, planta y equipo se reconocerán como mayor valor de esta y, en consecuencia, afectarán el cálculo futuro de la depreciación. Las adiciones y mejoras son erogaciones en que incurre la entidad para aumentar la vida útil del activo, ampliar su capacidad productiva y eficiencia operativa, mejorar la calidad de los productos y servicios, o reducir significativamente los costos.
Sobre la medición posterior la norma citada establece, en su numeral 10.3. Medición posterior, que después del reconocimiento, las propiedades, planta y equipo se medirán por el costo menos la depreciación acumulada menos el deterioro acumulado. La depreciación es la distribución sistemática del valor depreciable de un activo a lo largo de su vida útil en función del consumo de los beneficios económicos futuros o del potencial de servicio.
También indica que, al igual que las políticas contables de la entidad que los terrenos no serán objeto de depreciación, salvo que se demuestre que tienen una vida útil finita, es decir, que, por el uso dado al terreno, sea factible establecer el tiempo durante el cual estará en condiciones de generar beneficios económicos o de prestar el servicio previsto.
La Resolución 620 de 2015 de la CGN, mediante la cual se incorporó el catálogo general de cuentas (CGC) de las entidades de gobierno al régimen de contabilidad pública, señala la descripción de la cuenta 1605 Terrenos así: Representa el valor de los predios en los cuales están construidas las diferentes edificaciones, los destinados a futuras construcciones y aquellos en los cuales se lleva a cabo la actividad agrícola. También incluye los terrenos de propiedad de terceros y los de uso futuro indeterminado que cumplan con la definición de activo.
Sobre la cuenta 1640 Edificaciones: Representa el valor de las construcciones, tales como edificios, bodegas, locales, oficinas, fábricas y hospitales, entre otros, que se emplean para propósitos administrativos o para la producción de bienes o la prestación de servicios. También incluye las edificaciones de propiedad de terceros y las de uso futuro indeterminado que cumplen la definición de activo.
La Ley 87 de 1993, artículo 2 indica que, atendiendo los principios constitucionales que debe caracterizar la administración pública, el diseño y el desarrollo del Sistema de Control Interno se orientará al logro de los siguientes objetivos fundamentales, en los literales a, b, c, d, e y f, establecen: Proteger los recursos de la organización, buscando su adecuada administración ante posibles riesgos que lo afecten; garantizar la eficacia, la eficiencia y economía en todas las operaciones promoviendo y facilitando la correcta ejecución de las funciones y actividades definidas para el logro de la misión institucional; velar porque todas las actividades y recursos de la organización estén dirigidos al cumplimiento de los objetivos de la entidad; garantizar la correcta evaluación y seguimiento de la gestión organizacional y asegurar la oportunidad y confiabilidad de la información y de sus registros. El artículo 3, indica las características del Control Interno y el artículo 4 señala los elementos para el Sistema de Control Interno.
Presuntamente, la Ley 734 de 2002, artículo 34, numeral 1°, referido a los deberes de todo servidor público.
Contrariando lo anterior, la Universidad Tecnológica de Pereira para la vigencia 2018, presentó duplicidad en el reconocimiento del avalúo del bien denominado Cancha de Futbol y Pista Atlética, toda vez que se registró en las subcuentas 164019 Instalaciones deportivas y recreacionales por $6.145.473.600 y 16050174 canchas de fútbol y pista atlética por igual valor, cuando el avalúo contratado por la entidad indica que para este bien el área construida es cero (0).
</t>
    </r>
  </si>
  <si>
    <t>Lo que genera sobrestimación en las cuentas 1640 Edificaciones y 314506 Propiedad Planta y Equipo por $6.145.473.600.</t>
  </si>
  <si>
    <r>
      <rPr>
        <b/>
        <sz val="9"/>
        <rFont val="Calibri"/>
        <family val="2"/>
      </rPr>
      <t>HALLAZGO 6.  EJECUCIÓN PRESUPUESTAL DE INGRESOS</t>
    </r>
    <r>
      <rPr>
        <sz val="9"/>
        <rFont val="Calibri"/>
        <family val="2"/>
      </rPr>
      <t xml:space="preserve">
La Constitución Política, artículo 209, establece que la función administrativa está al servicio de los intereses generales y se desarrolla con fundamento en el principio de eficacia, economía y celeridad entre otros.
La Ley 87 de 1993, establece las normas para el ejercicio de control interno en las entidades y organismos del Estado, en el artículo 4, literales b, e, i , indica algunos de  los elementos del Sistema de Control Interno, que toda entidad en cabeza de sus directivos debe implementar para facilitar entre otros  procedimientos para la ejecución de los procesos, adopción de normas para protección y utilización racional de los recursos y establecimiento de sistemas modernos de información que faciliten la gestión y el control.
El Acuerdo 22 del 02 de noviembre de 2004, por el cual se expide el estatuto de presupuesto de la Universidad Tecnológica de Pereira, artículo 5, sobre los principios del sistema presupuestal establece entre otros el de la universalidad.
Presuntamente la Ley 734 de 2002, artículo 34, numeral 1, referido a los deberes de todo servidor público.
En la Universidad Tecnológica de Pereira durante la vigencia 2018, se evidenció que no se adicionaron en el presupuesto $1.284.897.211, por concepto de aportes de la nación Ley 30 del 1993, de los cuales $152.850.687 corresponden a funcionamiento y $1.132.046.524 a inversión, presentando una ejecución  del presupuesto de ingresos del 101.09%.</t>
    </r>
  </si>
  <si>
    <t xml:space="preserve">Lo anterior causado por la falta de seguimiento, control  y monitoreo en el proceso de programación presupuestal, 
</t>
  </si>
  <si>
    <t>Lo que afecta la eficiencia de la ejecución presupuestal en $1.284.897.211 al no disponer de la totalidad de recursos transferidos en la vigencia.</t>
  </si>
  <si>
    <t>Gestión de Presupuesto</t>
  </si>
  <si>
    <r>
      <rPr>
        <b/>
        <sz val="9"/>
        <rFont val="Calibri"/>
        <family val="2"/>
      </rPr>
      <t xml:space="preserve">HALLAZGO 7.  HORAS CÁTEDRA </t>
    </r>
    <r>
      <rPr>
        <sz val="9"/>
        <rFont val="Calibri"/>
        <family val="2"/>
      </rPr>
      <t xml:space="preserve">
Ley 87 de 1993, en el artículo 2 indica que atendiendo los principios constitucionales que debe caracterizar la administración pública, el diseño y el desarrollo del Sistema de Control Interno se orientará al logro de los siguientes objetivos fundamentales, en los literales a, b, c, d, e y f, establecen: Proteger los recursos de la organización, buscando su adecuada administración ante posibles riesgos que lo afecten; garantizar la eficacia, la eficiencia y economía en todas las operaciones promoviendo y facilitando la correcta ejecución de las funciones y actividades definidas para el logro de la misión institucional; velar porque todas las actividades y recursos de la organización estén dirigidos al cumplimiento de los objetivos de la entidad; garantizar la correcta evaluación y seguimiento de la gestión organizacional y asegurar la oportunidad y confiabilidad de la información y de sus registros. El artículo 3, indica las características del Control Interno y el artículo 4 señala los elementos para el Sistema de Control Interno. 
El Acuerdo N°22 del 02 de noviembre de 2004, por medio del cual se expide el Estatuto Presupuestal de la Universidad Tecnológica de Pereira, literal a del numeral 1 artículo 7, determina que los gastos de personal, reconocimiento a las personas por la contraprestación de los servicios prestados a la institución. Comprende tanto la remuneración ordinaria como los valores asociados a dicha remuneración. 
El Acuerdo N°014 del 6 de mayo de 1993, por el cual se expide el Estatuto Docente de la Universidad Tecnológica de Pereira, artículo 70, literal c, establece que es deber del docente cumplir con responsabilidad y eficiencia la jornada laboral, el horario de trabajo y las funciones a su cargo. 
Presuntamente los artículos 3 y 6 de la Ley 610 de 2000 respecto de la gestión fiscal y el daño patrimonial y el numeral 1° del artículo 34 de la Ley 734 de 2002, referido a los deberes de todo servidor público. 
La Universidad Tecnológica de Pereira, en la vigencia 2018, reconoció y pagó horas cátedra a 13 docentes por $4.975.991, cargadas al período en que se encontraba en incapacidad por enfermedad general o en licencia de maternidad o paternidad, detallados en el Anexo 4.
Así mismo, se evidenció que la Universidad no ha implementado los controles efectivos, que permitan evidenciar el cumplimiento de las horas asignadas a los docentes. 
</t>
    </r>
  </si>
  <si>
    <t xml:space="preserve">Lo anterior se presenta por debilidades en los mecanismos de control frente a la certificación de horas efectivamente laboradas, </t>
  </si>
  <si>
    <t xml:space="preserve">Generando detrimento patrimonial por mayor valor pagado, cifra que asciende a $4.975.991 y dificultad en el control y seguimiento de la nómina. </t>
  </si>
  <si>
    <r>
      <rPr>
        <b/>
        <sz val="9"/>
        <rFont val="Calibri"/>
        <family val="2"/>
      </rPr>
      <t>HALLAZGO 8. ORDEN DE SERVICIOS N°1037 DEL 2018</t>
    </r>
    <r>
      <rPr>
        <sz val="9"/>
        <rFont val="Calibri"/>
        <family val="2"/>
      </rPr>
      <t xml:space="preserve">
La Constitución Política, artículo 209, establece que la función administrativa está al servicio de los intereses generales y se desarrolla con fundamento en el principio de eficacia, entre otros.
Ley 87 de 1.993, artículo 2 indica que, atendiendo los principios constitucionales que debe caracterizar la administración pública, el diseño y el desarrollo del Sistema de Control Interno se orientará al logro de los siguientes objetivos fundamentales, literal a) proteger los recursos de la organización, buscando su adecuada administración ante posibles riesgos que lo afecten,  literal f) definir y aplicar medidas para prevenir los riesgos, detectar y corregir las desviaciones que se presenten en la organización y que puedan afectar el logro de sus objetivos; literal g) garantizar que el Sistema de Control Interno disponga de sus propios mecanismos de verificación y evaluación.
El Acuerdo 05 del 27 de febrero 2009, del Consejo Superior Universitario, por el cual se expide el Estatuto Contractual de la Universidad Tecnológica de Pereira, dispone en el artículo 15. Formas de Pago: Los pagos parciales se harán en la medida que la realización o entrega de obras, bienes o servicios se vayan realizando. El pago parcial se hará previa certificación del funcionario o interventor designado para verificar el cumplimiento.
La Convocatoria Pública 05, celebrada por la Universidad el 08 de febrero de 2018, determinó las condiciones en que debía efectuarse la orden de servicios, entre las cuales, que debía tener una duración de 10.5 meses, un valor de $31.500.000 y la forma de pago por mensualidades a razón de $3.000.000 como honorarios mensuales, lo que equivale a $31.500.000 / 10.5 meses = $3.000.000 mensuales. 
Presuntamente incurriendo en una falta disciplinaria, conforme a la Ley 734 de 2.002, artículo 34, numeral 1° el cual señala los deberes de todo servidor público. 
Contrariando la anterior normatividad, en especial la convocatoria pública 05 de 2018, la Universidad Tecnológica de Pereira, celebró la orden de servicios 1037 de 2018, cuyo objeto es la prestación de servicios como asesor en los programas de acompañamiento y formación en las aulas de clase de ocho (8) Instituciones Educativas No Certificadas del departamento de Risaralda, en la cual se pactó una duración inicial de 289 días por $31.500.000 y posteriormente, esto es el 20 de noviembre de 2018, se redujo  el plazo de la O.S. 1037 al 30-11-2018 (275 días, 9.16 meses), por $30.000.000, lo que equivaldría a $3.272.965 mensuales, sin cumplir con lo determinado en la convocatoria 05 del 2018, la cual estableció $3.000.000 mensuales. 
Se evidenció que se pagó al contratista $3.000.000, según comprobante de egreso N°2114 del 07-03-2018, la certificación del supervisor solo determinó que el periodo es de un (01) día, comprendido entre (sic) 28-02-2018 al 28-02-2018, sin cumplir con lo determinado en la convocatoria 05 del 2018, la cual estableció $3.000.000 mensuales.
</t>
    </r>
  </si>
  <si>
    <t xml:space="preserve">Lo anterior ocasionado por debilidades en la supervisión e interventoría y control, </t>
  </si>
  <si>
    <t>Generando que los recursos no se inviertan de conformidad a lo establecido por la Convocatoria.</t>
  </si>
  <si>
    <t>Juridica</t>
  </si>
  <si>
    <r>
      <rPr>
        <b/>
        <sz val="9"/>
        <rFont val="Calibri"/>
        <family val="2"/>
      </rPr>
      <t>HALLAZGO 9. CONVENIO 5645 DE 2018 - CANALIZACIÓN Y RECAMARAS</t>
    </r>
    <r>
      <rPr>
        <sz val="9"/>
        <rFont val="Calibri"/>
        <family val="2"/>
      </rPr>
      <t xml:space="preserve"> 
La Constitución Política, artículo 209, establece que la función administrativa está al servicio de los intereses generales y se desarrolla con fundamento en el principio de eficacia, entre otros.
La Ley 87 de 1993, artículo 2, indica que, atendiendo los principios constitucionales que debe caracterizar la administración pública, el diseño y el desarrollo del Sistema de Control Interno se orientará al logro de los siguientes objetivos fundamentales, literal a) proteger los recursos de la organización, buscando su adecuada administración ante posibles riesgos que lo afecten,  literal f) definir y aplicar medidas para prevenir los riesgos, detectar y corregir las desviaciones que se presenten en la organización y que puedan afectar el logro de sus objetivos; literal g) garantizar que el Sistema de Control Interno disponga de sus propios mecanismos de verificación y evaluación.
El Acuerdo 05 del 27 de febrero 2009, del Consejo Superior Universitario, por el cual se expide el Estatuto Contractual de la Universidad Tecnológica de Pereira, dispone en el artículo 7, los principios de la contratación: Las actuaciones de quienes intervengan en la contratación se desarrollarán con los principios de transparencia, economía, responsabilidad, publicidad y selección objetiva de conformidad con los postulados que rigen la función administrativa. 
El artículo 8, parágrafo 1, de la norma citada, define la interventoría como la persona natural o jurídica en quien se ha delegado la representación de la Universidad, con el encargo expreso de velar y verificar que la ejecución se ajuste a todos y cada uno de los aspectos preestablecidos, tanto en los pliegos de condiciones como en el contrato. 
El artículo 15, señala que los pagos parciales se harán en la medida que la realización o entrega de obras, bienes o servicios se vayan realizando. El pago parcial se hará previa certificación del funcionario o interventor designado para verificar el cumplimiento. 
El contrato 5645 del 20 de diciembre 2018, cláusula octava, indica que las especificaciones técnicas, propuesta del contratista, entre otros, son parte integral del contrato. Las especificaciones técnicas del contrato 5645 del 20 de diciembre de 2018, en el numeral 1.03 Demolición de andenes, establece la medida y forma de pago de la actividad: Se pagará por metro cubico (m³) de demolición, midiendo el área demolida por el espesor del andén.
Presuntamente la Ley 734 de 2002, artículo 34, numeral 1°, referido a los deberes de todo servidor público.
La Universidad Tecnológica de Pereira, suscribió el contrato 5645 del 20 de diciembre 2018, con el objeto de ejecutar obras civiles para la construcción de canalización de dos y tres vías en tubería tipo TDP 4" y recamaras en concreto según planos y especificaciones técnicas. Tanto en la propuesta del contratista radicado el 4 de diciembre de 2018, como en el contrato, se estableció un valor unitario de $97.400 por metro cúbico (m³) para la actividad 1.3 demolición de andenes.
Se evidenció que en las preactas de obra de la actividad N°1.3 correspondiente a la demolición de andenes, se cuantificaron las cantidades ejecutadas por 26.5 metros cuadrados (m²), sin tener en cuenta que la unidad contractual es metro cúbico (m³), así: 
Tabla 12
</t>
    </r>
  </si>
  <si>
    <t xml:space="preserve">Lo anterior ocasionado por debilidades en la supervisión e interventoría, . </t>
  </si>
  <si>
    <t>Lo que ocasiona inconsistencia en la información reportada</t>
  </si>
  <si>
    <r>
      <rPr>
        <b/>
        <sz val="9"/>
        <rFont val="Calibri"/>
        <family val="2"/>
      </rPr>
      <t xml:space="preserve">HALLAZGO 10.  BIENES DEVOLUTIVOS </t>
    </r>
    <r>
      <rPr>
        <sz val="9"/>
        <rFont val="Calibri"/>
        <family val="2"/>
      </rPr>
      <t xml:space="preserve">
La Resolución 533 de 2015 de la CGN, modificado por la Resolución 484 de 2017 de la CGN, por la cual se incorpora al Régimen de Contabilidad Pública el marco conceptual para la preparación y presentación de información financiera de las entidades de gobierno en el anexo, el numeral 10.1, establece que se reconocerán como propiedades, planta y equipo, a) los activos tangibles empleados por la entidad para la producción o suministro de bienes, para la prestación de servicios y para propósitos administrativos; b) los bienes muebles que se tengan para generar ingresos producto de su arrendamiento; y c) los bienes inmuebles arrendados por un valor inferior al valor de mercado del arrendamiento.
Sobre la baja en cuentas, el numeral 10.4 de la citada norma indica que un elemento de propiedades, planta y equipo se dará de baja cuando no cumpla con los requisitos establecidos para que se reconozca como tal. Esto se puede presentar cuando se dispone del elemento no se espera obtener un potencial de servicio o beneficios económicos futuros por su uso o enajenación.
La Resolución 620 de 2015 de la CGN, mediante la cual se incorporó el catálogo general de cuentas (CGC) de las entidades de gobierno al régimen de contabilidad pública, señala la descripción de la cuenta 1655 Maquinaria y Equipo:
Representa, entre otros, el valor de la maquinaria industrial, el equipo para la construcción y perforación, así como las herramientas y accesorios que se emplean en la producción de bienes y la prestación de servicios. También incluye la maquinaria y equipo de propiedad de terceros que cumplan la definición de activo.
Respecto del deterioro, el manual de políticas contables de la Universidad Tecnológica de Pereira -UTP establece:
El Almacén General identificará plenamente los bienes que requieren comprobación del deterioro del valor de los activos y presentara un informe al Comité Técnico de Sostenibilidad Contable. De igual forma Gestión Contable efectuará las estimaciones del valor recuperable o del servicio recuperable y distinguirá los activos generadores de efectivo de los no generados.
Indicios de deterioro del valor de los activos
Para determinar si hay indicios de deterioro del valor de sus activos, la UTP recurrirá, entre otras, a las siguientes fuentes externas e internas de información:
Fuentes externas de información:
Fuentes externas de información:
a) Durante el periodo, el valor de mercado del activo ha disminuido significativamente más que lo que se esperaría como consecuencia del paso del tiempo o de su uso normal.
b) Durante el periodo, han tenido lugar, o van a tener lugar en un futuro inmediato, cambios significativos con una incidencia adversa sobre la UTP, los cuales están relacionados con el mercado al que está destinado el activo o, con el entorno legal, económico, tecnológico o de mercado en el que opera la UTP.
c) Durante el periodo, las tasas de interés de mercado, u otras tasas de mercado de rendimiento de inversiones, han tenido incrementos que probablemente afecten la tasa de descuento utilizada para calcular el valor en uso del activo, de forma que disminuya su valor recuperable significativamente. 
Fuentes internas de información: 
a) Se dispone de evidencia sobre la obsolescencia o deterioro físico del activo. 
b) Durante el periodo, han tenido lugar, o se espera que tengan lugar en un futuro inmediato, cambios significativos en la manera como se usa o se espera usar el activo, los cuales afectarán desfavorablemente el beneficio económico que el activo le genera a la UTP. Estos cambios incluyen el hecho de que el activo esté ocioso, planes de discontinuación o restructuración de la operación a la que pertenece el activo, los planes para disponer el activo antes de la fecha prevista y la reconsideración de la vida útil de un activo ya no como indefinido sino como finita. 
c) Se decide detener la construcción del activo antes de su finalización o de su puesta en condiciones de funcionamiento. 
d) Se dispone de evidencia procedente de informes internos que indican que el rendimiento económico del activo es, o va a ser, inferior al esperado.
La Ley 87 de 1993, artículo 2, indica que, atendiendo los principios constitucionales que debe caracterizar la administración pública, el diseño y el desarrollo del Sistema de Control Interno se orientará al logro de los siguientes objetivos fundamentales, en los literales a, b, c, d, e y f, establecen: Proteger los recursos de la organización, buscando su adecuada administración ante posibles riesgos que lo afecten; garantizar la eficacia, la eficiencia y economía en todas las operaciones promoviendo y facilitando la correcta ejecución de las funciones y actividades definidas para el logro de la misión institucional; velar porque todas las actividades y recursos de la organización estén dirigidos al cumplimiento de los objetivos de la entidad; garantizar la correcta evaluación y seguimiento de la gestión organizacional y asegurar la oportunidad y confiabilidad de la información y de sus registros. El artículo 3, indica las características del Control Interno y el artículo 4 señala los elementos para el Sistema de Control Interno.
La Universidad Tecnológica de Pereira a diciembre 31 de 2018, no dio baja, ni reconoció deterioro de 2 activos por $137.066.446, los cuales se encuentran fuera de uso desde años anteriores, evidenciado mediante inspección física, así:
Tabla 13
</t>
    </r>
  </si>
  <si>
    <t xml:space="preserve">Estas inconsistencias se presentan por debilidades en la identificación de los bienes objeto de deterioro, </t>
  </si>
  <si>
    <t xml:space="preserve">Generando sobrestimación en las cuentas. </t>
  </si>
  <si>
    <r>
      <rPr>
        <b/>
        <sz val="9"/>
        <rFont val="Calibri"/>
        <family val="2"/>
      </rPr>
      <t>HALLAZGO 11.  PLACA BIENES MUEBLES</t>
    </r>
    <r>
      <rPr>
        <sz val="9"/>
        <rFont val="Calibri"/>
        <family val="2"/>
      </rPr>
      <t xml:space="preserve">
La Ley 87 de 1993, en el artículo 2, indica que atendiendo los principios constitucionales que debe caracterizar la administración pública, el diseño y el desarrollo del Sistema de Control Interno se orientará al logro de los siguientes objetivos fundamentales, en los literales a, b, c, d, e y f, establecen: Proteger los recursos de la organización, buscando su adecuada administración ante posibles riesgos que lo afecten; garantizar la eficacia, la eficiencia y economía en todas las operaciones promoviendo y facilitando la correcta ejecución de las funciones y actividades definidas para el logro de la misión institucional; velar porque todas las actividades y recursos de la organización estén dirigidos al cumplimiento de los objetivos de la entidad; garantizar la correcta evaluación y seguimiento de la gestión organizacional y asegurar la oportunidad y confiabilidad de la información y de sus registros. El artículo 3, indica las características del Control Interno y el artículo 4 señala los elementos para el Sistema de Control Interno. 
La Resolución 193 de 2016 de la Contaduría General de la Nación, mediante la cual se incorpora, en los Procedimientos Transversales del Régimen de Contabilidad Pública, el Procedimiento para la evaluación del control interno, indica en el numeral 3.2.11 Individualización de bienes, derechos y obligaciones, que los bienes, derechos y obligaciones de las entidades deberán identificarse de manera individual, bien sea por las áreas contables, o bien por otras dependencias que administren las bases de datos que contengan esta información.
En la  Universidad Tecnológica de Pereira, el equipo auditor realizó inspección física a los bienes muebles, evidenciando 5 bienes sin placa, incumpliendo las normas antes citadas:
Tabla 14
</t>
    </r>
  </si>
  <si>
    <t xml:space="preserve">Lo anterior por debilidades en el control de inventarios y de compromiso por parte de los funcionarios de las distintas dependencias sobre el manejo de su cartera personal, </t>
  </si>
  <si>
    <t xml:space="preserve">Ocasionando el riesgo de pérdida de activos. </t>
  </si>
  <si>
    <r>
      <rPr>
        <b/>
        <sz val="9"/>
        <rFont val="Calibri"/>
        <family val="2"/>
      </rPr>
      <t xml:space="preserve">HALLAZGO 12.  NOTAS A LA INFORMACIÓN CONTABLE </t>
    </r>
    <r>
      <rPr>
        <sz val="9"/>
        <rFont val="Calibri"/>
        <family val="2"/>
      </rPr>
      <t xml:space="preserve">
La Resolución 533 de 2015 de la CGN, modificada por la Resolución 484 de 2017 de la CGN, por la cual se incorpora al Régimen de Contabilidad Pública el marco conceptual para la preparación y presentación de información financiera de las entidades de gobierno en el anexo, el numeral 10.5, establece que la entidad revelará, para cada clase de propiedad, planta y equipo, los siguientes aspectos: 
d) una conciliación entre los valores en libros al principio y al final del periodo contable, que muestre por separado lo siguiente: adquisiciones, adiciones realizadas, disposiciones, retiros, sustitución de componentes, inspecciones generales, reclasificaciones a otro tipo de activos, pérdidas por deterioro del valor reconocidas o revertidas, depreciación y otros cambios.
h) el valor de las propiedades, planta y equipo en proceso de construcción, y el estado de avance y la fecha estimada de terminación.
j) la información de bienes que se hayan reconocido como propiedades, planta y equipo o que se hayan retirado, por la tenencia del control, independientemente de la titularidad o derecho de dominio (esta información estará relacionada con: la entidad de la cual se reciben o a la cual se entregan, el monto, la descripción, la cantidad y la duración del contrato, cuando a ello haya lugar). 
El numeral 3.6  establece que la entidad deberá revelar información relativa al valor en libros y a las condiciones de la cuenta por cobrar, tales como: plazo, tasa de interés, vencimiento y restricciones, que las cuentas por cobrar le impongan a la entidad. También, que se revelará el valor de las pérdidas por deterioro, o de su reversión, reconocidas durante el periodo contable, así como el deterioro acumulado. Adicionalmente, se revelará un análisis de la antigüedad de las cuentas por cobrar que estén en mora, pero no deterioradas, al final del periodo.
La Resolución 533 de 2015, por la cual se incorpora, en el Régimen de Contabilidad Pública, el Marco Conceptual para la Preparación y Presentación de Información Financiera de las entidades de gobierno, establece en el numeral 6.4, la revelación de los elementos de los estados financieros que la información financiera, se revela en la estructura de los estados financieros, así como en sus notas explicativas. La revelación hace referencia a la selección, ubicación y organización de la información financiera. Las decisiones sobre estos tres asuntos se deben tomar teniendo en cuenta las necesidades que tienen los usuarios de conocer acerca de los hechos económicos que influyen en la estructura financiera de una entidad de gobierno.
La Resolución 193 de 2016, el anexo, en la introducción, señala que la información financiera servirá de instrumento para que los diferentes usuarios fundamenten sus análisis para efectos de control, toma de decisiones y rendición de cuentas, a fin de lograr una gestión pública eficiente y transparente, para lo cual revelará información que interprete la realidad económica. De igual forma indica que la información revelada en los estados financieros deberá ser susceptible de comprobaciones y conciliaciones exhaustivas, aleatorias, internas o externas que acrediten sus características fundamentales de relevancia y representación fiel y que confirmen la aplicación estricta del Régimen de Contabilidad Pública para el reconocimiento, medición, revelación y presentación de los hechos económicos de la entidad.
Igualmente, esta norma precisa, en el numeral 2.2.3, que la revelación es la etapa en la que la entidad sintetiza y representa la situación financiera, los resultados de la actividad y la capacidad de prestación de servicios o generación de flujos de recursos, en estados financieros. Incluye los estados financieros y las notas a los estados financieros.
Ley 87 de 1993, en el artículo 2, indica que atendiendo los principios constitucionales que debe caracterizar la administración pública, el diseño y el desarrollo del Sistema de Control Interno se orientará al logro de los siguientes objetivos fundamentales, en los literales a, b, c, d, e y f, establecen: Proteger los recursos de la organización, buscando su adecuada administración ante posibles riesgos que lo afecten; garantizar la eficacia, la eficiencia y economía en todas las operaciones promoviendo y facilitando la correcta ejecución de las funciones y actividades definidas para el logro de la misión institucional; velar porque todas las actividades y recursos de la organización estén dirigidos al cumplimiento de los objetivos de la entidad; garantizar la correcta evaluación y seguimiento de la gestión organizacional y asegurar la oportunidad y confiabilidad de la información y de sus registros. El artículo 3, indica las características del Control Interno y el artículo 4 señala los elementos para el Sistema de Control Interno. 
Presuntamente, la Ley 734 de 2002, artículo 34, numeral 1°, referido a los deberes de todo servidor público.
Incumpliendo lo anterior, la Universidad Tecnológica de Pereira a 31 de diciembre del 2018, omitió revelar en las notas explicativas a la información contable lo siguiente:
Propiedad, planta y equipo:
• Conciliación entre los valores en libros al principio y al final del periodo contable, que muestre por separado lo siguiente: adquisiciones, adiciones realizadas, disposiciones, retiros, sustitución de componentes, inspecciones generales, reclasificaciones a otro tipo de activos, depreciación y otros cambios.
• El estado de avance de las propiedades, planta y equipo en proceso de construcción y la fecha estimada de terminación.
Cuentas por cobrar:
• La información de bienes que se hayan retirado a título de comodato indicando la entidad de la cual se reciben o a la cual se entregan, el monto, la descripción, la cantidad y la duración del contrato.
• Las condiciones de la cuenta por cobrar, como: plazo, tasa de interés, vencimiento y restricciones, que las cuentas por cobrar le impongan a la entidad. 
• Revelación de un análisis de la antigüedad de las cuentas por cobrar que estén en mora, pero no deterioradas, al final del periodo. </t>
    </r>
  </si>
  <si>
    <t>Lo anterior causado por debilidades en el control interno contable</t>
  </si>
  <si>
    <t xml:space="preserve"> Generando incumplimiento de la normatividad y deficiencias en la información financiera suministrada a los usuarios de la misma.</t>
  </si>
  <si>
    <r>
      <rPr>
        <b/>
        <sz val="9"/>
        <rFont val="Calibri"/>
        <family val="2"/>
      </rPr>
      <t>HALLAZGO 13.  CONCILIACIÓN CARTERA</t>
    </r>
    <r>
      <rPr>
        <sz val="9"/>
        <rFont val="Calibri"/>
        <family val="2"/>
      </rPr>
      <t xml:space="preserve">
La Resolución 193 de 2016, en el anexo, el numeral 1.1. define el control interno contable como el proceso que bajo la responsabilidad del representante legal o máximo directivo de la entidad, así como de los responsables de las áreas financieras y contables, se adelanta en las entidades, con el fin de lograr la existencia y efectividad de los procedimientos de control y verificación de las actividades propias del proceso contable, de modo que garanticen razonablemente que la información financiera cumpla con las características fundamentales de relevancia y representación fiel de que trata el Régimen de Contabilidad Pública.
También, el numeral 3.2.14 Análisis, verificación y conciliación de información, de la misma norma establece que debe realizarse permanentemente el análisis de la información contable registrada en las diferentes subcuentas, a fin de contrastarla y ajustarla, si a ello hubiere lugar, con las fuentes de datos que provienen de aquellas dependencias que generan información relativa a bancos, inversiones, nómina, rentas o cuentas por cobrar, deuda pública, propiedad, planta y equipo, entre otros.
La Ley 87 de 1993, artículo 2, indica que, atendiendo los principios constitucionales que debe caracterizar la administración pública, el diseño y el desarrollo del Sistema de Control Interno se orientará al logro de los siguientes objetivos fundamentales, en los literales a, b, c, d, e y f, establecen: Proteger los recursos de la organización, buscando su adecuada administración ante posibles riesgos que lo afecten; garantizar la eficacia, la eficiencia y economía en todas las operaciones promoviendo y facilitando la correcta ejecución de las funciones y actividades definidas para el logro de la misión institucional; velar porque todas las actividades y recursos de la organización estén dirigidos al cumplimiento de los objetivos de la entidad; garantizar la correcta evaluación y seguimiento de la gestión organizacional y asegurar la oportunidad y confiabilidad de la información y de sus registros. El artículo 3, indica las características del Control Interno y el artículo 4 señala los elementos para el Sistema de Control Interno.
La Universidad Tecnológica de Pereira al cierre de la vigencia 2018, se evidenció saldo en las cuentas por cobrar en contabilidad sin reflejarse en el estado de cartera por edades, en los terceros: Instituto Colombiano de Crédito Educativo ICETEX por $808.517.066, Fondo de Empleados para la Asistencia Social de la UTP-FASUT por $320.582.104 y Universidad del Tolima por $47.686.719, así:
Tabla 15
Así mismo, en la circularización efectuada estas entidades manifiestan no presentar saldo por pagar a favor de la Universidad Tecnológica de Pereira a diciembre 31 de 2018.
</t>
    </r>
  </si>
  <si>
    <t xml:space="preserve">Lo anterior es ocasionado por debilidades en la conciliación entre los módulos de contabilidad y cartera y de control interno contable; </t>
  </si>
  <si>
    <t>Generando dificultades en las actividades de seguimiento y control a las cuentas por cobrar de la Universidad Tecnológica de Pereira-UTP.</t>
  </si>
  <si>
    <r>
      <rPr>
        <b/>
        <sz val="9"/>
        <rFont val="Calibri"/>
        <family val="2"/>
      </rPr>
      <t>HALLAZGO 14.  BENEFICIOS POSEMPLEO</t>
    </r>
    <r>
      <rPr>
        <sz val="9"/>
        <rFont val="Calibri"/>
        <family val="2"/>
      </rPr>
      <t xml:space="preserve">
La Resolución de Rectoría 6331 del 29 de diciembre de 2017, actualizado a versión 2 mediante Resolución de Rectoría 7493 del 31 de diciembre de 2018, mediante la cual se adopta el manual de políticas contables de la UTP, en el Título I políticas contables, capítulo II Pasivos, numeral 3, Política contable para beneficios a los empleados establece que en la presentación de los beneficios posempleo en los estados financieros, se debe considerar lo siguiente:
El valor reconocido como un pasivo por beneficios posempleo, se presentará como el valor total neto resultante de deducir, al valor presente de la obligación por beneficios definidos al final del periodo contable, el valor de mercado de los activos, si los hubiera, destinados a cubrir directamente las obligaciones al final del periodo contable.
Contrario a lo anterior, la Universidad Tecnológica de Pereira, no presentó en forma adecuada en el Estado de Situación Financiera a diciembre 31 de 2018, los beneficios posempleo por el valor neto equivalente a $47.805.809.733, resultante de descontar al pasivo por Beneficios Posempleo – Pensiones por $74.696.052.955, el Plan de Activos para beneficios Posempleo que al cierre de la vigencia ascendió a $26.890.243.222.</t>
    </r>
  </si>
  <si>
    <t xml:space="preserve">Lo anterior es ocasionado por debilidades de control interno contable, </t>
  </si>
  <si>
    <t>Lo que afecta la comprensibilidad de la información financiera e incumplimiento de los criterios definidos en el nuevo marco normativo.</t>
  </si>
  <si>
    <r>
      <rPr>
        <b/>
        <sz val="9"/>
        <rFont val="Calibri"/>
        <family val="2"/>
      </rPr>
      <t xml:space="preserve">HALLAZGO 15.  LIQUIDACIÓN MATRÍCULA </t>
    </r>
    <r>
      <rPr>
        <sz val="9"/>
        <rFont val="Calibri"/>
        <family val="2"/>
      </rPr>
      <t xml:space="preserve">
La Ley 87 de 1993, establece las normas para el ejercicio de control interno en las entidades y organismos del Estado, en el artículo 4, literales e, h, i y J,  informa algunos de  los elementos del SCI que toda entidad en cabeza de sus directivos debe implementar para facilitar entre otros el control ciudadano a la gestión de la entidad, el establecimiento de sistemas modernos de información que faciliten la gestión y el control, la organización de métodos confiables para la evaluación de la gestión y adopción de normas para la protección y utilización racional de los recursos. El artículo 3, indica las características del Control Interno y el artículo 4 señala los elementos para el Sistema de Control Interno.
El Acuerdo 24 del 15 de octubre de 1986, del Consejo Superior de la Universidad Tecnológica de Pereira, establece las bases de liquidación de matrícula y otros derechos para los programas de pregrado. En el artículo 3 señala la determinación de los derechos de matrícula con base en la declaración de renta y patrimonio o Certificados de Ingreso, el artículo 8, indica que cuando no resulte posible por este método se determinará a través de otros mecanismos, atendiendo siempre lo que más le convenga a la Universidad.
El Acuerdo 09 del 07 de febrero de 2009, modificó el Acuerdo 24, establece que los derechos de matrícula serán calculados a partir del primer semestre de 2001 en Salarios Mínimos Legales.
El Acuerdo 21 del 19 de septiembre de 2003, emitido por el Consejo Superior de la Universidad Tecnológica de Pereira, en el artículo 1, establece como documentos distintos a los establecidos en el Acuerdo 24 de 1986, con base en los cuales se podrá liquidar la matrícula financiera: el Certificado del Colegio y fotocopia de factura de servicio público donde conste el estrato socioeconómico donde reside el grupo familiar. En el artículo 3, estableció como criterio central que se aplicará el mecanismo que resulte más favorable al estudiante en la determinación de los derechos de matrícula.
El Sistema de Gestión de Calidad Integrado de la Universidad, adoptado mediante Acuerdo 62 del 09 de diciembre de 2015, establece el procedimiento de gestión financiera identificado con el código 134-TRS-10 versión 6, el cual en la actividad 10, estableció la verificación aleatoria de las liquidaciones realizadas a través del Jefe de Gestión Financiera.
En la Universidad Tecnológica de Pereira, revisadas las liquidaciones de matrículas financieras del año 2018, se observó que la liquidación del estudiante identificado CC.1.004.519.XXX bajo el método estrato-colegio, presentó error de liquidación, toda vez que se calculó con lectura de soporte de factura de servicio público como de estrato “bajo-bajo”, cuando en realidad es de estrato “bajo”. 
Tabla 16</t>
    </r>
  </si>
  <si>
    <t xml:space="preserve">Lo anterior causado por la falta de seguimiento y monitoreo al proceso de matrícula financiera y de control al aplicativo de Matrícula-Programación y Software Financiero, </t>
  </si>
  <si>
    <t>Lo que dificulta la vigilancia de los organismos de control</t>
  </si>
  <si>
    <t>Gestión Financiera</t>
  </si>
  <si>
    <t xml:space="preserve">Lo anterior se debe a deficiencias de controles en la planeación del PDI de la Universidad, </t>
  </si>
  <si>
    <t xml:space="preserve">Conllevando a que los derechos de las personas en situación de discapacidad, no se manejen con la total equidad exigida por las normas que regulan la materia. </t>
  </si>
  <si>
    <r>
      <rPr>
        <b/>
        <sz val="9"/>
        <rFont val="Calibri"/>
        <family val="2"/>
      </rPr>
      <t>HALLAZGO 16. PERSONAS EN CONDICIÓN DE DISCAPACIDAD</t>
    </r>
    <r>
      <rPr>
        <sz val="9"/>
        <rFont val="Calibri"/>
        <family val="2"/>
      </rPr>
      <t xml:space="preserve">
La Constitución Política de 1991, en el artículo 209 establece que, la función administrativa está al servicio de los intereses generales y se desarrolla con fundamento en el principio de igualdad, entre otros. 
Ley Estatutaria 1618 del 2013, título III, artículo 5, numerales 2 y 3, establecen que la Nación, los departamentos, distritos, municipios y localidades, de acuerdo con sus competencias, así como todas las entidades estatales de todos los órdenes territoriales, incorporarán en sus planes de desarrollo tanto nacionales como territoriales, así como en los respectivos sectoriales e institucionales, su respectiva política pública de discapacidad, con base en la Ley 1145 del 2.007, con el fin de garantizar el ejercicio efectivo de los derechos de las personas con discapacidad, y así mismo, garantizar el acceso real y efectivo de las personas con discapacidad y sus familias a los diferentes servicios sociales que se ofrecen al resto de ciudadanos.   
Igualmente, la norma establece que se debe asegurar que en el diseño, ejecución, seguimiento, monitoreo y evaluación de sus planes, programas y proyectos se incluya un enfoque diferencial que permita garantizar que las personas con discapacidad se beneficien en igualdad de condiciones y en términos de equidad con las demás personas del respectivo plan, programa o proyecto. 
Ley 87 de 1993, artículo 2, indica que,  atendiendo los principios constitucionales que debe caracterizar la administración pública, el diseño y el desarrollo del Sistema de Control Interno se orientará al logro de los siguientes objetivos fundamentales, en los literales a, b, c, d, e, f y h establecen: Proteger los recursos de la organización, buscando su adecuada administración ante posibles riesgos que lo afecten; garantizar la eficacia, la eficiencia y economía en todas las operaciones promoviendo y facilitando la correcta ejecución de las funciones y actividades definidas para el logro de la misión institucional; velar porque todas las actividades y recursos de la organización estén dirigidos al cumplimiento de los objetivos de la entidad; garantizar la correcta evaluación y seguimiento de la gestión organizacional y asegurar la oportunidad y confiabilidad de la información y de sus registros, velar porque la entidad disponga de procesos de planeación y mecanismos adecuados para el diseño y desarrollo organizacional, de acuerdo con su naturaleza y características. El artículo 3, indica la características del Control Interno y el artículo 4 señala los elementos para el Sistema de Control Interno.
Presuntamente, la Ley 734 de 2002, artículo 34, numeral 1°, referido a los deberes de todo servidor público.
En la Universidad Tecnológica de Pereira, se evidenció que el Plan de Desarrollo Institucional – PDI - UTP 2018, no cuenta con una política de discapacidad que garantice el acceso real y efectivo de dicha población y sus familias a todos los derechos que se ofrecen al resto de ciudadanos y que contenga un enfoque diferencial, que permita garantizar que las personas en condición de discapacidad se beneficien en igualdad de condiciones como las demás personas.
</t>
    </r>
  </si>
  <si>
    <t>Lo anterior por debilidades de control y seguimiento por parte de la Universidad, y la falta de articulación entre dependencias para la rendición de la información, ocasionando omisiones en los resultados de la gestión fiscal informada por la Entidad que dificulta el seguimiento que realizan los Entes de Control.</t>
  </si>
  <si>
    <t>Ocasionando omisiones en los resultados de la gestión fiscal informada por la Entidad que dificulta el seguimiento que realizan los Entes de Control.</t>
  </si>
  <si>
    <t>• Formato F9__RELACIÓN_DE_PROCESOS_JUDICIALES_(VER_2.0)
Se reportó en el formato F9, el proceso judicial 66001233300020180039300, correspondiente al demandante con Nit 4.509.XXX, registrando provisión contable por $85.423.952, el cual no se encuentra relacionado en el Informe Procesos Judiciales Cuarto Trimestre 2018 de la Oficina Jurídica de la Universidad, ni registrado en contabilidad</t>
  </si>
  <si>
    <r>
      <rPr>
        <b/>
        <sz val="9"/>
        <rFont val="Calibri"/>
        <family val="2"/>
      </rPr>
      <t xml:space="preserve">HALLAZGO 17.  RENDICIÓN CUENTA SIRECI </t>
    </r>
    <r>
      <rPr>
        <sz val="9"/>
        <rFont val="Calibri"/>
        <family val="2"/>
      </rPr>
      <t xml:space="preserve">
La Ley 42 de 1993, artículo 101 indica: los contralores impondrán multas a los servidores públicos y particulares que manejen fondos o bienes del Estado, que no rindan las cuentas e informes exigidos o no lo hagan en la forma y oportunidad establecidos por ellas; incurran reiteradamente en errores u omitan la presentación de cuentas e informes; se les determinen glosas de forma en la revisión de sus cuentas. 
La Resolución Orgánica 7350 de 2013 artículo 3° establece: es el deber legal y ético de todo funcionario o persona de informar y responder por la administración, manejo y rendimiento de fondos, bienes o recursos públicos asignados y por los resultados en el cumplimiento del mandato que le ha sido conferido”. El artículo 15° ibídem dictamina: el contenido de la información a rendir está considerado en el Sistema de Rendición Electrónica de la Cuenta e Informes (SIRECI), de conformidad con el sujeto de control o entidad o particular y las modalidades de rendición.
Se evidencia incumplimiento de las normas citadas y presuntamente lo establecido en el numeral 1 del artículo 34 de la Ley 734 de 2002, dado que al constatar la información rendida en el SIRECI, corte a diciembre 31 de 2018, reportada por Universidad Tecnológica de Pereira, se evidenciaron inconsistencias en los formatos F52.18  y F9,  como se detalla a continuación:
</t>
    </r>
  </si>
  <si>
    <t>• Formato F52.18 Información Financiera de Pensiones.
Tabla 17</t>
  </si>
  <si>
    <t>Documento</t>
  </si>
  <si>
    <t>Fortalecer la interpretación de la Medición Posterior de la Propiedad, Planta y Equipo de la Universidad</t>
  </si>
  <si>
    <t>Revisar y ajustar  los saldos de  las conciliaciones de los Terrenos  , de acuerdo al anexo 484 de 2017 de la Contaduria General de la Nación.</t>
  </si>
  <si>
    <t xml:space="preserve">Ajustar valor del avaluo de las  canchas de futbol y pista atletica de acuerdo al informe enviado por el valuador </t>
  </si>
  <si>
    <t>Realizar la socialización  de la interpretación de la Norma con los involucrados.</t>
  </si>
  <si>
    <t xml:space="preserve">Revisar los saldos de  las conciliaciones de las Inversiones de Administración de Liquidez Clasificada en la Categoria de Valor del Mercado con Cambios en el Resultado, de acuerdo al anexo 484 de 2017 de la Contaduria General de la Nación. </t>
  </si>
  <si>
    <t>Ajuste de las Notas de Revelaciones de acuerdo al anexo 484 de 2017 expedido por la Contaduría General de la Nación</t>
  </si>
  <si>
    <t>Revisar y complementar las revelaciones en relación a las metodologias utilizadas, detallando aspectos relevantes para cada partida que componen los Estados Financieros de  la Universidad.</t>
  </si>
  <si>
    <t>Revisar  y complementar la presentación de los Estados Fiancieros al final del ejercicio contable, todas las partidas que intervienen en el valor neto de los Beneficios Posempleo de la Universidad.</t>
  </si>
  <si>
    <t xml:space="preserve">Ajuste de la Presentación de todas las partidas que contempla los Beneficios Posempleo de la Universidad. </t>
  </si>
  <si>
    <t>Revisar de acuerdo a la respuesta dada por la CGN y la presentación de los Estados Financieros de la UTP</t>
  </si>
  <si>
    <t xml:space="preserve">Revisar y ajustar el informe de Cartera </t>
  </si>
  <si>
    <t>Comunicación a Gestion Contable sobre periodo en que se reportan demandas nuevas.</t>
  </si>
  <si>
    <t>Memorando</t>
  </si>
  <si>
    <t>Ninguna</t>
  </si>
  <si>
    <t>Validación de la necesidad de ajustar la normatividad actual "Estatuto presupuestal"</t>
  </si>
  <si>
    <t>Solicitar concepto a la Dirección  General del Presupuesto Publico Nacional del Ministerio de Hacienda y Crédito Público</t>
  </si>
  <si>
    <t xml:space="preserve">Revisar normatividdad de otras Universidades públicas sobre el tema especial del hallazgo </t>
  </si>
  <si>
    <t xml:space="preserve">Analizar si es neceario o no ajustar la normatividad actual </t>
  </si>
  <si>
    <t>Procedimiento</t>
  </si>
  <si>
    <t>01/06/2019</t>
  </si>
  <si>
    <t>30/06/2019</t>
  </si>
  <si>
    <t>Formato</t>
  </si>
  <si>
    <t>11/08/2019</t>
  </si>
  <si>
    <t>Adoptar las modificaciones del procedimiento y el formato en el Sistema Integral de Gestión de Calidad</t>
  </si>
  <si>
    <t>Prodimiento y Formato</t>
  </si>
  <si>
    <t xml:space="preserve">Formulación  de la  Politica de discapacidad UTP </t>
  </si>
  <si>
    <t xml:space="preserve">Elaborar borrador de la politica de discapacidad de acuerdo a estrategias y acciones desarrolladas en la UTP y atendiendo lo establecido en la Ley 1618 de 2013 </t>
  </si>
  <si>
    <t>Presentar borrador de politica ante instancias de revisión correspondientes</t>
  </si>
  <si>
    <t>Adoptar la politica de Discapacidad mediante acto administrativo</t>
  </si>
  <si>
    <t>Acto administrativo</t>
  </si>
  <si>
    <t>Divulgar la politica</t>
  </si>
  <si>
    <t xml:space="preserve">Ajuste de la  Medición Posterior aplicada a las Inversiones de Administración de Liquidez Clasificada en la Categoria de Valor del Mercado con Cambios en el Resultado </t>
  </si>
  <si>
    <t>Interpretación de la norma en relación a la Medición Posterior aplicada a las Inversiones de Administración de Liquidez Clasificada en la Categoria de Valor del Mercado con Cambios en el Resultado</t>
  </si>
  <si>
    <t xml:space="preserve"> Ajuste del Informe  Litigios y Demandas de acuerdo al anexo 484 de 2017 de la Contaduría Generla de la Nación </t>
  </si>
  <si>
    <t>Socializar con los involucrados el formato</t>
  </si>
  <si>
    <t>Revisar el  formato empleado en el  Informe de los Procesos, Litigios y Demandas</t>
  </si>
  <si>
    <t>Solicitud al valuador informe de los avaluos realizados de bienes inmuebles en las vigencias 2016 y 2017 por separado.</t>
  </si>
  <si>
    <t xml:space="preserve">Revisar los informes entregados de los avaluos 2016-2017 y las cifras contabilizadas </t>
  </si>
  <si>
    <t>Revisar y ajustar de acuerdo a la respuesta dada por la Contadurìa General de la Naciòn con la metodologia aplicada por la Universidad en relaciòn al reconocimiento incial de la Propiedad, Planta y Equipo</t>
  </si>
  <si>
    <t xml:space="preserve">Consulta en relación a la metodologia empleada para el reconocimiento inicial de las Propiedades, Planta y Equipos según Instructivo 002 de 2015 expedido por la Contaduría General de la Nación.  a la Contaduria General de la Nación en relación </t>
  </si>
  <si>
    <t>Solicitud al valuador aclaración del valor correcto del avalúo de las canchas de futbol y pista atletica</t>
  </si>
  <si>
    <t>Ajuste y divulgación del procedimiento para la certificación de horas catedra y sobrecarga</t>
  </si>
  <si>
    <t xml:space="preserve">Ajustar procedimiento 132-CMP-22 del 17 de octubre de 2018 certificación de horas cátedra, con el fin de que se envíen las evidencias de recuperación de horas a Gestión del Talento Humano.
</t>
  </si>
  <si>
    <t>Modificar formato de recuperación de horas cátedra y sobrecarga</t>
  </si>
  <si>
    <t>Divulgar los ajustes y modificaciones del procedimiento y formato (a los docentes de cátedra, directivos y responsables de la certificación, a través de reuniones en facultades o programas, memorandos, correos electrónicos y en el campus informa)</t>
  </si>
  <si>
    <t xml:space="preserve">Documento </t>
  </si>
  <si>
    <t>Como documento se entiende: Correos electrónicos, memorados, publicación en campus, listas de asistencias a reuniones</t>
  </si>
  <si>
    <t>Consulta a la Contaduria General de la Nación la forma de Presentar la Notas a los Estados Financieros.</t>
  </si>
  <si>
    <t xml:space="preserve">Ajuste al Informe de Cartera </t>
  </si>
  <si>
    <t xml:space="preserve">Revisar de acuerdo a la respuesta de la CGN la forma de presentación en los Estados Financieros de la cuenta Beneficios Posempleo </t>
  </si>
  <si>
    <t>En esta parte interviene: Secretaria General, Juridica y Comité Directivo UTP</t>
  </si>
  <si>
    <t>Documentos</t>
  </si>
  <si>
    <t>Enviar memorando a Gestion Contable comunicando que se enviarán copias de las demandas, que ingresen en los trimestres correspondientes a los informes del periodo.</t>
  </si>
  <si>
    <t>Control Interno</t>
  </si>
  <si>
    <t>Solicitar aclaración al Soporte SIRECI sobre el diligenciamiento de los formatos F9 y F52.18</t>
  </si>
  <si>
    <t>Consulta a Soporte SIRECI sobre el diligenciamiento de los formatos F9 y F52.18</t>
  </si>
  <si>
    <t>Almacen General</t>
  </si>
  <si>
    <t>Ajuste de la Vista del aplicativo Inventario (SI) con el fin de adicionar campos de informacion sobre marca, serial y modelo</t>
  </si>
  <si>
    <t>Visitas aleatorias con el fin de verificar la existencia y las condiciones de los bienes a cargo de los cuentadantes</t>
  </si>
  <si>
    <t>Implementacion de un control para la revision de los bienes por parte de los cuentadantes a través del aplicativo</t>
  </si>
  <si>
    <t>Ajuste aplicativo</t>
  </si>
  <si>
    <t>Visitas</t>
  </si>
  <si>
    <t>Acta</t>
  </si>
  <si>
    <t>Se hara seguimiento a las actas que presenten novedades o hallazgos.</t>
  </si>
  <si>
    <t>Almacen General
Gestión de Tecnologías informáticas y sistemas de información</t>
  </si>
  <si>
    <t>Realizar seguimiento a las observaciones del acta</t>
  </si>
  <si>
    <t xml:space="preserve">Elaborar Actas </t>
  </si>
  <si>
    <t>Realizar Visita según programacion</t>
  </si>
  <si>
    <r>
      <rPr>
        <b/>
        <sz val="9"/>
        <rFont val="Calibri"/>
        <family val="2"/>
      </rPr>
      <t>AG:</t>
    </r>
    <r>
      <rPr>
        <sz val="9"/>
        <rFont val="Calibri"/>
        <family val="2"/>
      </rPr>
      <t xml:space="preserve"> </t>
    </r>
    <r>
      <rPr>
        <sz val="9"/>
        <rFont val="Calibri"/>
        <family val="2"/>
      </rPr>
      <t>Solicitar a GTISI el ajuste del aplicativo de Inventario</t>
    </r>
  </si>
  <si>
    <r>
      <rPr>
        <b/>
        <sz val="9"/>
        <rFont val="Calibri"/>
        <family val="2"/>
      </rPr>
      <t>AG:</t>
    </r>
    <r>
      <rPr>
        <sz val="9"/>
        <rFont val="Calibri"/>
        <family val="2"/>
      </rPr>
      <t xml:space="preserve"> </t>
    </r>
    <r>
      <rPr>
        <sz val="9"/>
        <rFont val="Calibri"/>
        <family val="2"/>
      </rPr>
      <t xml:space="preserve"> Socializar a los cuentadantes del ajuste solicitando revision periodico de bienes corregido </t>
    </r>
  </si>
  <si>
    <r>
      <rPr>
        <b/>
        <sz val="9"/>
        <rFont val="Calibri"/>
        <family val="2"/>
      </rPr>
      <t>AG</t>
    </r>
    <r>
      <rPr>
        <b/>
        <sz val="9"/>
        <rFont val="Calibri"/>
        <family val="2"/>
      </rPr>
      <t>:</t>
    </r>
    <r>
      <rPr>
        <sz val="9"/>
        <rFont val="Calibri"/>
        <family val="2"/>
      </rPr>
      <t xml:space="preserve"> Solicitar a GTISI la implementacion de un control de verficacion semestral para los cuentadantes de los bienes a través del aplicativo de Inventario (casilla de verificacion y campo de observaciones)</t>
    </r>
  </si>
  <si>
    <r>
      <rPr>
        <b/>
        <sz val="9"/>
        <rFont val="Calibri"/>
        <family val="2"/>
      </rPr>
      <t>AG</t>
    </r>
    <r>
      <rPr>
        <b/>
        <sz val="9"/>
        <rFont val="Calibri"/>
        <family val="2"/>
      </rPr>
      <t>:</t>
    </r>
    <r>
      <rPr>
        <sz val="9"/>
        <rFont val="Calibri"/>
        <family val="2"/>
      </rPr>
      <t xml:space="preserve"> Socializar a los cuentadantes del ajuste solicitando revision periodico de bienes corregido </t>
    </r>
  </si>
  <si>
    <t xml:space="preserve">Socialización del manual de supervisión que define claramente los procedimientos, las responsabilidades, instrucciones y formatos a emplear durante la labor de supervisión </t>
  </si>
  <si>
    <t>Correo enviado</t>
  </si>
  <si>
    <t>Capacitación a las personas que ejercen el rol de supervisores de contratos y ordenes de prestación de servicios de la Vicerrectoría de Investigaciones, Innovación y Extensión.</t>
  </si>
  <si>
    <t>Solicitar a la oficina jurídica capacitación a las personas que ejercen el rol de supervisores de contratos y ordenes de prestación de servicios de la Vicerrectoría de Investigaciones, Innovación y Extensión.</t>
  </si>
  <si>
    <t>Realizar la capacitación a las personas que ejercen el rol de supervisores de contratos y ordenes de prestación de servicios en el ejercicio de su labor de la Vicerrectoría de Investigaciones, Innovación y Extensión.</t>
  </si>
  <si>
    <t>Capacitación realizada</t>
  </si>
  <si>
    <t>Diseño de un formato de informe para los contratistas por prestación de servicios del proyecto "Desarrollo de un programa de fortalecimiento del idioma inglés en 33 instituciones educativas oficiales del Depto de Risaralda"</t>
  </si>
  <si>
    <t>Diseñar un formato de los informes de avance de los contratistas en los que se relacionen las actividades ejecutadas para su certificación por parte del supervisor del proyecto "Desarrollo de un programa de fortalecimiento del idioma inglés en 33 instituciones educativas oficiales del Depto de Risaralda"</t>
  </si>
  <si>
    <t>Socializar el formato de los informes de avance a los contratistas del proyecto "Desarrollo de un programa de fortalecimiento del idioma inglés en 33 instituciones educativas oficiales del Depto de Risaralda"</t>
  </si>
  <si>
    <t>Vicerrectoría de Investigaciones, Innovación y Extensión</t>
  </si>
  <si>
    <t>Enviar el manual de supervisión definido por la Oficina Jurídica de la Universidad a las personas que ejercen el rol de supervisores de contratos y ordenes de prestación de servicios en la Vicerrectoría de Investigaciones, Innovación y Extensión.</t>
  </si>
  <si>
    <t>Vicerrectoria Académica</t>
  </si>
  <si>
    <t xml:space="preserve">Conformar Comisión del Consejo Académico para estudiar el tema y proponer directriz </t>
  </si>
  <si>
    <t>Para la formulación de la directriz se deberá tener en cuenta los articulos  18 y Art. 70 Lit. c del Estatuto Docente</t>
  </si>
  <si>
    <t xml:space="preserve">Proponer borrador de directriz, teniendo en cuenta el estatuto docente, y el PEI </t>
  </si>
  <si>
    <t>Aprobar la Directriz</t>
  </si>
  <si>
    <t>Acta del Consejo Académico</t>
  </si>
  <si>
    <t xml:space="preserve">Socializar la directriz </t>
  </si>
  <si>
    <r>
      <rPr>
        <b/>
        <sz val="9"/>
        <rFont val="Calibri"/>
        <family val="2"/>
      </rPr>
      <t>GTI&amp;SI:</t>
    </r>
    <r>
      <rPr>
        <sz val="9"/>
        <rFont val="Calibri"/>
        <family val="2"/>
      </rPr>
      <t xml:space="preserve"> Ajustar el reporte de elementos asignados a cuentadantes bajo a los requerimientos dados por área de Almacen</t>
    </r>
  </si>
  <si>
    <r>
      <rPr>
        <b/>
        <sz val="9"/>
        <rFont val="Calibri"/>
        <family val="2"/>
      </rPr>
      <t>GTISI:</t>
    </r>
    <r>
      <rPr>
        <sz val="9"/>
        <rFont val="Calibri"/>
        <family val="2"/>
      </rPr>
      <t xml:space="preserve"> Desarrollar un modulo para validar elementos de cuentadantes</t>
    </r>
  </si>
  <si>
    <t>Actualización del procedimiento 134-TRS-10 versión 6 estableciendos puntos de control</t>
  </si>
  <si>
    <t>Ajuste a Sistemas de Información</t>
  </si>
  <si>
    <t>Actualización de perfiles de usuarios del software de liquidación de matrícula</t>
  </si>
  <si>
    <t>Gestión Financiera
Gestión de Tecnologías informáticas y sistemas de información</t>
  </si>
  <si>
    <r>
      <rPr>
        <b/>
        <sz val="9"/>
        <rFont val="Calibri"/>
        <family val="2"/>
      </rPr>
      <t>GF:</t>
    </r>
    <r>
      <rPr>
        <sz val="9"/>
        <rFont val="Calibri"/>
        <family val="2"/>
      </rPr>
      <t xml:space="preserve">  Establecer una revisión a los documentos que suben los estudiantes durante el proceso de inscripción</t>
    </r>
  </si>
  <si>
    <r>
      <rPr>
        <b/>
        <sz val="9"/>
        <rFont val="Calibri"/>
        <family val="2"/>
      </rPr>
      <t>GTI&amp;SI:</t>
    </r>
    <r>
      <rPr>
        <sz val="9"/>
        <rFont val="Calibri"/>
        <family val="2"/>
      </rPr>
      <t xml:space="preserve"> Modificar el proceso de inscripciones para que a partir de los datos de las pruebas SABER PRO de cada aspirante, se obtenga la información del colegio y validarlos con los colegios suministrados en el 2018 por DANE registrados en la base de datos de la Universidad.</t>
    </r>
  </si>
  <si>
    <r>
      <rPr>
        <b/>
        <sz val="9"/>
        <rFont val="Calibri"/>
        <family val="2"/>
      </rPr>
      <t xml:space="preserve">GF: </t>
    </r>
    <r>
      <rPr>
        <sz val="9"/>
        <rFont val="Calibri"/>
        <family val="2"/>
      </rPr>
      <t xml:space="preserve">Remitir memorando a gestión de tecnologías informáticas y sistemas de información </t>
    </r>
  </si>
  <si>
    <r>
      <rPr>
        <b/>
        <sz val="9"/>
        <rFont val="Calibri"/>
        <family val="2"/>
      </rPr>
      <t>GTI&amp;SI:</t>
    </r>
    <r>
      <rPr>
        <sz val="9"/>
        <rFont val="Calibri"/>
        <family val="2"/>
      </rPr>
      <t xml:space="preserve"> Definir el proceso de administración de usuarios y autorizaciones para el aplicativo de liquidacion de matrícula, además de realizar los ajustes respectivos dicho aplicativo.</t>
    </r>
  </si>
  <si>
    <t>Protocolo interno para la conciliación de la información relacionada con el pasivo pensional</t>
  </si>
  <si>
    <t>Crear un control que permita certificar a Gestión de Talento Humano el valor total ejecutado para pensiones discriminado por recursos Nación y recursos propios (IES) al cierre de cada vigencia</t>
  </si>
  <si>
    <t>Vicerrectoría de Responsabilidad Social y Bienestar Universitario</t>
  </si>
  <si>
    <t>Gestión de Mantenimiento</t>
  </si>
  <si>
    <t>Fecha del informe de auditoria</t>
  </si>
  <si>
    <t>Implementación un modulo de software que le permita a un cuentadante, validar si los elementos que estan a su cargo son los que son o registre las aclaraciones respectivas. Estas revisiones se pueden dar varias veces al año.</t>
  </si>
  <si>
    <t>Consulta a la Contaduria General de la Nación el como debe ser la presentación de la cuenta Beneficios Posempleo en los Estados Financieros</t>
  </si>
  <si>
    <t>Documento;  Se refiere a Normatividad revisada o 
Visita realizada</t>
  </si>
  <si>
    <t>Documento: Se refiere a documento o acta.</t>
  </si>
  <si>
    <t>Documento: Se refiere a Memorando u oficio</t>
  </si>
  <si>
    <t>Documento:  Se refiere a memorando u oficio</t>
  </si>
  <si>
    <t xml:space="preserve">Elaboración de un protocolo para Mantenimiento Institucional con el fin de realizar una revisión previa antes de iniciar la ejecución de los contratos de obra. </t>
  </si>
  <si>
    <t>Formalizar protocolo con el  equipo de trabajo de Gestión de Mantenimiento Institucional</t>
  </si>
  <si>
    <t>Elaborar un protocolo para contratos de obra liderados por Gestión de Mantenimiento Institucional</t>
  </si>
  <si>
    <t>Ocasionado por debilidades en los mecanismos de control interno</t>
  </si>
  <si>
    <t>lo que afecta las actividades de cierre presupuestal y su información respecto de la confiabilidad y comprensibilidad</t>
  </si>
  <si>
    <t>Socializar la propuesta con las dependencias involucradas</t>
  </si>
  <si>
    <t>Actualización o aclaración de la normatividad actual referente a recursos del balance y  al fondo especial de tesorería</t>
  </si>
  <si>
    <t>Actualización del Manual de Programación Presupuestal que se ajuste a las necesidades actuales de la Institución</t>
  </si>
  <si>
    <t>Presentar la propuesta a las instancias pertinentes para su aprobación</t>
  </si>
  <si>
    <t>7-2016</t>
  </si>
  <si>
    <t>Lo anterior es ocasionado por debilidades en el seguimiento y control de la ejecución presupuestal</t>
  </si>
  <si>
    <t>lo que genera sobrestimación del rubro 220101-1-3361 sentencias y conciliaciones y subestimación del rubro 1 - 2 3 Impuestos y multas $3.758.774,63</t>
  </si>
  <si>
    <r>
      <rPr>
        <b/>
        <sz val="9"/>
        <rFont val="Calibri"/>
        <family val="2"/>
      </rPr>
      <t>APOYOS ECONOMICOS</t>
    </r>
    <r>
      <rPr>
        <sz val="9"/>
        <rFont val="Calibri"/>
        <family val="2"/>
      </rPr>
      <t xml:space="preserve">
En la UTP  se realizó revisión selectiva de los apoyos económicos otorgados durante  2016 con ocasión de los proyectos especiales, encontrándose deficiencias relacionadas con: valores pagados de más de acuerdo con la tabla de liquidación de viáticos (resolucion 002, Comision 2789, Comision 1668 - $814.644 )  y gastos no permitidos (Resolucion 08 y 09 - $400.000)</t>
    </r>
  </si>
  <si>
    <t>Lo anterior se debió a falta de control, seguimiento y monitoreo en el proceso de otorgamientos de apoyos económicos</t>
  </si>
  <si>
    <t>generando un detrimento patrimonial por $1.214.644</t>
  </si>
  <si>
    <t>Desarrollo de un aplicativo para los apoyos económicos de acuerdo al flujograma establecido</t>
  </si>
  <si>
    <t>Desarrollar el Aplicativo Apoyos Económicos</t>
  </si>
  <si>
    <t>Aplicativo</t>
  </si>
  <si>
    <t>Pertenece al Plan de Mejoramiento 2017 sobre la vigencia 2016 (hallazgo 9) Se solicitó nueva prórroga, por Jefe de Gestión de Tecnologías Informacitcas y Sistemas de Información, en Comité Institucional Virtual de Control  Interno No. 12 de  Octubre de 2018,  para el 31/12/2019,  (FI anterior: 29/07/2019 FF anterior: 29/07/2019).</t>
  </si>
  <si>
    <r>
      <rPr>
        <b/>
        <sz val="9"/>
        <rFont val="Calibri"/>
        <family val="2"/>
      </rPr>
      <t>RUBRO PRESUPUESTAL SENTENCIAS Y CONCILIACIONES</t>
    </r>
    <r>
      <rPr>
        <sz val="9"/>
        <rFont val="Calibri"/>
        <family val="2"/>
      </rPr>
      <t xml:space="preserve">
Se evidenció que la Universidad Tecnológica de Pereira, realizó imputación presupuestal inadecuada al efectuar pago de sanciones con cargo a la apropiación sentencias y conciliaciones por $3.758.774,63</t>
    </r>
  </si>
  <si>
    <t>09-2016</t>
  </si>
  <si>
    <r>
      <rPr>
        <b/>
        <sz val="9"/>
        <rFont val="Calibri"/>
        <family val="2"/>
      </rPr>
      <t>HORAS CATEDRA</t>
    </r>
    <r>
      <rPr>
        <sz val="9"/>
        <rFont val="Calibri"/>
        <family val="2"/>
      </rPr>
      <t xml:space="preserve">
La Universidad Tecnológica de Pereira, en la vigencia 2017, reconoció y pagó horas cátedra a 35 docentes por $13.212.389, cargadas al período en que se encontraba en incapacidad por enfermedad general o en licencia de maternidad o paternidad, detallados (Anexo 4.)
Así mismo, la Universidad no ha implementado los controles efectivos, que permitan evidenciar el cumplimiento de las horas asignadas a los docentes.</t>
    </r>
  </si>
  <si>
    <t>14-2017</t>
  </si>
  <si>
    <t>Se presenta por debilidades en los mecanismos de control y ausencia de cruce con las novedades</t>
  </si>
  <si>
    <t>generando detrimento patrimonial por mayor valor pagado, cifra que asciende a $13.212.389 y dificultad en el control y seguimiento de la nómina.</t>
  </si>
  <si>
    <t>Estructuración de un procedimiento para el reporte de incapacidades de docentes catedraticos</t>
  </si>
  <si>
    <t>Socializar el procedimiento y el formato</t>
  </si>
  <si>
    <t>Pertenece al Plan de Mejoramiento 2018 sobre la vigencia 2017 (hallazgo 14)</t>
  </si>
  <si>
    <r>
      <rPr>
        <b/>
        <sz val="9"/>
        <rFont val="Calibri"/>
        <family val="2"/>
      </rPr>
      <t>SUBSIDIO DE INCAPACIDADES</t>
    </r>
    <r>
      <rPr>
        <sz val="9"/>
        <rFont val="Calibri"/>
        <family val="2"/>
      </rPr>
      <t xml:space="preserve">
Al verificar el pago de incapacidades en las nóminas de la vigencia 2017, se evidenció que la Universidad Tecnológica de Pereira reconoció y pagó subsidio de incapacidad por $100.792.592 a empleados públicos y contratistas no amparados por la convención colectiva por no ostentar calidad de trabajadores oficiales como un auxilio adicional a partir del 3er día de incapacidad, no permitido por las disposiciones en materia de seguridad social, laboral y prestacional para las universidades estatales, equivalente a la diferencia entre el ingreso mensual del funcionario y la incapacidad que reconoce la EPS por enfermedad general.  (Anexo 5).</t>
    </r>
  </si>
  <si>
    <t>16-2017</t>
  </si>
  <si>
    <t>Debilidades de control legal por parte la UTP</t>
  </si>
  <si>
    <t>ocasionando disminución de los recursos para la inversión en bienestar universitario por un valor que asciende a $100.792.592</t>
  </si>
  <si>
    <t>Gestión de Talento Humano</t>
  </si>
  <si>
    <t>Gestión de Tecnologías Informáticas y Sistemas de Información</t>
  </si>
  <si>
    <t>Formulación de política y diseño del programa de bienestar para el personal de la Institucion</t>
  </si>
  <si>
    <t>Socializar y presentar propuesta de bienestar en las instancias pertinentes</t>
  </si>
  <si>
    <t>Pertenece al Plan de Mejoramiento 2018 sobre la vigencia 2017 (hallazgo 16)</t>
  </si>
  <si>
    <t>Pertenece al Plan de Mejoramiento 2018 sobre la vig. 2017 (hallazgo 8).
Solicitó prórroga, mediante memorando No. 02-1345-62 por Jefe de Gestión Presupuesto, la cual fue aprobada, por el Comité de Coordinación de Control Interno en acta No. 11 de  septiembre 10 de 2018,  para el 30/11/2018,  (FI: 01/08/2018 FF: 30/11/2018).</t>
  </si>
  <si>
    <t>8-2017</t>
  </si>
  <si>
    <r>
      <rPr>
        <b/>
        <sz val="9"/>
        <rFont val="Calibri"/>
        <family val="2"/>
      </rPr>
      <t>INFORMACIÓN PRESUPUESTAL</t>
    </r>
    <r>
      <rPr>
        <sz val="9"/>
        <rFont val="Calibri"/>
        <family val="2"/>
      </rPr>
      <t xml:space="preserve">
En la Universidad Tecnológica para la vigencia 2017, se evidenció en la ejecución presupuestal de gastos que no discrimina la información de cuentas por pagar, tampoco el saldo de la reserva de apropiación y de reservas presupuestales, estas últimas ascendieron a $20.690.738.649.
Igualmente, no detalla información respecto de las obligaciones contraídas por la UTP, puesto que tanto apropiación definitiva como compromisos totalizan igualmente $201.201.096.326. 
Además, la Universidad Tecnológica para la vigencia 2017, reportó $1.933.805.661 como recursos de capital, incorporó al presupuesto $1.826.843.751 quedando sin incorporar al presupuesto del año 2018, las reservas presupuestales no ejecutadas por $106.961.910. No constituyó el fondo especial de tesorería con las reservas presupuestales no ejecutadas</t>
    </r>
  </si>
  <si>
    <t>'Elaboración de Manual para el manejo de bienes muebles en la Universidad Tecnólogica de Pereira</t>
  </si>
  <si>
    <t xml:space="preserve">Elaborar manual para el manejo de bienes </t>
  </si>
  <si>
    <t>documento</t>
  </si>
  <si>
    <t>Gestión para aprobación y adopción del manual</t>
  </si>
  <si>
    <t>Acto Administrativo</t>
  </si>
  <si>
    <t xml:space="preserve">Actualizar de instructivo SIRECI de rendición de la cuenta de acuerdo a las instrucciones recibidas </t>
  </si>
  <si>
    <t>Presentar la propuesta  a las instancias pertinentes para aprobación</t>
  </si>
  <si>
    <t>01-2018</t>
  </si>
  <si>
    <t>02-2018</t>
  </si>
  <si>
    <t>03-2018</t>
  </si>
  <si>
    <t>04-2018</t>
  </si>
  <si>
    <t>05-2018</t>
  </si>
  <si>
    <t>06-2018</t>
  </si>
  <si>
    <t>07-2018</t>
  </si>
  <si>
    <t>08-2018</t>
  </si>
  <si>
    <t>10-2018</t>
  </si>
  <si>
    <t>11-2018</t>
  </si>
  <si>
    <t>12-2018</t>
  </si>
  <si>
    <t>13-2018</t>
  </si>
  <si>
    <t>14-2018</t>
  </si>
  <si>
    <t>15-2018</t>
  </si>
  <si>
    <t>16-2018</t>
  </si>
  <si>
    <t>17-2018</t>
  </si>
  <si>
    <t>09-2018</t>
  </si>
  <si>
    <t>Gestión de Tecnologías informáticas y sistemas de información</t>
  </si>
  <si>
    <t>Responsable</t>
  </si>
  <si>
    <t>EVALUACION DE CONTROL INTERNO</t>
  </si>
  <si>
    <t>EFECTIVIDAD</t>
  </si>
  <si>
    <t>CUMPLIMIENTO ACTIVIDAD</t>
  </si>
  <si>
    <t>CUMPLIMIENTO DE LA ACCIÓN</t>
  </si>
  <si>
    <t>CUMPLE</t>
  </si>
  <si>
    <t>PARCIAL</t>
  </si>
  <si>
    <t>NO CUMPLE</t>
  </si>
  <si>
    <t>SUBSANA EL HALLAZGO</t>
  </si>
  <si>
    <t>OBSERVACIÓN SOBRE EFECTIVIDAD</t>
  </si>
  <si>
    <t xml:space="preserve">OBSERVACION SOBRE CUMPLIMIENTO ACCION </t>
  </si>
  <si>
    <t xml:space="preserve">ACCION CUMPLIDA </t>
  </si>
  <si>
    <t>ACCION PARCIALMENTE CUMPLIDA</t>
  </si>
  <si>
    <t>ACCION NO CUMPLIDA</t>
  </si>
  <si>
    <t>RESULTADO CUMPLIMIENTO</t>
  </si>
  <si>
    <t>RESULTADO EFECTIVIDAD  HALLAZGO</t>
  </si>
  <si>
    <t>HALLAZGO SUBSANADO - Evidencia demuestra que se corrigio el hallazgo y sus causas</t>
  </si>
  <si>
    <t>EFECTIVIDAD DE LAS ACCIONES IMPLEMENTADAS</t>
  </si>
  <si>
    <t>EFECTIVAS</t>
  </si>
  <si>
    <t>NO EFECTIVAS</t>
  </si>
  <si>
    <t>NO EVALUADAS</t>
  </si>
  <si>
    <t>EVIDENCIA DE EFECTIVIDAD</t>
  </si>
  <si>
    <t>Finalizada</t>
  </si>
  <si>
    <t>Vencida</t>
  </si>
  <si>
    <t xml:space="preserve">Vigente </t>
  </si>
  <si>
    <t>Estado</t>
  </si>
  <si>
    <t>Estado de la actividad</t>
  </si>
  <si>
    <t>AVANCE FÍSICO DE UNIDAD DE MEDIDA</t>
  </si>
  <si>
    <t>HALLAZGO CON MEJORAS CUMPLIDAS</t>
  </si>
  <si>
    <t>HALLAZGO CON ACCIONES CUMPLIDAS</t>
  </si>
  <si>
    <t>HALLAZGO PENDIENTE DE CUMPLIMIENTO DE ACCION</t>
  </si>
  <si>
    <r>
      <rPr>
        <b/>
        <sz val="10"/>
        <rFont val="Arial"/>
        <family val="2"/>
      </rPr>
      <t>Reporte Junio (02-1343-76):</t>
    </r>
    <r>
      <rPr>
        <sz val="10"/>
        <rFont val="Arial"/>
        <family val="2"/>
      </rPr>
      <t xml:space="preserve"> Se hace  ajuste de la medición posterior aplicado a las inversiones de administración de liquidez clasificada al valor del mercado con cambios en el resultado.  Para lo anterior se anexa:
* Archivo en Excel valoración del portafolio dado por el proveedor de precios para valoración -PRECIA
*PDF CON:
*Ajuste Contable (clasificado por tipo de inversión)
*Nota de Contabilidad 546 de 30/04/2019
* Libro Auxiliar Inversiones de Administración de Liquidez al valor del mercado
*Libro Auxiliar Inversiones</t>
    </r>
  </si>
  <si>
    <r>
      <rPr>
        <b/>
        <sz val="10"/>
        <rFont val="Arial"/>
        <family val="2"/>
      </rPr>
      <t xml:space="preserve">Reporte Junio (02-1345-145):    </t>
    </r>
    <r>
      <rPr>
        <sz val="10"/>
        <rFont val="Arial"/>
        <family val="2"/>
      </rPr>
      <t xml:space="preserve">                                                                                   Se realizó reunión con la Vicerrectoría Administratva y Financiera en la cual se presentó la propuesta de actualización a la normativdad para atender el Hallazgo Ver "Acta No. 01 del 5 de abril de 2019"  Gestión de Presupuesto</t>
    </r>
  </si>
  <si>
    <r>
      <rPr>
        <b/>
        <sz val="10"/>
        <rFont val="Arial"/>
        <family val="2"/>
      </rPr>
      <t>Reporte Junio (02-123-390):</t>
    </r>
    <r>
      <rPr>
        <sz val="10"/>
        <rFont val="Arial"/>
        <family val="2"/>
      </rPr>
      <t xml:space="preserve"> Se diseño el formato de informe de avance de los contratistas del proyecto:"Desarrollo de un programa de fortalecimiento del idioma inglés en 33 instituciones educativas oficiales del Depto de Risaralda" donde se relacionan las actividades ejecutadas y se certifica por parte del supervisor </t>
    </r>
  </si>
  <si>
    <r>
      <rPr>
        <b/>
        <sz val="10"/>
        <rFont val="Arial"/>
        <family val="2"/>
      </rPr>
      <t xml:space="preserve">Reporte Junio (02-123-390): </t>
    </r>
    <r>
      <rPr>
        <sz val="10"/>
        <rFont val="Arial"/>
        <family val="2"/>
      </rPr>
      <t xml:space="preserve">Se envío correo electronico a los contratistas del proyecto: "Desarrollo de un programa de fortalecimiento del idioma inglés en 33 instituciones educativas oficiales del Depto de Risaralda" con la socialización del formato de informe de avance diseñado </t>
    </r>
  </si>
  <si>
    <r>
      <t xml:space="preserve">Reporte Junio (02-123-390): </t>
    </r>
    <r>
      <rPr>
        <sz val="10"/>
        <rFont val="Arial"/>
        <family val="2"/>
      </rPr>
      <t>Se envió correo el día 03/07/2019 con el Instructivo de supervisión definido por la Oficina Jurídica de la Universidad Tecnológica de Pereira a los supervisores de contratos y ordenes de prestación de servicios de la Vicerrectoría de Investigaciones, Innovación y Extensión.</t>
    </r>
  </si>
  <si>
    <t>Se envia instructivo de supervisión, dado que en la actualidad no existe manual de Supervisión</t>
  </si>
  <si>
    <t>Se tiene formato para presentación de informes, el cual fue socializado con los contratistas,  se recomienda que este formato sea socializado a los interventores</t>
  </si>
  <si>
    <r>
      <rPr>
        <b/>
        <sz val="10"/>
        <rFont val="Arial"/>
        <family val="2"/>
      </rPr>
      <t xml:space="preserve">Reporte Junio (02-134-155): </t>
    </r>
    <r>
      <rPr>
        <sz val="10"/>
        <rFont val="Arial"/>
        <family val="2"/>
      </rPr>
      <t>Se envió memorando 02-134-142 del 12 de Juio de 2019 a GTIYSI</t>
    </r>
  </si>
  <si>
    <r>
      <rPr>
        <b/>
        <sz val="10"/>
        <rFont val="Arial"/>
        <family val="2"/>
      </rPr>
      <t xml:space="preserve">Reporte Marzo (02-132-683): </t>
    </r>
    <r>
      <rPr>
        <sz val="10"/>
        <rFont val="Arial"/>
        <family val="2"/>
      </rPr>
      <t>Mediante Memorando No. 02-132-53 del 24 de enero de 2019 se socializa el procedimiento de recuperación de horas 132-CMP-22 - Certificaciones docentes transitorios, hora cátedra y proyectos especiales.  Versión: 3  fecha: 2018-10-17 y el formato 132-F119 - Recuperación de horas Versión 1 Fecha: 2018-09-20. Se publico en campus informa 2019-01-24</t>
    </r>
  </si>
  <si>
    <r>
      <rPr>
        <b/>
        <sz val="10"/>
        <rFont val="Arial"/>
        <family val="2"/>
      </rPr>
      <t>Reporte Junio (02-121-414):</t>
    </r>
    <r>
      <rPr>
        <sz val="10"/>
        <rFont val="Arial"/>
        <family val="2"/>
      </rPr>
      <t xml:space="preserve"> En el Consejo Académico celebrado el 26 de junio de 2019 se designó comisión para analizar y proponer un reglamento al artículo 18 del Estatuto docente, el cual permitirá brindar las claridades necesarias sobre el cumplimiento de la Hora Catedra.</t>
    </r>
  </si>
  <si>
    <r>
      <t xml:space="preserve">Reporte Junio (02-132-1498):  </t>
    </r>
    <r>
      <rPr>
        <sz val="10"/>
        <rFont val="Arial"/>
        <family val="2"/>
      </rPr>
      <t>Se ajustó el procedimiento y se remitió  a SGC el 11/06/2019, con el fin de ser publicado</t>
    </r>
  </si>
  <si>
    <r>
      <t xml:space="preserve">Reporte Junio (02-132-1498): </t>
    </r>
    <r>
      <rPr>
        <sz val="10"/>
        <rFont val="Arial"/>
        <family val="2"/>
      </rPr>
      <t>Se modificó el formato de recuperación de horas cátedra y sobrecarga F119 y se envió a SGC para la publicación el 4/7/2019.</t>
    </r>
  </si>
  <si>
    <r>
      <t xml:space="preserve">Reporte Junio (02-132-1498): </t>
    </r>
    <r>
      <rPr>
        <sz val="10"/>
        <rFont val="Arial"/>
        <family val="2"/>
      </rPr>
      <t>Mediante correo eletrónico 11 de junio de 2019 se remite a SGC procedimiento modificado y recibimos la siguiente respuesta:
Por medio del presente informo que su solicitud a sido atendida, puede verificar el procedimiento actualizado en la página web del Sistema Integral de Gestión. https://www.utp.edu.co/gestioncalidad/documentos-procesos/4/1/Personal 
El formato de recuperación de horas cátedra y sobrecarga se codificó en la tercera versión ys e encuetra punlicado en el link;  https://www.utp.edu.co/gestioncalidad/documentos-procesos/6/1/Personal</t>
    </r>
  </si>
  <si>
    <t>Mediante memorando 02-01-76 del 28/06/2019 se designo Comisión del consejo Academico para realizar análsis del Art. 18 del Estatuto Docente.</t>
  </si>
  <si>
    <r>
      <rPr>
        <b/>
        <sz val="10"/>
        <rFont val="Arial"/>
        <family val="2"/>
      </rPr>
      <t>Reporte Junio (02-1334-53):</t>
    </r>
    <r>
      <rPr>
        <sz val="10"/>
        <rFont val="Arial"/>
        <family val="2"/>
      </rPr>
      <t xml:space="preserve"> Se elaboró protocolo para contrartos de obra liderados por Mantenimiento Institucional</t>
    </r>
  </si>
  <si>
    <r>
      <rPr>
        <b/>
        <sz val="10"/>
        <rFont val="Arial"/>
        <family val="2"/>
      </rPr>
      <t>Reporte Junio (02-135-33):</t>
    </r>
    <r>
      <rPr>
        <sz val="10"/>
        <rFont val="Arial"/>
        <family val="2"/>
      </rPr>
      <t xml:space="preserve">  El reporte se ajustó y fue revisado por Calixto Leandro Martin Bedoya funcionario de Inventarios (2019/06/27). Se ajunta imagen. Además se puede verificar en el reporte de inventarios de cada cuentadante.</t>
    </r>
  </si>
  <si>
    <t>Gestionar la aprobación y adopción del manual</t>
  </si>
  <si>
    <t>Pertenece al Plan de Mejoramiento 2018 sobre la vig. 2017 (hallazgo 8).
Solicitud de prórroga, mediante memorando No. 02-1345-62 por Jefe de Gestión Presupuesto, la cual fue aprobada, por el Comité de Coordinación de Control Interno en acta No. 11 de  septiembre 10de 2018,  para el 31/03/2019,  (FI: 01/10/2018 FF: 31/03/2019).
Se solicitó nueva prórroga, mediante memorando No. 02-1345-45 por la Jefe de Gestión Presupuesto, la cual fue aprobada, por el Comité de Coordinación de Control Interno en acta No.03 del 04 de marzo de 2019,  para el 31/05/2019,  (FI: 01/10/2018 FF: 31/05/2019).
Se solicitó nueva prórroga, mediante memorando No. 02-1345-187 por la Jefe de Gestión Presupuesto, la cual fue aprobada, por el Comité de Coordinación de Control Interno en acta No.10 del 30 de septiembe de 2019,  para el 31/10/2019,  (FI: 01/11/2018 FF: 31/10/2019).</t>
  </si>
  <si>
    <t>Pertenece al Plan de Mejoramiento 2017 sobre la vig. 2016 (hallazgo 7) Se solicitó prórroga, mediante memorando No. 02-1345-62 por Jefe de Gestión Presupuesto. Aprobada, por el Comité  Institucional de Control Interno Acta No. 11 de 10/09/2018, , por lo cual se toma  como fecha de inicio la fecha de aprobación de la prorroga. (FI anterior: 01/02/2018 FF anterior: 30/11/2018).
Se solicitó nueva prórroga, mediante memorando No. 02-1345-45 por la Jefe de Gestión Presupuesto, la cual fue aprobada, por el Comité de Coordinación de Control Interno en acta No.03 del 04 de marzo de 2019,  para el 30/09/2019,  (FI: 01/11/2018 FF: 30/09/2019).
Se solicitó nueva prórroga, mediante memorando No. 02-1345-187 por la Jefe de Gestión Presupuesto, la cual fue aprobada, por el Comité de Coordinación de Control Interno en acta No.10 del 30 de septiembe de 2019,  para el 31/10/2019,  (FI: 01/11/2018 FF: 31/10/2019).</t>
  </si>
  <si>
    <t>Se solicitó, mediante memorando No. 02-1333-43 por el Jefe del Almacén General e Inventarios, la cual fue aprobada, por el Comité de Coordinación de Control Interno en acta No.10 del 30 de septiembe de 2019,  para el 30/11/2019,  (FI: 25/06/2019 FF: 30/11/2019).</t>
  </si>
  <si>
    <t>Se solicitó, mediante memorando No. 02-1333-43 por el Jefe del Almacén General e Inventarios, la cual fue aprobada, por el Comité de Coordinación de Control Interno en acta No.10 del 30 de septiembe de 2019,  para el 30/03/2020,  (FI: 30/08/2019 FF: 30/03/2020).</t>
  </si>
  <si>
    <r>
      <t xml:space="preserve">Reporte Septiembre: </t>
    </r>
    <r>
      <rPr>
        <sz val="10"/>
        <rFont val="Arial"/>
        <family val="2"/>
      </rPr>
      <t>Se solicita aclaración a Soporte SIRECI el día 04/07/2019, sobre los formatos F9 y F52.18 y se recibe respuesta el día 09/07/2019 (ver archivo en el link C:\Users\Usuario UTP\Desktop\UTP\SEGUIMIENTO PLANES DE MEJORAMIENTO CGR\2019 (vig 2017)\Tercer Trimestre\SOPORTES\Control Interno\Hallazgo 17</t>
    </r>
  </si>
  <si>
    <r>
      <t xml:space="preserve">Reporte Septiembre: </t>
    </r>
    <r>
      <rPr>
        <sz val="10"/>
        <rFont val="Arial"/>
        <family val="2"/>
      </rPr>
      <t>Se actualiza el instuctivo de la Rendición de la Cuenta Anual Consolidada "INSTRUCCIONES PARA EL DILIGENCIAMIENTO DE LOS FORMATOS PARA LA RENDICION DE CUENTA ANUAL SOBRE LA VIGENCIA 2018", ver en link https://www.utp.edu.co/controlinterno/rendicion-de-la-cuenta/23/informes-rendicion-de-cuenta-anual (actualizado el 01 de agosto de 2019, versión 6).</t>
    </r>
  </si>
  <si>
    <r>
      <rPr>
        <b/>
        <sz val="10"/>
        <rFont val="Arial"/>
        <family val="2"/>
      </rPr>
      <t>Reporte Septiembre (02-1343-102):</t>
    </r>
    <r>
      <rPr>
        <sz val="10"/>
        <rFont val="Arial"/>
        <family val="2"/>
      </rPr>
      <t xml:space="preserve">  Se reviso y analizo el formato con el  cual se consolida la información de los Procesos de los litigios y demandas con la persona responsable del mismo y se acordaron los cambios a cordes con la norma y políticas contables. 
Se anexa Formato </t>
    </r>
  </si>
  <si>
    <r>
      <rPr>
        <b/>
        <sz val="10"/>
        <rFont val="Arial"/>
        <family val="2"/>
      </rPr>
      <t>Reporte Septiembre (02-1343-102):</t>
    </r>
    <r>
      <rPr>
        <sz val="10"/>
        <rFont val="Arial"/>
        <family val="2"/>
      </rPr>
      <t xml:space="preserve">  Se reviso y analizo el formato con el  cual se consolidad la información de los Procesos de los litigios y demandas con la persona responsable del mismo y se acordaron los cambios a cordes con la norma y políticas contables. Se anexa Acta de Reunión.</t>
    </r>
  </si>
  <si>
    <r>
      <rPr>
        <b/>
        <sz val="10"/>
        <rFont val="Arial"/>
        <family val="2"/>
      </rPr>
      <t>Reporte Septiembre (02-1343-102):</t>
    </r>
    <r>
      <rPr>
        <sz val="10"/>
        <rFont val="Arial"/>
        <family val="2"/>
      </rPr>
      <t xml:space="preserve">  Se realizó la revisión del presente hallazgo con relación a la medición posterior de la Propiedad, Planta y Equipo , realizandose  el ajuste respectivo y de acuerdo al anexo 484 de 2017 de la CGN. Se anexa las evidencias del ajuste realizado</t>
    </r>
  </si>
  <si>
    <r>
      <rPr>
        <b/>
        <sz val="10"/>
        <rFont val="Arial"/>
        <family val="2"/>
      </rPr>
      <t xml:space="preserve">Reporte Septiembre (02-1343-102): </t>
    </r>
    <r>
      <rPr>
        <sz val="10"/>
        <rFont val="Arial"/>
        <family val="2"/>
      </rPr>
      <t xml:space="preserve"> Se realizó la revisión del presente hallazgo y se le solicito al valuador la aclaración del valor correcto del avalúo de las canchas de futbol y pista atlética.
Se anexa auxiliar y correo  electrónico aclaratorio de la firma Conmetodo firma valuadora de las edificaciones de la Universidad aclarando la cifra del avalúo de las canchas de futbol y pista atlética. y el respectivo ajuste</t>
    </r>
  </si>
  <si>
    <r>
      <rPr>
        <b/>
        <sz val="10"/>
        <rFont val="Arial"/>
        <family val="2"/>
      </rPr>
      <t>Reporte Septiembre (02-1345-194):</t>
    </r>
    <r>
      <rPr>
        <sz val="10"/>
        <rFont val="Arial"/>
        <family val="2"/>
      </rPr>
      <t xml:space="preserve"> Se tiene documento construido con la información de 5 Universidades con respecto al principio de Universalidad, unidad de caja, equilibrio y anualidad además de las modificaciones presupuestales.
Ver PDF de cada principio mencionado y modificaciones presupuestales</t>
    </r>
  </si>
  <si>
    <r>
      <rPr>
        <b/>
        <sz val="10"/>
        <rFont val="Arial"/>
        <family val="2"/>
      </rPr>
      <t>Reporte Septiembre (02-1345-194):</t>
    </r>
    <r>
      <rPr>
        <sz val="10"/>
        <rFont val="Arial"/>
        <family val="2"/>
      </rPr>
      <t xml:space="preserve"> Se tiene documento de análisis de información sobre el hallazgo el cual será presentado a la Vicerrectoría Administrativa y Financiera
Ver PDF </t>
    </r>
  </si>
  <si>
    <t>Se tienen los soportes documentales de las actividades realizadas</t>
  </si>
  <si>
    <t>Se revisaron los saldos de las conciliaciones de las inversiones y se hacen los ajustes de la medición posterior y se realizó reunión con el con el  área de Tesorería para la socialización de las normas relacionadas con las Inversiones de Administración de Liquidez clasificadas en la Categoria de Valor del Mercando con cambios en el Resultado
Se tienen los soportes documentales de las actividades realizadas</t>
  </si>
  <si>
    <r>
      <t xml:space="preserve">Reporte Septiembre (02-1343-102): </t>
    </r>
    <r>
      <rPr>
        <sz val="10"/>
        <rFont val="Arial"/>
        <family val="2"/>
      </rPr>
      <t>Se realizó reunión con el área de Tesorería para la socialización de las normas relacionadas con las Inversiones de Administración de Liquidez clasificadas en la Categoria de Valor del Mercando con cambios en el Resultado. Se anexa Acta.</t>
    </r>
  </si>
  <si>
    <r>
      <t xml:space="preserve">Reporte Septiembre (02-132-2440): </t>
    </r>
    <r>
      <rPr>
        <sz val="10"/>
        <rFont val="Arial"/>
        <family val="2"/>
      </rPr>
      <t>Se anexan 4 archivos con las evidencias de la divulgación de los ajustes al procedimiento y al formato de recuepración de horas: 
*Reunión con los decanos "REGISTRO DE ASISTENCIA 17 06 2019 DIVULGACIÓN PROCEDIMIENTOS Y FORMATO HORAS CATEDRÁ DECANOS"
*Reunión Consejo de Facultad de Tecnología "FIRMAS ACTA No. 40 Facultad de Tecnología"
*Publicción en Campus Informa, envío de correso electróncios a los catedráticos, memorando No. 02-132-1867 de agosto de 2019,  para los Directivos encargados de certificar "evidencias Plan de Mejoramiento".
Reunión reinducción de Directivos "REGISTRO DE ASISTENCIA  - REUNION DIRECTIVOS  03 07 2019". Reunión Dcoentes Departamento de Física "LISTADO DE ASISTENCIA DEPTO DE FISICA - PROCEDIMIENTO INCAPACIDADES Y HORAS 10 06 2019".</t>
    </r>
  </si>
  <si>
    <t>Se actualizó el procedimiento 132-CMP-22 version 4 de fecha 2019-06-12
Se actualizó formato 132-F119  FORMATO DE RECUPERACIÓN DE HORAS CÁTEDRA - SOBRECARGA Version 3 de fecha 2019-07-05 8
La actividad de formalizacion del procedimeinto y del formato se realiza en el mes de junio y julio y se divulgan a los docentes de cátedra, directivos y responsables de la certificación, a través de reuniones en facultades o programas, memorandos, correos electrónicos y en el campus informa.</t>
  </si>
  <si>
    <t>Terminadas Cuarto Seguimiento</t>
  </si>
  <si>
    <r>
      <rPr>
        <b/>
        <sz val="10"/>
        <color indexed="8"/>
        <rFont val="Arial"/>
        <family val="2"/>
      </rPr>
      <t xml:space="preserve"> Reporte Junio (02-1334-53): </t>
    </r>
    <r>
      <rPr>
        <sz val="10"/>
        <color indexed="8"/>
        <rFont val="Arial"/>
        <family val="2"/>
      </rPr>
      <t>Técnico Administivo de inventarios - Envío solicitud el 30/05/2019 a Sistemas con requierimiento de cambios en el aplicativo para consulta de inventarios</t>
    </r>
  </si>
  <si>
    <r>
      <t xml:space="preserve"> </t>
    </r>
    <r>
      <rPr>
        <b/>
        <sz val="10"/>
        <color indexed="8"/>
        <rFont val="Arial"/>
        <family val="2"/>
      </rPr>
      <t>Reporte Junio (02-1334-53):</t>
    </r>
    <r>
      <rPr>
        <sz val="10"/>
        <color indexed="8"/>
        <rFont val="Arial"/>
        <family val="2"/>
      </rPr>
      <t xml:space="preserve"> Técnico Administivo de inventarios - Envío solicitud el 30/05/2019 a Sistemas con requierimiento de cambios en el aplicativo para consulta de inventarios</t>
    </r>
  </si>
  <si>
    <r>
      <rPr>
        <b/>
        <sz val="10"/>
        <rFont val="Arial"/>
        <family val="2"/>
      </rPr>
      <t xml:space="preserve">Reporte Septiembre (02-1334-56): </t>
    </r>
    <r>
      <rPr>
        <sz val="10"/>
        <rFont val="Arial"/>
        <family val="2"/>
      </rPr>
      <t>Se realizó reunión con el personal encargado de obras de mantenimiento, ver acta de formalización de protocolo del 12/08/2019</t>
    </r>
  </si>
  <si>
    <r>
      <t xml:space="preserve">Reporte Septiembre (02-1333-45): </t>
    </r>
    <r>
      <rPr>
        <sz val="10"/>
        <rFont val="Arial"/>
        <family val="2"/>
      </rPr>
      <t>Se realizaron las visitas programadas se adjuntan actas de las mismas.</t>
    </r>
  </si>
  <si>
    <r>
      <t xml:space="preserve">Reporte Septiembre (02-1333-45): </t>
    </r>
    <r>
      <rPr>
        <sz val="10"/>
        <rFont val="Arial"/>
        <family val="2"/>
      </rPr>
      <t>Se registran 15 visitas en el cronograma adjunto</t>
    </r>
  </si>
  <si>
    <r>
      <t>Reporte Septiembre (02-135-xx): A</t>
    </r>
    <r>
      <rPr>
        <sz val="10"/>
        <rFont val="Arial"/>
        <family val="2"/>
      </rPr>
      <t>l momento van 23 actas que reposan en las oficinas del almacén general</t>
    </r>
  </si>
  <si>
    <r>
      <rPr>
        <b/>
        <sz val="10"/>
        <rFont val="Arial"/>
        <family val="2"/>
      </rPr>
      <t>Reporte Septiembre (02-1333-45): S</t>
    </r>
    <r>
      <rPr>
        <sz val="10"/>
        <rFont val="Arial"/>
        <family val="2"/>
      </rPr>
      <t>e socializó con los cuentadantes la nueva vista del aplicativo y se realizó ejercicio explicativo a través del modulo sistema de información</t>
    </r>
  </si>
  <si>
    <r>
      <t>Reporte Septiembre (02-1333-45): S</t>
    </r>
    <r>
      <rPr>
        <sz val="10"/>
        <rFont val="Arial"/>
        <family val="2"/>
      </rPr>
      <t>e elaboraron actas según adjunto .</t>
    </r>
  </si>
  <si>
    <r>
      <rPr>
        <b/>
        <sz val="10"/>
        <rFont val="Arial"/>
        <family val="2"/>
      </rPr>
      <t>Reporte Septiembre (02-1333-45): E</t>
    </r>
    <r>
      <rPr>
        <sz val="10"/>
        <rFont val="Arial"/>
        <family val="2"/>
      </rPr>
      <t>n las visitas de inventario se explico y realizo ejercicio para demostrar consulta a través del aplicativo, las actas de inventario reposan en la Oficina del Técnico de Inventarios</t>
    </r>
  </si>
  <si>
    <t>En esta parte: interviene el Consejo Superior 
Solicitud de prórroga, mediante memorando No. 02-1345-62 por Jefe de Gestión Presupuesto, la cual fue aprobada, por el Comité de Coordinación de Control Interno en acta No. 11 de  septiembre 10de 2018,  para el 31/03/2019,  (FI: 01/10/2018 FF: 31/03/2019).
Se solicitó nueva prórroga, por la Vicerrecotra de Responsabilidad Social y Bienestar Univeristario, en reunión del Comité Institucionalde Control Interno el 30/09/2019, la cual  fue aprobada por el Comité  Institucional de Control Interno en acta No.10 del 30 de septiembe de 2019,  para el 30/03/2020,  (FI: 01/10/2019 FF: 30/03/2020).</t>
  </si>
  <si>
    <t>Responsabilidad compartida con: Vicerrectoria Academica, Gestión del Talento Humano, Comunicaciones UTP.
La divulgación de la politica podra realizarse en procesos de inducción y reinducción- medios de comunicación UTP.
Se solicitó nueva prórroga, por la Vicerrecotra de Responsabilidad Social y Bienestar Univeristario, en reunión del Comité Institucionalde Control Interno el 30/09/2019, la cual  fue aprobada por el Comité  Institucional de Control Interno en acta No.10 del 30 de septiembe de 2019,  para el 30/06/2020,  (FI: 30/01/2020 FF: 30/06/2020).</t>
  </si>
  <si>
    <r>
      <rPr>
        <b/>
        <sz val="10"/>
        <rFont val="Arial"/>
        <family val="2"/>
      </rPr>
      <t xml:space="preserve">Reporte Septiembre (02-1345-194): </t>
    </r>
    <r>
      <rPr>
        <sz val="10"/>
        <rFont val="Arial"/>
        <family val="2"/>
      </rPr>
      <t>Se remitió oficio No. 01-1345-09 al Director General del Presupuesto Público Nacional del Ministerio de Hacienda y Crédito Público Dr Fernando Jimenz Rodríguez. Ver oficio No. 01-1345-09 y Respuesta MHCP al oficio 01-1345-09</t>
    </r>
  </si>
  <si>
    <r>
      <t xml:space="preserve">Reporte Septiembre (02-136-285): </t>
    </r>
    <r>
      <rPr>
        <sz val="10"/>
        <rFont val="Arial"/>
        <family val="2"/>
      </rPr>
      <t>El borrador ya se encuentra elaborado.</t>
    </r>
  </si>
  <si>
    <r>
      <t xml:space="preserve">Reporte Septiembre (02-136-285): </t>
    </r>
    <r>
      <rPr>
        <sz val="10"/>
        <rFont val="Arial"/>
        <family val="2"/>
      </rPr>
      <t>En el Comité No. 10 de Control Interno se anuncio que la propuesta de Política sería enviada al Comité Directivo para su revisión. Mediante memorando numero: 02-136-268 de la Vicerrectoria se envia el documento a: Vicerrectoria Academica, Planeación,  Secretaria General, Vicerrectoria Administrativa y Financiera, control interno.</t>
    </r>
  </si>
  <si>
    <r>
      <t xml:space="preserve">Reporte Septiembre (02-1333-45): </t>
    </r>
    <r>
      <rPr>
        <sz val="10"/>
        <rFont val="Arial"/>
        <family val="2"/>
      </rPr>
      <t>Reporta la actividad cumplida, por lo cual Control Interno  le solicita el soporte documental de la solicitud a GTIySI y mediante memorando 02-1332-2 del 28 de octubre de 2019 de Publicaciones, nos envia copia del oficio 01-1333-30 del 26 de junio de 2019; donde hace la solicitud a GTIySI sobre estudiar la posibilidad de desarrollar un aplicativo a través del cual los funcionarios de la Universidad con inventario a cargo puedan controlar
y registrar semestralmente los datos de los bienes a su cargo</t>
    </r>
    <r>
      <rPr>
        <b/>
        <sz val="10"/>
        <rFont val="Arial"/>
        <family val="2"/>
      </rPr>
      <t xml:space="preserve">
</t>
    </r>
  </si>
  <si>
    <t>Para la formulación de la directriz se deberá tener en cuenta los articulos  18 y Art. 70 Lit. c del Estatuto Docente. 
Se solicitó prórroga, mediante memorando No. 02-131-1138 por el Vicerrector admnistrtivo y Financiero, la cual fue aprobada, por el Comité de Coordinación de Control Interno en acta No.13 del 26 de Noviembe de 2019,  para el 25/06/2020,  (FI: 26/06/2019 FF: 25/06/2020).</t>
  </si>
  <si>
    <t>Para la formulación de la directriz se deberá tener en cuenta los articulos  18 y Art. 70 Lit. c del Estatuto Docente. 
Se solicitó prórroga, mediante memorando No. 02-131-1138 por el Vicerrector admnistrtivo y Financiero, la cual fue aprobada, por el Comité de Coordinación de Control Interno en acta No.13 del 26 de Noviembe de 2019,  para el 11/12/2020,  (FI: 26/06/2019 FF: 11/12/2020).</t>
  </si>
  <si>
    <r>
      <t xml:space="preserve">Reporte Diciembre (02-135-69):  </t>
    </r>
    <r>
      <rPr>
        <sz val="10"/>
        <rFont val="Arial"/>
        <family val="2"/>
      </rPr>
      <t>Se esta trabajando en el levantamiento de requerimientos del módulo.</t>
    </r>
  </si>
  <si>
    <r>
      <t xml:space="preserve">Reporte Diciembre (02-135-69):  </t>
    </r>
    <r>
      <rPr>
        <sz val="10"/>
        <rFont val="Arial"/>
        <family val="2"/>
      </rPr>
      <t xml:space="preserve">A la fecha el software esta terminado, según acta 14 de 2019 no se hizo la entrega programado a Financiera para el 29 de noviembre debido a que esta dependencia no podia atender más reuniones y se dejo según acta 15 para entrega en Febrero y pruebas durante tres meses. Razón por la cual, le solicitó a Control Interno para verificar la efectividad del software, se haga un nuevo pla de mejoramiento con dos actividades: Primera entrega del software por parte de GTI&amp;SI a Financiera y pruebas del software por parte de Financiera.  </t>
    </r>
  </si>
  <si>
    <r>
      <t xml:space="preserve">Reporte Diciembre (02-114-571):  </t>
    </r>
    <r>
      <rPr>
        <sz val="10"/>
        <rFont val="Arial"/>
        <family val="2"/>
      </rPr>
      <t>Finalizada, la acción se ejecutó mediante el envió a Gestión de Contabilidad del memorando 02-114-474 de 2019</t>
    </r>
  </si>
  <si>
    <r>
      <t xml:space="preserve">Reporte Diciembre (02-123-791): </t>
    </r>
    <r>
      <rPr>
        <sz val="10"/>
        <rFont val="Arial"/>
        <family val="2"/>
      </rPr>
      <t xml:space="preserve">El pasado 24 de Octubre se realizó la jornada de capacitación a 38 funcionarios que ejercen la función de supervision en contrataciones; esta actividad fue orientada en apoyo de la oficina Juridica, Dra Juanita Isaza y en la cual se desarrollaron los siguientes temas:
1. Ley 1474 de 2011 y acuerdo CSU 05 de 2009.
2. Figuras de Orden Legal y Reglamentario para supervisores e Interventores.
3. Responsabilidades y Obligaciones de supervisores e Interventores.
4. Responsabilidades y Obligaciones de Consultores y Asesores.
5. Concepto de Supervisión bajo el parámetro de seguimiento técnico, administrativo, financiero, contable y jurídico.
6. Concepto de Interventoría bajo el parámetro de seguimiento técnico especializado para el desarrollo de un objeto contractual.
7. Facultades de los Supervisores e Interventores
</t>
    </r>
  </si>
  <si>
    <t>Se realiza capacitación  a 38 funcionarios que ejercen la función de supervision en contrataciones</t>
  </si>
  <si>
    <t>La actividad fue cumplida, ademas de lo anterior la Universidad adoptó el Programa de Bienestar mediante Acuerdo del Consejo Superior No.13 de 08 de mayo de 2019</t>
  </si>
  <si>
    <t xml:space="preserve">Acta No. 15, donde se comprometen  para  la entrega del aplicativo en Febrero y pruebas durante tres meses y se propone un nuevo pla de mejoramiento con dos actividades: Primera entrega del software por parte de GTI&amp;SI a Financiera y pruebas del software por parte de Financiera.  </t>
  </si>
  <si>
    <r>
      <t xml:space="preserve">Reporte Diciembre (02-1332-1): </t>
    </r>
    <r>
      <rPr>
        <sz val="10"/>
        <rFont val="Arial"/>
        <family val="2"/>
      </rPr>
      <t>Se concedio prorroga para cumplir con esta acción hasta el 30 de marzo de 2020. Según memorando No.02-1115-321 del 27 de septiembre de 2019, expedido por la jefe de Control Interno.</t>
    </r>
  </si>
  <si>
    <r>
      <t xml:space="preserve">Reporte Diciembre (02-1333-1):  </t>
    </r>
    <r>
      <rPr>
        <sz val="10"/>
        <rFont val="Arial"/>
        <family val="2"/>
      </rPr>
      <t>Se realizarón solicitudes de cumplimiento a las obligaciones generadas a partir de las visitas, se adjunta paquete con 7 memorandos</t>
    </r>
  </si>
  <si>
    <r>
      <t xml:space="preserve">Reporte Diciembre (02-1333-1): </t>
    </r>
    <r>
      <rPr>
        <sz val="10"/>
        <rFont val="Arial"/>
        <family val="2"/>
      </rPr>
      <t>Se finalizo elaboración del Manual para el manejo de bienes en la UTP, el cual se envío a Juridica para su revisión y aprobación, el cual fue aceptado. Se adjunta correo de aceptación por parte de juridica.</t>
    </r>
  </si>
  <si>
    <r>
      <t xml:space="preserve">Reporte Diciembre (02-1333-1): </t>
    </r>
    <r>
      <rPr>
        <sz val="10"/>
        <rFont val="Arial"/>
        <family val="2"/>
      </rPr>
      <t>Se concedio prorroga para cumplir con esta acción hasta el 30 de marzo de 2020. Según memorando No.02-1115-321 del 27 de septiembre de 2019, expedido por la jefe de Control Interno.</t>
    </r>
  </si>
  <si>
    <t xml:space="preserve">Se verifican algunas visitas realizadas por personal de Almacén General para verificar la existencia y las condiciones de los bienes a cargo (ver correos anexos), atraves de actas de inspección Nos. 3, 6. 14, 17 y 34; las cuales reposan en el Almacén Genral. </t>
  </si>
  <si>
    <t xml:space="preserve">Se ajustó el aplicativo de inventarios de acuerdo a lo solicitado por el Almacén General y se socializan los cambios a los responsables en las visitas realizadas por personal de Almacén General, en la verificación de la existencia y las condiciones de los bienes a cargo de los cuentadantes, lo que se puede ver en las actas de inspección Nos. 3, 6. 14, 17 y 34; las cuales reposan en el Almacén Genral. </t>
  </si>
  <si>
    <t>Se actualizan los instructivos con las consultas realizadas al SIRECI sobre los formatos F9 y F52.18 y se socializan con los responsables de la información de estos dos formatos.</t>
  </si>
  <si>
    <t>Hemos verificado el envío mensual de las copias de las nuevas demandas que ingresan , de  Juridica a Gestión Contable.</t>
  </si>
  <si>
    <t>Se desarrolla el aplicativo, pero no le fueron realizadas pruebas por la dependencia responsble de la admisnitración de este.</t>
  </si>
  <si>
    <t>Esta acción de mejora No  es Efectiva, ya que no se han hecho pruebas  al aplicativo para verificar su funcionamiento. Por lo anterior, se debe de hacer una nueva acción de mejora que involucre las pruebas y el recibido a conformidad del aplicativo por parte de la Vicerrectoria Administrativa y Financiera (Area de Comisiones y apoyos económicos), quienes van a ser los adminsitradores del aplicativo.</t>
  </si>
  <si>
    <t>La actividad fue cumplida, sin embargo el hallazgo se repitió en la vigencia 2018, por lo cual el cumplimiento de la misma deberá evaluarse en la acción emprendida para el hallazgo 07-2018</t>
  </si>
  <si>
    <r>
      <t xml:space="preserve">Reporte Diciembre:  </t>
    </r>
    <r>
      <rPr>
        <sz val="10"/>
        <rFont val="Arial"/>
        <family val="2"/>
      </rPr>
      <t>No reporta avance</t>
    </r>
  </si>
  <si>
    <r>
      <t xml:space="preserve">Reporte Diciembre: </t>
    </r>
    <r>
      <rPr>
        <sz val="10"/>
        <rFont val="Arial"/>
        <family val="2"/>
      </rPr>
      <t xml:space="preserve"> No reporta avance</t>
    </r>
  </si>
  <si>
    <r>
      <t xml:space="preserve">Reporte Diciembre (02-134-1): </t>
    </r>
    <r>
      <rPr>
        <sz val="10"/>
        <rFont val="Arial"/>
        <family val="2"/>
      </rPr>
      <t>Procedimientos 134-TSR-10 actualizado el 15 de octubre de 2019</t>
    </r>
  </si>
  <si>
    <r>
      <t xml:space="preserve">Reporte Diciembre  (02-1345-11):  </t>
    </r>
    <r>
      <rPr>
        <sz val="10"/>
        <rFont val="Arial"/>
        <family val="2"/>
      </rPr>
      <t>Se realiza reunión el 31 de octubre con las instancias pertinentes.  Ver acta No. 01 Socialización propuesta y  Proyecto de Acuerdo Modificación Estatuto Presupuestal</t>
    </r>
  </si>
  <si>
    <r>
      <t xml:space="preserve">Reporte Diciembre  (02-1345-11): </t>
    </r>
    <r>
      <rPr>
        <sz val="10"/>
        <rFont val="Arial"/>
        <family val="2"/>
      </rPr>
      <t xml:space="preserve">Se realiza reunión el 31 de octubre con las instancias pertinentes.  Ver acta No. 01 Socialización propuesta y  Proyecto de Acuerdo Modificación al Manual Presupuestal  </t>
    </r>
  </si>
  <si>
    <r>
      <t>Reporte Diciembre (02-1345-13):</t>
    </r>
    <r>
      <rPr>
        <sz val="10"/>
        <rFont val="Arial"/>
        <family val="2"/>
      </rPr>
      <t xml:space="preserve"> Nos permitimos remitir el protocolo que involucra a las dependencias: Gestión Financiera, Gestión de Talento Humano y Gestión Contable, además certificamos que al cierre de la vigencia 2019, el valor total ejecutado en gastos correspondiente a pensiones fue de $4.372.451.859,60 distribuidos así: Recursos Nación $2.192.042.510, Recursos Propios $2.180.409.349,60</t>
    </r>
  </si>
  <si>
    <r>
      <t xml:space="preserve">Reporte Diciembre (02-1343-1 y 2):  </t>
    </r>
    <r>
      <rPr>
        <sz val="10"/>
        <rFont val="Arial"/>
        <family val="2"/>
      </rPr>
      <t>No reporta avance</t>
    </r>
  </si>
  <si>
    <r>
      <t>Reporte Diciembre (02-1343-1 y 2):  N</t>
    </r>
    <r>
      <rPr>
        <sz val="10"/>
        <rFont val="Arial"/>
        <family val="2"/>
      </rPr>
      <t>o reporta avance</t>
    </r>
  </si>
  <si>
    <r>
      <t xml:space="preserve">Reporte Diciembre (02-1343-1 y 2):  </t>
    </r>
    <r>
      <rPr>
        <sz val="10"/>
        <rFont val="Arial"/>
        <family val="2"/>
      </rPr>
      <t>Se realizo la revisión y se solicito a la firma valuadora CONMETODO la aclaración que los 11 bienes valuados en la vigencia 2017, para lo cual se anexa copia del documento aclaratorio y donde se discriminan los bienes en mención.</t>
    </r>
  </si>
  <si>
    <r>
      <t xml:space="preserve">Reporte Diciembre (02-1343-1 y 2): </t>
    </r>
    <r>
      <rPr>
        <sz val="10"/>
        <rFont val="Arial"/>
        <family val="2"/>
      </rPr>
      <t xml:space="preserve"> Se anexa consulta realizada a la Contaduria General de la República en relación al presente hallazgo.</t>
    </r>
  </si>
  <si>
    <r>
      <t xml:space="preserve">Reporte Diciembre (02-1343-1 y 2): </t>
    </r>
    <r>
      <rPr>
        <sz val="10"/>
        <rFont val="Arial"/>
        <family val="2"/>
      </rPr>
      <t xml:space="preserve"> Se anexa ajuste realizado a las cuentas de Icetex, Fasut y Universidad del Tolima. Soportes:
1-Libro auxiliar cta 13170101 Icetex
2-Libro auxiliar ctas 13170102-13170103 Icetex
3-Libro auxiliar cta 13170104 Icetex
4-Libro auxiliar cta 831203 Icetex
5-Libro auxiliar cta 891504 Icetex.
1-Correo ampliación FASUT solicitud 2019EE35501C16
2-Acta reunión FASUT No. 001 FASUT-2019
3-Libro auxiliar cta 13170101 Fasut
4-Libro auxiliar cta 13170102 Fasut
5-Libro auxiliar cta 13170103 Fasut
6-Libro auxiliar cta 13170104 Fasut
7-Libro auxiliar cta 831203 Fasut
8-Libro auxiliar cta 891504 Fasut
1-Documento de cobro No. 12-2018 Universidad del Tolima.
2-Correo envio cuenta de cobro a la Universidad del Tolima.
3-Documento Rudecolombia a relación cuentas de cobro  entre las cuales figura Universidad del Tolima.
4-Documento enviado al Dra. Luis Fdo. Gavira por la Sra. Liliana M. Del Basto Sagobal  de Rudecolombia. 
5-Libro auxiliar cta 13171959 - 138490002 Universidad del Tolima
6-Libro auxiliar cta 831290- 891504 Universidad del Tolima.</t>
    </r>
  </si>
  <si>
    <r>
      <t xml:space="preserve">Reporte Diciembre (02-1343-1 y 2):  </t>
    </r>
    <r>
      <rPr>
        <sz val="10"/>
        <rFont val="Arial"/>
        <family val="2"/>
      </rPr>
      <t xml:space="preserve">No reporta avance </t>
    </r>
  </si>
  <si>
    <r>
      <t xml:space="preserve">Reporte Diciembre (02-136-1): </t>
    </r>
    <r>
      <rPr>
        <sz val="10"/>
        <rFont val="Arial"/>
        <family val="2"/>
      </rPr>
      <t>La propuesta de Política de Bienestar está en revisión por Secretaria Gral, Jurídica y Rectoría (se adjuntan evidencias)</t>
    </r>
  </si>
  <si>
    <r>
      <t xml:space="preserve">Reporte Diciembre (02-136-1):  </t>
    </r>
    <r>
      <rPr>
        <sz val="10"/>
        <rFont val="Arial"/>
        <family val="2"/>
      </rPr>
      <t xml:space="preserve"> La propuesta de Política de Bienestar está en revisión por Secretaria Gral, Jurídica y Rectoría (se adjuntan evidencias)</t>
    </r>
  </si>
  <si>
    <r>
      <t>Reporte Diciembre(02-121-40):  S</t>
    </r>
    <r>
      <rPr>
        <sz val="10"/>
        <rFont val="Arial"/>
        <family val="2"/>
      </rPr>
      <t>e informa que se viene adelantando como acción previa a la directriz, el ajuste del procedimiento relacionado con la contratación de docentes, con el fin de determinar las acciones frente a la recuperación de las horas no laboradas por los docentes de hora cátedra, ya sea por incapacidades u otras situaciones que se enmarquen en la modalidad de vinculación. La intención es verificar si finalmente se debe ajustar la norma o se requiere sólo aclaración del procedimiento.
Se adjunta soporte "Acta plan de mejoramiento"; el archivo correspondiente a los soportes se envían a través de correo electrónico ya que no se puede adjuntar al sistema por el tamaño del archivo.</t>
    </r>
  </si>
  <si>
    <r>
      <t xml:space="preserve">Reporte Diciembre(02-121-40): </t>
    </r>
    <r>
      <rPr>
        <sz val="10"/>
        <rFont val="Arial"/>
        <family val="2"/>
      </rPr>
      <t xml:space="preserve"> No reporta avance</t>
    </r>
  </si>
  <si>
    <r>
      <t xml:space="preserve">Reporte Diciembre(02-121-40):  </t>
    </r>
    <r>
      <rPr>
        <sz val="10"/>
        <rFont val="Arial"/>
        <family val="2"/>
      </rPr>
      <t>No reporta avance</t>
    </r>
  </si>
  <si>
    <r>
      <rPr>
        <b/>
        <sz val="10"/>
        <rFont val="Arial"/>
        <family val="2"/>
      </rPr>
      <t>Reporte Marzo (02-132-683)</t>
    </r>
    <r>
      <rPr>
        <sz val="10"/>
        <rFont val="Arial"/>
        <family val="2"/>
      </rPr>
      <t>: La socialización y presentacion de la propuesta se realizó al Vicerrector Administrativo y Financiero y la Oficina Juridica, el 25 de enero de 2019, según acta de reunion No. 01 de 2019 de Gestion del Talento Humano.</t>
    </r>
  </si>
  <si>
    <t>Acuerdo No.-13 CSU de mayo de 2019 Plan de Bienestar Laboral</t>
  </si>
  <si>
    <t xml:space="preserve">Informe de Auditoria Financiera a la UTP 2018, de la Contraloría General de la República. </t>
  </si>
  <si>
    <t>Directriz sobre el cumplimiento de las horas cátedra</t>
  </si>
  <si>
    <r>
      <t xml:space="preserve">Reporte Septiembre (02-123-611): </t>
    </r>
    <r>
      <rPr>
        <sz val="10"/>
        <rFont val="Arial"/>
        <family val="2"/>
      </rPr>
      <t>Se envió memorando 02-123-382 a la oficina jurídica de la Universidad Tecnológica de Pereira solicitando capacitación a las personas que ejercen el rol de supervisores de contratos y ordenes de prestación de servicios de la Vicerrectoría de Investigaciones, Innovación y Extensión</t>
    </r>
  </si>
  <si>
    <r>
      <t xml:space="preserve">Reporte Septiembre (02-1333-45): </t>
    </r>
    <r>
      <rPr>
        <sz val="10"/>
        <rFont val="Arial"/>
        <family val="2"/>
      </rPr>
      <t xml:space="preserve">Reporta la actividad cumplida, por lo cual Control Interno  le solicita el soporte documental de la solicitud a GTIySI y mediante memorando 02-1332-2 del 28 de octubre de 2019 de Publicaciones, nos envia copia del oficio 01-1333-30 del 26 de junio de 2019; donde hace la solicitud a GTIySI sobre estudiar la posibilidad de desarrollar un aplicativo a través del cual los funcionarios de la Universidad con inventario a cargo puedan controlar y registrar semestralmente los datos de los bienes a su cargo
</t>
    </r>
  </si>
  <si>
    <t>De los 32 contratos generados en este proyecto "Desarrollo de un programa de fortalecimiento del idioma inglés en 33 instituciones educativas oficiales del Depto de Risaralda",  se tomarón como muestra aleatoria 22 contratos, de los cuales 6 vencieron antes de la iniciación de la aplicación del formato "informe de avance de los contratistas del proyecto"; se verificó y los 16 contratos cumplieron con el dilienciamiento completo del formato</t>
  </si>
  <si>
    <t xml:space="preserve">1. instructivo de supervisión.
2. Listados de asistencia a capacitación  a 38 funcionarios que ejercen la función de supervision en los contratos de este proyecto.
3. Formatos de informes de avance de los 16 contratos de la muestra aleatoria.
2. </t>
  </si>
  <si>
    <t>Se tiene protocolo de 28 de junio de 2019  y se socializa con los encargados de contratos de obra</t>
  </si>
  <si>
    <t>1. 4 Actas de Inicio del contrato y su respectivo protocolo.
2. Protocolo aplicado al contrato No. 5857</t>
  </si>
  <si>
    <t>Se tiene el protocolo que involucra a las dependencias: Gestión Financiera, Gestión de Talento Humano y Gestión Contable,</t>
  </si>
  <si>
    <t>HALLAZGO PENDIENTE DE EVALUACION - se espera aplicación</t>
  </si>
  <si>
    <t>Se revisaron 5 contratos de obra (5854, 5857, 5858, 5873 y 5878),  donde se evidenció la aplicación del protocolo para la revisión previa de las especificaciones del contrato (montos, cantidades y unidades de medida), antes de iniciar la ejecución de los contratos de obra. Además, se revisaron en los contratos las especificaciones de las unidades de obra a realizar y si concuerdan con las especificaciones de las unidades de obra en los pagos.</t>
  </si>
  <si>
    <t xml:space="preserve">Las acciones planteadas para subsanar el hallazgo no son efecivas, porque Control Interno al realizar una auditoria a este proceso de matriculas encontró varias observaciones, lo que nos indica que el proceso debe mejorar sus puntos de control </t>
  </si>
  <si>
    <t xml:space="preserve">Informe de Auditoria de Control Interno de la vigencia 2019. </t>
  </si>
  <si>
    <t>Se realizo revision de los saldos en el balance para la verificacion del ajuste realizado por gestion contable de acuerdo al hallazgo que debe reconocerse las inversiones al valor del mercado , teniendo en cuenta esto se genero el auxiliar de la cuenta contable de Inversiones y se realizo cruce de informacion con lo reportado por Gestion Contable</t>
  </si>
  <si>
    <t>Soporte Nota de Contabilidad 546- Acta de Reunion N°001 con  Tesoreria para socializar los ajustes realizados</t>
  </si>
  <si>
    <t>Se verificaron los valores ajustados según el manual de politicas contables a Diciembre de 2019.</t>
  </si>
  <si>
    <t>Formato empleado en el informe de los procesos, litigios y demandas de diciembre y Cuenta auxiliar 2701 y 9120</t>
  </si>
  <si>
    <t>Se verificó Acta de Reunion N°01 de Gestión Contable con Juridica para socializar el formato.Se revisó el uso del formato empleado en el informe de los procesos, litigios y demandas. 
Se tienen los soportes documentales de las actividades realizadas</t>
  </si>
  <si>
    <t>Se verificaron los informes emitidos por la Firma CONMETODOS, y la consulta realizada a la CGN sobre el tema relacionado</t>
  </si>
  <si>
    <t>Se realizó cruce de informacion con los avaluos 2016-2017 y la informacion enviado por el valuador donde se evidencia que los bienes avaluados en el 2017 se encuentra separados según la accion de mejora</t>
  </si>
  <si>
    <t>Se revisó la contabilizacion del Ajuste con corte a Diciiembre de 2019, encontrandose modificado según avaluo</t>
  </si>
  <si>
    <t>Se adjunto Libro Mayor y balance donde se refleja la variacion de las cifras</t>
  </si>
  <si>
    <t xml:space="preserve">Gestión Contable solicitó la revisión y aclaración del valuador sobre el avalúo de las canchas de futbol y pista atlética. Se evidencia documento de la empresa valuadora justificando la correccion. Se tienen los soportes documentales
</t>
  </si>
  <si>
    <t>Se verificó el auxiliar de la cuenta 16050174 de terrenos con corte a Diciiembre de 2019 y la cuenta 16401902 de la construcción, encontrandose modificado según corrección emitida por el avaluador</t>
  </si>
  <si>
    <t>Auxiliar de la cuenta 16050174 de terrenos con corte a Diciiembre de 2019 y la cuenta 16401902 de la construcción</t>
  </si>
  <si>
    <t>Concepto de la Contaduría RADCGN20192000062271</t>
  </si>
  <si>
    <t>Acciones no finalizada, se encuentran en el término de su vigencia</t>
  </si>
  <si>
    <t>Se adjunto Libro auxiliar de las correcciones realizadas en la cuenta de cartera (ICETEX-FASUT-UNIVERSIDAD DEL TOLIMA)</t>
  </si>
  <si>
    <t>Para la informacion del año 2019 se verifico si las cuentas relacionadas en el hallazgos se encontraban registradas en la infomracion Contable.
Se verificó las cuentas de dificil cobro con el informe de cartera, encontrandose que la información es acorde.</t>
  </si>
  <si>
    <t>Libros Auxiliares de la cuenta 1317 y 8312 de FASUT</t>
  </si>
  <si>
    <t>Se tiene el protocolo que involucra a las dependencias: Gestión Financiera, Gestión de Talento Humano y Gestión Contable, pero para verificar la efectividad se debe esperar  rendir la cuenta  final  2019 a la CGR</t>
  </si>
  <si>
    <t>Esta acción de mejora No fue Efectiva, pues se presentó un nuevo hallazgo (hallazgo 07-2018), con respecto de este tema, por lo cual se tiene una nueva acción de mejora.</t>
  </si>
  <si>
    <t xml:space="preserve">Se considera no efectiva dado que no se ha reglamentado el beneficio Pro salud incluido en el Programa de Bienestar.
</t>
  </si>
  <si>
    <t>Auque ha avanzado en la construccion del documento que modifica el estatuto presupuestal, este no ha sido adoptado formalmente,por lo tanto las causas del hallazgo no se han eliminado.</t>
  </si>
  <si>
    <t xml:space="preserve">CUMPLIDAS </t>
  </si>
  <si>
    <t xml:space="preserve">EFECTIVAS </t>
  </si>
  <si>
    <t xml:space="preserve">Parcialmente cumplidas </t>
  </si>
  <si>
    <t>EFECTIVIDAD DEL PLAN</t>
  </si>
  <si>
    <t>HALLAZGO SUBSANADO - HALLAZGO SUBSANADO – La evidencia demuestra que se corrigió el hallazgo y por lo tanto se espera que no se repita.</t>
  </si>
  <si>
    <t>HALLAZGO NO SUBSANADO - La evidencia demuestra que el hallazgo puede repetirse, ya sea porque la corrección no se dio o porque la acción debe completarse con otra acción.</t>
  </si>
  <si>
    <t>HALLAZGO PENDIENTE DE EVALUACION - Acciones no finalizadas, o acciones que siendo finalizadas, no se puede comprobar laefectividad en el periodo</t>
  </si>
  <si>
    <t>01-2020</t>
  </si>
  <si>
    <t>Tercer Informe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</si>
</sst>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
    <numFmt numFmtId="166" formatCode="[$-C0A]d\ &quot;de&quot;\ mmmm\ &quot;de&quot;\ yyyy;@"/>
    <numFmt numFmtId="167" formatCode="[$-C0A]dd\-mmm\-yy;@"/>
    <numFmt numFmtId="168" formatCode="[$-C0A]d\-mmm\-yy;@"/>
  </numFmts>
  <fonts count="37" x14ac:knownFonts="1">
    <font>
      <sz val="10"/>
      <name val="Arial"/>
    </font>
    <font>
      <sz val="10"/>
      <name val="Arial"/>
      <family val="2"/>
    </font>
    <font>
      <sz val="8"/>
      <name val="Arial"/>
      <family val="2"/>
    </font>
    <font>
      <b/>
      <sz val="10"/>
      <name val="Arial"/>
      <family val="2"/>
    </font>
    <font>
      <b/>
      <sz val="6"/>
      <name val="Arial"/>
      <family val="2"/>
    </font>
    <font>
      <sz val="10"/>
      <name val="Arial"/>
      <family val="2"/>
    </font>
    <font>
      <b/>
      <sz val="8"/>
      <name val="Times New Roman"/>
      <family val="1"/>
    </font>
    <font>
      <b/>
      <sz val="13"/>
      <name val="Arial"/>
      <family val="2"/>
    </font>
    <font>
      <b/>
      <sz val="11"/>
      <name val="Arial"/>
      <family val="2"/>
    </font>
    <font>
      <sz val="6"/>
      <name val="Arial"/>
      <family val="2"/>
    </font>
    <font>
      <b/>
      <sz val="10"/>
      <color indexed="9"/>
      <name val="Arial"/>
      <family val="2"/>
    </font>
    <font>
      <b/>
      <sz val="7"/>
      <color indexed="9"/>
      <name val="Arial"/>
      <family val="2"/>
    </font>
    <font>
      <b/>
      <sz val="5"/>
      <color indexed="9"/>
      <name val="Arial"/>
      <family val="2"/>
    </font>
    <font>
      <b/>
      <sz val="6"/>
      <color indexed="9"/>
      <name val="Arial"/>
      <family val="2"/>
    </font>
    <font>
      <b/>
      <sz val="9"/>
      <color indexed="81"/>
      <name val="Tahoma"/>
      <family val="2"/>
    </font>
    <font>
      <sz val="10"/>
      <name val="Arial"/>
      <family val="2"/>
    </font>
    <font>
      <b/>
      <sz val="8"/>
      <name val="Arial"/>
      <family val="2"/>
    </font>
    <font>
      <b/>
      <sz val="8"/>
      <color indexed="9"/>
      <name val="Arial"/>
      <family val="2"/>
    </font>
    <font>
      <sz val="9"/>
      <name val="Calibri"/>
      <family val="2"/>
    </font>
    <font>
      <b/>
      <sz val="9"/>
      <name val="Calibri"/>
      <family val="2"/>
    </font>
    <font>
      <sz val="9"/>
      <name val="Arial"/>
      <family val="2"/>
    </font>
    <font>
      <sz val="10"/>
      <name val="Arial"/>
      <family val="2"/>
    </font>
    <font>
      <b/>
      <sz val="9"/>
      <name val="Arial"/>
      <family val="2"/>
    </font>
    <font>
      <b/>
      <sz val="9"/>
      <color indexed="9"/>
      <name val="Arial"/>
      <family val="2"/>
    </font>
    <font>
      <b/>
      <sz val="9"/>
      <name val="Times New Roman"/>
      <family val="1"/>
    </font>
    <font>
      <sz val="10"/>
      <color indexed="8"/>
      <name val="Arial"/>
      <family val="2"/>
    </font>
    <font>
      <b/>
      <sz val="10"/>
      <color indexed="8"/>
      <name val="Arial"/>
      <family val="2"/>
    </font>
    <font>
      <sz val="9"/>
      <name val="Calibri"/>
      <family val="2"/>
      <scheme val="minor"/>
    </font>
    <font>
      <b/>
      <sz val="9"/>
      <name val="Calibri"/>
      <family val="2"/>
      <scheme val="minor"/>
    </font>
    <font>
      <b/>
      <sz val="9"/>
      <color indexed="9"/>
      <name val="Calibri"/>
      <family val="2"/>
      <scheme val="minor"/>
    </font>
    <font>
      <sz val="9"/>
      <color theme="1"/>
      <name val="Calibri"/>
      <family val="2"/>
      <scheme val="minor"/>
    </font>
    <font>
      <b/>
      <sz val="10"/>
      <color theme="0"/>
      <name val="Arial"/>
      <family val="2"/>
    </font>
    <font>
      <b/>
      <sz val="9"/>
      <color theme="0"/>
      <name val="Arial"/>
      <family val="2"/>
    </font>
    <font>
      <sz val="9"/>
      <color indexed="8"/>
      <name val="Calibri"/>
      <family val="2"/>
      <scheme val="minor"/>
    </font>
    <font>
      <b/>
      <sz val="11"/>
      <color theme="0"/>
      <name val="Arial"/>
      <family val="2"/>
    </font>
    <font>
      <sz val="10"/>
      <color theme="1"/>
      <name val="Arial"/>
      <family val="2"/>
    </font>
    <font>
      <sz val="9"/>
      <color indexed="81"/>
      <name val="Tahoma"/>
      <family val="2"/>
    </font>
  </fonts>
  <fills count="32">
    <fill>
      <patternFill patternType="none"/>
    </fill>
    <fill>
      <patternFill patternType="gray125"/>
    </fill>
    <fill>
      <patternFill patternType="solid">
        <fgColor indexed="62"/>
        <bgColor indexed="64"/>
      </patternFill>
    </fill>
    <fill>
      <patternFill patternType="solid">
        <fgColor indexed="26"/>
        <bgColor indexed="26"/>
      </patternFill>
    </fill>
    <fill>
      <patternFill patternType="solid">
        <fgColor indexed="9"/>
      </patternFill>
    </fill>
    <fill>
      <patternFill patternType="solid">
        <fgColor theme="0"/>
        <bgColor indexed="64"/>
      </patternFill>
    </fill>
    <fill>
      <patternFill patternType="solid">
        <fgColor theme="0"/>
        <bgColor indexed="26"/>
      </patternFill>
    </fill>
    <fill>
      <patternFill patternType="solid">
        <fgColor rgb="FFFAFEC2"/>
        <bgColor indexed="26"/>
      </patternFill>
    </fill>
    <fill>
      <patternFill patternType="solid">
        <fgColor theme="4" tint="0.59999389629810485"/>
        <bgColor indexed="64"/>
      </patternFill>
    </fill>
    <fill>
      <patternFill patternType="solid">
        <fgColor rgb="FFFAFEC2"/>
        <bgColor indexed="64"/>
      </patternFill>
    </fill>
    <fill>
      <patternFill patternType="solid">
        <fgColor theme="9" tint="0.39997558519241921"/>
        <bgColor indexed="64"/>
      </patternFill>
    </fill>
    <fill>
      <patternFill patternType="solid">
        <fgColor rgb="FFFFFFBD"/>
        <bgColor indexed="26"/>
      </patternFill>
    </fill>
    <fill>
      <patternFill patternType="solid">
        <fgColor rgb="FFFFFFBD"/>
        <bgColor indexed="64"/>
      </patternFill>
    </fill>
    <fill>
      <patternFill patternType="solid">
        <fgColor rgb="FF92D050"/>
        <bgColor indexed="26"/>
      </patternFill>
    </fill>
    <fill>
      <patternFill patternType="solid">
        <fgColor rgb="FF00B050"/>
        <bgColor indexed="26"/>
      </patternFill>
    </fill>
    <fill>
      <patternFill patternType="solid">
        <fgColor theme="6" tint="-0.249977111117893"/>
        <bgColor indexed="26"/>
      </patternFill>
    </fill>
    <fill>
      <patternFill patternType="solid">
        <fgColor rgb="FFFFC000"/>
        <bgColor indexed="26"/>
      </patternFill>
    </fill>
    <fill>
      <patternFill patternType="solid">
        <fgColor rgb="FFC00000"/>
        <bgColor indexed="26"/>
      </patternFill>
    </fill>
    <fill>
      <patternFill patternType="solid">
        <fgColor theme="4" tint="-0.249977111117893"/>
        <bgColor indexed="64"/>
      </patternFill>
    </fill>
    <fill>
      <patternFill patternType="solid">
        <fgColor theme="6" tint="-0.249977111117893"/>
        <bgColor indexed="64"/>
      </patternFill>
    </fill>
    <fill>
      <patternFill patternType="solid">
        <fgColor rgb="FFFFFF00"/>
        <bgColor indexed="26"/>
      </patternFill>
    </fill>
    <fill>
      <patternFill patternType="solid">
        <fgColor theme="0"/>
      </patternFill>
    </fill>
    <fill>
      <patternFill patternType="solid">
        <fgColor theme="3" tint="0.79998168889431442"/>
        <bgColor indexed="26"/>
      </patternFill>
    </fill>
    <fill>
      <patternFill patternType="solid">
        <fgColor theme="3" tint="0.79998168889431442"/>
        <bgColor indexed="64"/>
      </patternFill>
    </fill>
    <fill>
      <patternFill patternType="solid">
        <fgColor theme="3"/>
        <bgColor indexed="64"/>
      </patternFill>
    </fill>
    <fill>
      <patternFill patternType="solid">
        <fgColor rgb="FFFFFFCC"/>
        <bgColor indexed="64"/>
      </patternFill>
    </fill>
    <fill>
      <patternFill patternType="solid">
        <fgColor rgb="FF00B050"/>
        <bgColor indexed="64"/>
      </patternFill>
    </fill>
    <fill>
      <patternFill patternType="solid">
        <fgColor theme="6" tint="0.39997558519241921"/>
        <bgColor indexed="26"/>
      </patternFill>
    </fill>
    <fill>
      <patternFill patternType="solid">
        <fgColor rgb="FFFFFFCC"/>
        <bgColor indexed="26"/>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7">
    <xf numFmtId="0" fontId="0" fillId="0" borderId="0"/>
    <xf numFmtId="0" fontId="15" fillId="0" borderId="0"/>
    <xf numFmtId="0" fontId="5" fillId="0" borderId="0"/>
    <xf numFmtId="0" fontId="5" fillId="0" borderId="0"/>
    <xf numFmtId="9" fontId="1" fillId="0" borderId="0" applyFont="0" applyFill="0" applyBorder="0" applyAlignment="0" applyProtection="0"/>
    <xf numFmtId="9" fontId="5" fillId="0" borderId="0" applyFont="0" applyFill="0" applyBorder="0" applyAlignment="0" applyProtection="0"/>
    <xf numFmtId="9" fontId="21" fillId="0" borderId="0" applyFont="0" applyFill="0" applyBorder="0" applyAlignment="0" applyProtection="0"/>
  </cellStyleXfs>
  <cellXfs count="1038">
    <xf numFmtId="0" fontId="0" fillId="0" borderId="0" xfId="0"/>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27" fillId="0" borderId="0" xfId="0" applyFont="1" applyAlignment="1">
      <alignment horizontal="center" vertical="center"/>
    </xf>
    <xf numFmtId="0" fontId="27" fillId="0" borderId="0" xfId="0" applyFont="1"/>
    <xf numFmtId="0" fontId="27" fillId="0" borderId="0" xfId="0" applyFont="1" applyFill="1" applyBorder="1"/>
    <xf numFmtId="1" fontId="27" fillId="5" borderId="0" xfId="0" applyNumberFormat="1" applyFont="1" applyFill="1" applyBorder="1" applyAlignment="1" applyProtection="1">
      <alignment horizontal="center" vertical="center"/>
    </xf>
    <xf numFmtId="0" fontId="27" fillId="5" borderId="0" xfId="0" applyFont="1" applyFill="1" applyBorder="1" applyAlignment="1" applyProtection="1">
      <alignment horizontal="center" vertical="center" wrapText="1"/>
    </xf>
    <xf numFmtId="14" fontId="27" fillId="5" borderId="0" xfId="0" applyNumberFormat="1" applyFont="1" applyFill="1" applyBorder="1" applyAlignment="1" applyProtection="1">
      <alignment horizontal="center" vertical="center" wrapText="1"/>
    </xf>
    <xf numFmtId="0" fontId="28" fillId="6" borderId="0" xfId="0" applyFont="1" applyFill="1" applyBorder="1" applyAlignment="1" applyProtection="1">
      <alignment horizontal="center" vertical="center" wrapText="1"/>
    </xf>
    <xf numFmtId="49" fontId="27" fillId="6" borderId="0" xfId="0" applyNumberFormat="1" applyFont="1" applyFill="1" applyBorder="1" applyAlignment="1" applyProtection="1">
      <alignment horizontal="center" vertical="center" wrapText="1"/>
    </xf>
    <xf numFmtId="0" fontId="27" fillId="6" borderId="4" xfId="0" applyFont="1" applyFill="1" applyBorder="1" applyAlignment="1" applyProtection="1">
      <alignment horizontal="center" vertical="center" wrapText="1"/>
    </xf>
    <xf numFmtId="0" fontId="27" fillId="6" borderId="0" xfId="0" applyFont="1" applyFill="1" applyBorder="1" applyAlignment="1" applyProtection="1">
      <alignment horizontal="center" vertical="center" wrapText="1"/>
    </xf>
    <xf numFmtId="0" fontId="28" fillId="0" borderId="5" xfId="0" applyFont="1" applyBorder="1" applyAlignment="1" applyProtection="1">
      <alignment vertical="center"/>
    </xf>
    <xf numFmtId="0" fontId="27" fillId="0" borderId="0" xfId="0" applyFont="1" applyBorder="1" applyProtection="1"/>
    <xf numFmtId="0" fontId="27" fillId="0" borderId="4" xfId="0" applyFont="1" applyBorder="1" applyProtection="1"/>
    <xf numFmtId="0" fontId="28" fillId="0" borderId="6" xfId="0" applyFont="1" applyBorder="1" applyAlignment="1" applyProtection="1">
      <alignment vertical="center"/>
    </xf>
    <xf numFmtId="0" fontId="28" fillId="0" borderId="4" xfId="0" applyFont="1" applyBorder="1" applyAlignment="1" applyProtection="1">
      <alignment vertical="center"/>
    </xf>
    <xf numFmtId="0" fontId="28" fillId="0" borderId="7" xfId="0" applyFont="1" applyBorder="1" applyAlignment="1" applyProtection="1">
      <alignment vertical="center"/>
    </xf>
    <xf numFmtId="0" fontId="27" fillId="0" borderId="5" xfId="0" applyFont="1" applyBorder="1" applyAlignment="1" applyProtection="1">
      <alignment horizontal="center" vertical="center"/>
    </xf>
    <xf numFmtId="0" fontId="27" fillId="0" borderId="4" xfId="0" applyFont="1" applyBorder="1" applyAlignment="1" applyProtection="1">
      <alignment horizontal="center" vertical="center"/>
    </xf>
    <xf numFmtId="0" fontId="29" fillId="2" borderId="8" xfId="0" applyFont="1" applyFill="1" applyBorder="1" applyAlignment="1" applyProtection="1">
      <alignment horizontal="center" vertical="center" wrapText="1"/>
    </xf>
    <xf numFmtId="0" fontId="8" fillId="0" borderId="7" xfId="0" applyFont="1" applyBorder="1" applyAlignment="1" applyProtection="1">
      <alignment vertical="center"/>
    </xf>
    <xf numFmtId="0" fontId="8" fillId="0" borderId="5" xfId="0" applyFont="1" applyBorder="1" applyAlignment="1" applyProtection="1">
      <alignment vertical="center"/>
    </xf>
    <xf numFmtId="0" fontId="4" fillId="0" borderId="5" xfId="0" applyFont="1" applyBorder="1" applyAlignment="1" applyProtection="1">
      <alignment horizontal="right" vertical="top" wrapText="1"/>
    </xf>
    <xf numFmtId="0" fontId="9" fillId="0" borderId="9" xfId="0" applyFont="1" applyBorder="1" applyAlignment="1" applyProtection="1">
      <alignment horizontal="center" vertical="top" wrapText="1"/>
    </xf>
    <xf numFmtId="0" fontId="0" fillId="0" borderId="0" xfId="0" applyAlignment="1" applyProtection="1">
      <alignment horizontal="center" vertical="center"/>
    </xf>
    <xf numFmtId="0" fontId="0" fillId="0" borderId="0" xfId="0" applyProtection="1"/>
    <xf numFmtId="0" fontId="8" fillId="0" borderId="10" xfId="0"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center" vertical="center"/>
    </xf>
    <xf numFmtId="0" fontId="4" fillId="0" borderId="0" xfId="0" applyFont="1" applyBorder="1" applyAlignment="1" applyProtection="1">
      <alignment horizontal="right" vertical="top" wrapText="1"/>
    </xf>
    <xf numFmtId="0" fontId="9" fillId="0" borderId="11" xfId="0" applyFont="1" applyBorder="1" applyAlignment="1" applyProtection="1">
      <alignment horizontal="center" vertical="top" wrapText="1"/>
    </xf>
    <xf numFmtId="14" fontId="9" fillId="0" borderId="11" xfId="0" applyNumberFormat="1" applyFont="1" applyBorder="1" applyAlignment="1" applyProtection="1">
      <alignment horizontal="center" vertical="top" wrapText="1"/>
    </xf>
    <xf numFmtId="0" fontId="8" fillId="0" borderId="6" xfId="0" applyFont="1" applyBorder="1" applyAlignment="1" applyProtection="1">
      <alignment vertical="center"/>
    </xf>
    <xf numFmtId="0" fontId="8" fillId="0" borderId="4" xfId="0" applyFont="1" applyBorder="1" applyAlignment="1" applyProtection="1">
      <alignment vertical="center"/>
    </xf>
    <xf numFmtId="0" fontId="8" fillId="0" borderId="4" xfId="0" applyFont="1" applyBorder="1" applyAlignment="1" applyProtection="1">
      <alignment horizontal="center" vertical="center"/>
    </xf>
    <xf numFmtId="0" fontId="4" fillId="0" borderId="4" xfId="0" applyFont="1" applyBorder="1" applyAlignment="1" applyProtection="1">
      <alignment horizontal="right" vertical="top" wrapText="1"/>
    </xf>
    <xf numFmtId="0" fontId="9" fillId="0" borderId="12" xfId="0" applyFont="1" applyBorder="1" applyAlignment="1" applyProtection="1">
      <alignment horizontal="center" vertical="top" wrapText="1"/>
    </xf>
    <xf numFmtId="0" fontId="9" fillId="0" borderId="13" xfId="0" applyFont="1" applyBorder="1" applyAlignment="1" applyProtection="1">
      <alignment horizontal="center" vertical="top" wrapText="1"/>
    </xf>
    <xf numFmtId="0" fontId="3" fillId="0" borderId="0" xfId="0" applyFont="1" applyProtection="1"/>
    <xf numFmtId="164" fontId="0" fillId="0" borderId="0" xfId="0" applyNumberFormat="1" applyAlignment="1" applyProtection="1">
      <alignment horizontal="center" vertical="center"/>
    </xf>
    <xf numFmtId="164" fontId="3" fillId="0" borderId="0" xfId="0" applyNumberFormat="1" applyFont="1" applyProtection="1"/>
    <xf numFmtId="10" fontId="0" fillId="0" borderId="0" xfId="4" applyNumberFormat="1" applyFont="1" applyProtection="1"/>
    <xf numFmtId="2" fontId="0" fillId="0" borderId="14" xfId="4" applyNumberFormat="1" applyFont="1" applyBorder="1" applyAlignment="1" applyProtection="1">
      <alignment horizontal="center" vertical="center"/>
    </xf>
    <xf numFmtId="0" fontId="0" fillId="0" borderId="0" xfId="0" applyFill="1" applyProtection="1"/>
    <xf numFmtId="2" fontId="0" fillId="0" borderId="3" xfId="4" applyNumberFormat="1" applyFont="1" applyBorder="1" applyAlignment="1" applyProtection="1">
      <alignment horizontal="center" vertical="center"/>
    </xf>
    <xf numFmtId="2" fontId="0" fillId="0" borderId="1" xfId="4" applyNumberFormat="1" applyFont="1" applyBorder="1" applyAlignment="1" applyProtection="1">
      <alignment horizontal="center" vertical="center"/>
    </xf>
    <xf numFmtId="2" fontId="0" fillId="0" borderId="15" xfId="4" applyNumberFormat="1" applyFont="1" applyBorder="1" applyAlignment="1" applyProtection="1">
      <alignment horizontal="center" vertical="center"/>
    </xf>
    <xf numFmtId="2" fontId="0" fillId="0" borderId="16" xfId="4" applyNumberFormat="1" applyFont="1" applyBorder="1" applyAlignment="1" applyProtection="1">
      <alignment horizontal="center" vertical="center"/>
    </xf>
    <xf numFmtId="9" fontId="0" fillId="0" borderId="0" xfId="4" applyFont="1" applyAlignment="1" applyProtection="1">
      <alignment horizontal="center" vertical="center"/>
    </xf>
    <xf numFmtId="0" fontId="2" fillId="0" borderId="0" xfId="0" applyFont="1" applyAlignment="1" applyProtection="1">
      <alignment horizontal="center" vertical="center"/>
    </xf>
    <xf numFmtId="9" fontId="0" fillId="0" borderId="0" xfId="0" applyNumberFormat="1" applyFill="1" applyAlignment="1" applyProtection="1">
      <alignment horizontal="center" vertical="center"/>
    </xf>
    <xf numFmtId="2" fontId="0" fillId="0" borderId="0" xfId="0" applyNumberFormat="1" applyAlignment="1" applyProtection="1">
      <alignment horizontal="center" vertical="center"/>
    </xf>
    <xf numFmtId="0" fontId="0" fillId="0" borderId="0" xfId="0" applyFill="1" applyAlignment="1" applyProtection="1">
      <alignment horizontal="center" vertical="center"/>
    </xf>
    <xf numFmtId="0" fontId="27" fillId="5" borderId="17" xfId="0" applyFont="1" applyFill="1" applyBorder="1" applyAlignment="1" applyProtection="1">
      <alignment horizontal="center" vertical="center"/>
    </xf>
    <xf numFmtId="9" fontId="0" fillId="0" borderId="18" xfId="4" applyFont="1" applyFill="1" applyBorder="1" applyAlignment="1" applyProtection="1">
      <alignment horizontal="center" vertical="center"/>
    </xf>
    <xf numFmtId="9" fontId="0" fillId="0" borderId="19" xfId="4" applyFont="1" applyFill="1" applyBorder="1" applyAlignment="1" applyProtection="1">
      <alignment horizontal="center" vertical="center"/>
    </xf>
    <xf numFmtId="0" fontId="0" fillId="0" borderId="0" xfId="0" applyAlignment="1" applyProtection="1">
      <alignment horizontal="left" vertical="top"/>
    </xf>
    <xf numFmtId="0" fontId="2" fillId="0" borderId="0" xfId="0" applyFont="1" applyAlignment="1" applyProtection="1">
      <alignment horizontal="left" vertical="top"/>
    </xf>
    <xf numFmtId="165" fontId="0" fillId="0" borderId="14" xfId="4" applyNumberFormat="1" applyFont="1" applyBorder="1" applyAlignment="1" applyProtection="1">
      <alignment vertical="center"/>
    </xf>
    <xf numFmtId="0" fontId="3" fillId="0" borderId="1" xfId="0" applyFont="1" applyBorder="1" applyAlignment="1" applyProtection="1">
      <alignment horizontal="center" vertical="center"/>
    </xf>
    <xf numFmtId="0" fontId="0" fillId="0" borderId="1" xfId="0" applyBorder="1" applyAlignment="1" applyProtection="1">
      <alignment horizontal="center" vertical="center"/>
    </xf>
    <xf numFmtId="0" fontId="5" fillId="0" borderId="1" xfId="0" applyFont="1" applyBorder="1" applyAlignment="1" applyProtection="1">
      <alignment horizontal="left" vertical="top"/>
    </xf>
    <xf numFmtId="9" fontId="0" fillId="0" borderId="1" xfId="4" applyFont="1" applyBorder="1" applyAlignment="1" applyProtection="1">
      <alignment horizontal="center" vertical="center"/>
    </xf>
    <xf numFmtId="9" fontId="0" fillId="0" borderId="0" xfId="0" applyNumberFormat="1" applyProtection="1"/>
    <xf numFmtId="9" fontId="3" fillId="0" borderId="1" xfId="0" applyNumberFormat="1" applyFont="1" applyBorder="1" applyAlignment="1" applyProtection="1">
      <alignment horizontal="center" vertical="center"/>
    </xf>
    <xf numFmtId="2" fontId="0" fillId="0" borderId="20" xfId="4" applyNumberFormat="1" applyFont="1" applyBorder="1" applyAlignment="1" applyProtection="1">
      <alignment horizontal="center" vertical="center"/>
    </xf>
    <xf numFmtId="9" fontId="0" fillId="0" borderId="21" xfId="4" applyFont="1" applyFill="1" applyBorder="1" applyAlignment="1" applyProtection="1">
      <alignment horizontal="center" vertical="center"/>
    </xf>
    <xf numFmtId="9" fontId="0" fillId="0" borderId="22" xfId="4" applyFont="1" applyFill="1" applyBorder="1" applyAlignment="1" applyProtection="1">
      <alignment horizontal="center" vertical="center"/>
    </xf>
    <xf numFmtId="2" fontId="0" fillId="0" borderId="23" xfId="4" applyNumberFormat="1" applyFont="1" applyBorder="1" applyAlignment="1" applyProtection="1">
      <alignment horizontal="center" vertical="center"/>
    </xf>
    <xf numFmtId="165" fontId="0" fillId="0" borderId="20" xfId="4" applyNumberFormat="1" applyFont="1" applyBorder="1" applyAlignment="1" applyProtection="1">
      <alignment vertical="center"/>
    </xf>
    <xf numFmtId="0" fontId="28" fillId="0" borderId="4" xfId="0" applyFont="1" applyBorder="1" applyAlignment="1" applyProtection="1">
      <alignment horizontal="center" vertical="center"/>
    </xf>
    <xf numFmtId="0" fontId="28" fillId="3" borderId="24" xfId="0" applyFont="1" applyFill="1" applyBorder="1" applyAlignment="1" applyProtection="1">
      <alignment horizontal="center" vertical="center"/>
    </xf>
    <xf numFmtId="0" fontId="27" fillId="0" borderId="0" xfId="0" applyFont="1" applyAlignment="1">
      <alignment horizontal="center"/>
    </xf>
    <xf numFmtId="0" fontId="27" fillId="5" borderId="0" xfId="0" applyFont="1" applyFill="1" applyAlignment="1" applyProtection="1">
      <alignment horizontal="center" vertical="center"/>
    </xf>
    <xf numFmtId="0" fontId="28" fillId="5" borderId="0" xfId="0" applyFont="1" applyFill="1" applyBorder="1" applyAlignment="1" applyProtection="1">
      <alignment horizontal="center" vertical="center"/>
    </xf>
    <xf numFmtId="0" fontId="27" fillId="5" borderId="0" xfId="0" applyFont="1" applyFill="1" applyBorder="1" applyAlignment="1" applyProtection="1">
      <alignment horizontal="center" vertical="center"/>
    </xf>
    <xf numFmtId="0" fontId="28" fillId="0" borderId="0" xfId="0" applyFont="1" applyBorder="1" applyAlignment="1" applyProtection="1">
      <alignment horizontal="center" vertical="center"/>
    </xf>
    <xf numFmtId="0" fontId="28" fillId="0" borderId="5" xfId="0" applyFont="1" applyBorder="1" applyAlignment="1" applyProtection="1">
      <alignment horizontal="center" vertical="center"/>
    </xf>
    <xf numFmtId="0" fontId="27" fillId="0" borderId="0" xfId="0" applyFont="1" applyBorder="1" applyAlignment="1" applyProtection="1">
      <alignment horizontal="center" vertical="center"/>
    </xf>
    <xf numFmtId="9" fontId="0" fillId="0" borderId="25" xfId="4" applyFont="1" applyFill="1" applyBorder="1" applyAlignment="1" applyProtection="1">
      <alignment horizontal="center" vertical="center"/>
    </xf>
    <xf numFmtId="9" fontId="0" fillId="0" borderId="26" xfId="4" applyFont="1" applyFill="1" applyBorder="1" applyAlignment="1" applyProtection="1">
      <alignment horizontal="center" vertical="center"/>
    </xf>
    <xf numFmtId="0" fontId="28" fillId="0" borderId="10" xfId="0" applyFont="1" applyBorder="1" applyProtection="1"/>
    <xf numFmtId="0" fontId="28" fillId="0" borderId="6" xfId="0" applyFont="1" applyBorder="1" applyProtection="1"/>
    <xf numFmtId="0" fontId="28" fillId="5" borderId="0" xfId="0" applyFont="1" applyFill="1" applyAlignment="1" applyProtection="1">
      <alignment horizontal="center" vertical="center"/>
    </xf>
    <xf numFmtId="0" fontId="28" fillId="0" borderId="0" xfId="0" applyFont="1" applyAlignment="1">
      <alignment horizontal="center" vertical="center"/>
    </xf>
    <xf numFmtId="0" fontId="28" fillId="0" borderId="5" xfId="0" applyFont="1" applyBorder="1" applyAlignment="1" applyProtection="1">
      <alignment horizontal="center" vertical="center"/>
    </xf>
    <xf numFmtId="0" fontId="4" fillId="0" borderId="5" xfId="0" applyFont="1" applyBorder="1" applyAlignment="1" applyProtection="1">
      <alignment horizontal="center" vertical="center" wrapText="1"/>
    </xf>
    <xf numFmtId="0" fontId="9" fillId="0" borderId="27"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9" fillId="0" borderId="13" xfId="0" applyFont="1" applyBorder="1" applyAlignment="1" applyProtection="1">
      <alignment horizontal="center" vertical="center" wrapText="1"/>
    </xf>
    <xf numFmtId="14" fontId="9" fillId="0" borderId="13" xfId="0" applyNumberFormat="1"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9" fillId="0" borderId="28" xfId="0" applyFont="1" applyBorder="1" applyAlignment="1" applyProtection="1">
      <alignment horizontal="center" vertical="center" wrapText="1"/>
    </xf>
    <xf numFmtId="0" fontId="28" fillId="0" borderId="4" xfId="0" applyFont="1" applyBorder="1" applyAlignment="1" applyProtection="1">
      <alignment horizontal="center" vertical="center" wrapText="1"/>
    </xf>
    <xf numFmtId="0" fontId="28" fillId="0" borderId="27" xfId="0" applyFont="1" applyBorder="1" applyAlignment="1" applyProtection="1">
      <alignment horizontal="center" vertical="center" wrapText="1"/>
    </xf>
    <xf numFmtId="0" fontId="27" fillId="0" borderId="27" xfId="0" applyFont="1" applyBorder="1" applyAlignment="1" applyProtection="1">
      <alignment horizontal="center" vertical="center"/>
    </xf>
    <xf numFmtId="1" fontId="27" fillId="5" borderId="0" xfId="0" applyNumberFormat="1" applyFont="1" applyFill="1" applyBorder="1" applyAlignment="1" applyProtection="1">
      <alignment horizontal="center" vertical="center" wrapText="1"/>
    </xf>
    <xf numFmtId="0" fontId="28" fillId="0" borderId="5" xfId="0" applyFont="1" applyBorder="1" applyAlignment="1" applyProtection="1">
      <alignment horizontal="center" vertical="center"/>
    </xf>
    <xf numFmtId="0" fontId="27" fillId="0" borderId="0" xfId="0" applyFont="1" applyBorder="1" applyAlignment="1" applyProtection="1">
      <alignment horizontal="center" vertical="center"/>
    </xf>
    <xf numFmtId="0" fontId="27" fillId="7" borderId="15" xfId="0" applyFont="1" applyFill="1" applyBorder="1" applyAlignment="1" applyProtection="1">
      <alignment horizontal="center" vertical="center" wrapText="1"/>
    </xf>
    <xf numFmtId="0" fontId="27" fillId="5" borderId="15" xfId="0" applyFont="1" applyFill="1" applyBorder="1" applyAlignment="1" applyProtection="1">
      <alignment horizontal="center" vertical="center" wrapText="1"/>
    </xf>
    <xf numFmtId="0" fontId="28" fillId="7" borderId="29" xfId="0" applyFont="1" applyFill="1" applyBorder="1" applyAlignment="1" applyProtection="1">
      <alignment horizontal="center" vertical="center" wrapText="1"/>
    </xf>
    <xf numFmtId="0" fontId="27" fillId="8" borderId="30" xfId="0" applyFont="1" applyFill="1" applyBorder="1" applyAlignment="1" applyProtection="1">
      <alignment horizontal="center" vertical="center"/>
    </xf>
    <xf numFmtId="167" fontId="27" fillId="4" borderId="14" xfId="0" applyNumberFormat="1" applyFont="1" applyFill="1" applyBorder="1" applyAlignment="1" applyProtection="1">
      <alignment horizontal="center" vertical="center"/>
      <protection locked="0"/>
    </xf>
    <xf numFmtId="167" fontId="27" fillId="4" borderId="15" xfId="0" applyNumberFormat="1" applyFont="1" applyFill="1" applyBorder="1" applyAlignment="1" applyProtection="1">
      <alignment horizontal="center" vertical="center"/>
      <protection locked="0"/>
    </xf>
    <xf numFmtId="0" fontId="8" fillId="0" borderId="5" xfId="0" applyFont="1" applyBorder="1" applyAlignment="1" applyProtection="1">
      <alignment horizontal="center" vertical="center"/>
    </xf>
    <xf numFmtId="0" fontId="8" fillId="0" borderId="7" xfId="0" applyFont="1" applyBorder="1" applyAlignment="1" applyProtection="1">
      <alignment horizontal="center" vertical="center"/>
    </xf>
    <xf numFmtId="0" fontId="8" fillId="0" borderId="10" xfId="0" applyFont="1" applyBorder="1" applyAlignment="1" applyProtection="1">
      <alignment horizontal="center" vertical="center"/>
    </xf>
    <xf numFmtId="0" fontId="8" fillId="0" borderId="6" xfId="0" applyFont="1" applyBorder="1" applyAlignment="1" applyProtection="1">
      <alignment horizontal="center" vertical="center"/>
    </xf>
    <xf numFmtId="2" fontId="0" fillId="0" borderId="0" xfId="0" applyNumberFormat="1" applyAlignment="1" applyProtection="1">
      <alignment horizontal="center"/>
    </xf>
    <xf numFmtId="0" fontId="3" fillId="0" borderId="13" xfId="0" applyNumberFormat="1" applyFont="1" applyFill="1" applyBorder="1" applyAlignment="1" applyProtection="1">
      <alignment horizontal="center" vertical="center"/>
    </xf>
    <xf numFmtId="0" fontId="3" fillId="0" borderId="31" xfId="0" applyFont="1" applyFill="1" applyBorder="1" applyAlignment="1" applyProtection="1">
      <alignment horizontal="center" vertical="center"/>
    </xf>
    <xf numFmtId="0" fontId="5" fillId="0" borderId="32" xfId="4" applyNumberFormat="1" applyFont="1" applyFill="1" applyBorder="1" applyAlignment="1" applyProtection="1">
      <alignment horizontal="center" vertical="center"/>
    </xf>
    <xf numFmtId="0" fontId="3" fillId="0" borderId="33" xfId="0" applyFont="1" applyFill="1" applyBorder="1" applyAlignment="1" applyProtection="1">
      <alignment horizontal="center" vertical="center"/>
    </xf>
    <xf numFmtId="0" fontId="5" fillId="0" borderId="30" xfId="4" applyNumberFormat="1" applyFont="1" applyFill="1" applyBorder="1" applyAlignment="1" applyProtection="1">
      <alignment horizontal="center" vertical="center"/>
    </xf>
    <xf numFmtId="0" fontId="27" fillId="9" borderId="15" xfId="0" applyFont="1" applyFill="1" applyBorder="1" applyAlignment="1" applyProtection="1">
      <alignment horizontal="center" vertical="center" wrapText="1"/>
    </xf>
    <xf numFmtId="0" fontId="16" fillId="0" borderId="5" xfId="0" applyFont="1" applyBorder="1" applyAlignment="1" applyProtection="1">
      <alignment horizontal="left" vertical="center"/>
    </xf>
    <xf numFmtId="0" fontId="16" fillId="0" borderId="0" xfId="0" applyFont="1" applyBorder="1" applyAlignment="1" applyProtection="1">
      <alignment horizontal="left" vertical="center"/>
    </xf>
    <xf numFmtId="0" fontId="16" fillId="0" borderId="4" xfId="0" applyFont="1" applyBorder="1" applyAlignment="1" applyProtection="1">
      <alignment horizontal="left" vertical="center"/>
    </xf>
    <xf numFmtId="0" fontId="2" fillId="0" borderId="0" xfId="0" applyFont="1" applyAlignment="1" applyProtection="1">
      <alignment horizontal="left" vertical="center"/>
    </xf>
    <xf numFmtId="0" fontId="27" fillId="0" borderId="1" xfId="0" applyFont="1" applyFill="1" applyBorder="1"/>
    <xf numFmtId="0" fontId="27" fillId="5" borderId="0" xfId="0" applyFont="1" applyFill="1" applyBorder="1"/>
    <xf numFmtId="0" fontId="27" fillId="0" borderId="0" xfId="0" applyFont="1" applyBorder="1"/>
    <xf numFmtId="0" fontId="27" fillId="0" borderId="0" xfId="0" applyFont="1" applyBorder="1" applyAlignment="1">
      <alignment horizontal="center"/>
    </xf>
    <xf numFmtId="0" fontId="27" fillId="0" borderId="0" xfId="0" applyFont="1" applyBorder="1" applyAlignment="1">
      <alignment horizontal="center" vertical="center"/>
    </xf>
    <xf numFmtId="0" fontId="27" fillId="0" borderId="19" xfId="0" applyFont="1" applyFill="1" applyBorder="1"/>
    <xf numFmtId="0" fontId="29" fillId="2" borderId="23" xfId="0" applyFont="1" applyFill="1" applyBorder="1" applyAlignment="1" applyProtection="1">
      <alignment horizontal="center" vertical="center" wrapText="1"/>
    </xf>
    <xf numFmtId="0" fontId="28" fillId="0" borderId="5" xfId="0" applyFont="1" applyBorder="1" applyAlignment="1" applyProtection="1">
      <alignment horizontal="center" vertical="center"/>
    </xf>
    <xf numFmtId="0" fontId="27" fillId="0" borderId="0" xfId="0" applyFont="1" applyBorder="1" applyAlignment="1" applyProtection="1">
      <alignment horizontal="center" vertical="center"/>
    </xf>
    <xf numFmtId="0" fontId="27" fillId="0" borderId="4" xfId="0" applyFont="1" applyBorder="1" applyAlignment="1" applyProtection="1">
      <alignment horizontal="center" vertical="center"/>
    </xf>
    <xf numFmtId="0" fontId="27" fillId="5" borderId="15" xfId="0" applyFont="1" applyFill="1" applyBorder="1" applyAlignment="1" applyProtection="1">
      <alignment horizontal="center" vertical="center"/>
    </xf>
    <xf numFmtId="0" fontId="28" fillId="0" borderId="4" xfId="0" applyFont="1" applyBorder="1" applyAlignment="1" applyProtection="1">
      <alignment horizontal="left" vertical="center"/>
    </xf>
    <xf numFmtId="0" fontId="28" fillId="0" borderId="5" xfId="0" applyFont="1" applyBorder="1" applyAlignment="1" applyProtection="1">
      <alignment horizontal="left" vertical="center"/>
    </xf>
    <xf numFmtId="0" fontId="27" fillId="6" borderId="4" xfId="0" applyFont="1" applyFill="1" applyBorder="1" applyAlignment="1" applyProtection="1">
      <alignment horizontal="left" vertical="center" wrapText="1"/>
    </xf>
    <xf numFmtId="0" fontId="28" fillId="0" borderId="34" xfId="0" applyFont="1" applyFill="1" applyBorder="1" applyAlignment="1" applyProtection="1">
      <alignment horizontal="left" vertical="center"/>
    </xf>
    <xf numFmtId="0" fontId="28" fillId="0" borderId="35" xfId="0" applyFont="1" applyBorder="1" applyAlignment="1" applyProtection="1">
      <alignment horizontal="left" vertical="center"/>
    </xf>
    <xf numFmtId="0" fontId="28" fillId="0" borderId="22" xfId="0" applyFont="1" applyBorder="1" applyAlignment="1" applyProtection="1">
      <alignment horizontal="left" vertical="center"/>
    </xf>
    <xf numFmtId="0" fontId="27" fillId="0" borderId="0" xfId="0" applyFont="1" applyAlignment="1">
      <alignment horizontal="left" vertical="center"/>
    </xf>
    <xf numFmtId="0" fontId="27" fillId="7" borderId="29" xfId="0" applyFont="1" applyFill="1" applyBorder="1" applyAlignment="1" applyProtection="1">
      <alignment horizontal="center" vertical="center" wrapText="1"/>
    </xf>
    <xf numFmtId="167" fontId="27" fillId="0" borderId="20" xfId="0" applyNumberFormat="1" applyFont="1" applyFill="1" applyBorder="1" applyAlignment="1" applyProtection="1">
      <alignment horizontal="center" vertical="center"/>
      <protection locked="0"/>
    </xf>
    <xf numFmtId="0" fontId="30" fillId="5" borderId="14" xfId="0" applyFont="1" applyFill="1" applyBorder="1" applyAlignment="1" applyProtection="1">
      <alignment horizontal="center" vertical="center" wrapText="1"/>
    </xf>
    <xf numFmtId="168" fontId="27" fillId="4" borderId="14" xfId="0" applyNumberFormat="1" applyFont="1" applyFill="1" applyBorder="1" applyAlignment="1" applyProtection="1">
      <alignment horizontal="center" vertical="center"/>
      <protection locked="0"/>
    </xf>
    <xf numFmtId="0" fontId="27" fillId="0" borderId="0" xfId="0" applyFont="1" applyBorder="1" applyAlignment="1" applyProtection="1">
      <alignment horizontal="center"/>
    </xf>
    <xf numFmtId="0" fontId="27" fillId="0" borderId="4" xfId="0" applyFont="1" applyBorder="1" applyAlignment="1" applyProtection="1">
      <alignment horizontal="center"/>
    </xf>
    <xf numFmtId="0" fontId="20" fillId="10" borderId="14" xfId="0" applyFont="1" applyFill="1" applyBorder="1" applyAlignment="1" applyProtection="1">
      <alignment horizontal="center" vertical="center"/>
    </xf>
    <xf numFmtId="0" fontId="20" fillId="10" borderId="1" xfId="0" applyFont="1" applyFill="1" applyBorder="1" applyAlignment="1" applyProtection="1">
      <alignment horizontal="center" vertical="center"/>
    </xf>
    <xf numFmtId="0" fontId="20" fillId="10" borderId="3" xfId="0" applyFont="1" applyFill="1" applyBorder="1" applyAlignment="1" applyProtection="1">
      <alignment horizontal="center" vertical="center"/>
    </xf>
    <xf numFmtId="0" fontId="20" fillId="10" borderId="2" xfId="0" applyFont="1" applyFill="1" applyBorder="1" applyAlignment="1" applyProtection="1">
      <alignment horizontal="center" vertical="center"/>
    </xf>
    <xf numFmtId="0" fontId="20" fillId="10" borderId="15" xfId="0" applyFont="1" applyFill="1" applyBorder="1" applyAlignment="1" applyProtection="1">
      <alignment horizontal="center" vertical="center"/>
    </xf>
    <xf numFmtId="0" fontId="0" fillId="0" borderId="0" xfId="0" applyAlignment="1" applyProtection="1">
      <alignment horizontal="center"/>
    </xf>
    <xf numFmtId="0" fontId="20" fillId="11" borderId="14" xfId="0" applyFont="1" applyFill="1" applyBorder="1" applyAlignment="1" applyProtection="1">
      <alignment horizontal="center" vertical="center" wrapText="1"/>
    </xf>
    <xf numFmtId="168" fontId="20" fillId="11" borderId="14" xfId="0" applyNumberFormat="1" applyFont="1" applyFill="1" applyBorder="1" applyAlignment="1" applyProtection="1">
      <alignment horizontal="center" vertical="center"/>
    </xf>
    <xf numFmtId="0" fontId="20" fillId="12" borderId="29" xfId="0" applyNumberFormat="1" applyFont="1" applyFill="1" applyBorder="1" applyAlignment="1" applyProtection="1">
      <alignment horizontal="center" vertical="center" wrapText="1"/>
    </xf>
    <xf numFmtId="0" fontId="20" fillId="11" borderId="15" xfId="0" applyNumberFormat="1" applyFont="1" applyFill="1" applyBorder="1" applyAlignment="1" applyProtection="1">
      <alignment horizontal="center" vertical="center" wrapText="1"/>
    </xf>
    <xf numFmtId="0" fontId="20" fillId="11" borderId="15" xfId="0" applyNumberFormat="1" applyFont="1" applyFill="1" applyBorder="1" applyAlignment="1" applyProtection="1">
      <alignment horizontal="left" vertical="center" wrapText="1"/>
    </xf>
    <xf numFmtId="0" fontId="20" fillId="11" borderId="15" xfId="0" applyFont="1" applyFill="1" applyBorder="1" applyAlignment="1" applyProtection="1">
      <alignment horizontal="center" vertical="center" wrapText="1"/>
    </xf>
    <xf numFmtId="168" fontId="20" fillId="11" borderId="15" xfId="0" applyNumberFormat="1" applyFont="1" applyFill="1" applyBorder="1" applyAlignment="1" applyProtection="1">
      <alignment horizontal="center" vertical="center"/>
    </xf>
    <xf numFmtId="0" fontId="5" fillId="0" borderId="1" xfId="0" applyFont="1" applyBorder="1" applyAlignment="1" applyProtection="1">
      <alignment vertical="center"/>
    </xf>
    <xf numFmtId="0" fontId="5" fillId="0" borderId="31" xfId="0" applyFont="1" applyBorder="1" applyAlignment="1" applyProtection="1">
      <alignment vertical="center"/>
    </xf>
    <xf numFmtId="0" fontId="0" fillId="0" borderId="2" xfId="0" applyBorder="1" applyAlignment="1" applyProtection="1">
      <alignment horizontal="center" vertical="center"/>
    </xf>
    <xf numFmtId="0" fontId="7" fillId="0" borderId="34" xfId="0" applyFont="1" applyBorder="1" applyAlignment="1" applyProtection="1">
      <alignment horizontal="left" vertical="center"/>
    </xf>
    <xf numFmtId="0" fontId="2" fillId="0" borderId="14" xfId="0" applyFont="1" applyBorder="1" applyAlignment="1" applyProtection="1">
      <alignment horizontal="left" vertical="center"/>
    </xf>
    <xf numFmtId="0" fontId="0" fillId="0" borderId="24" xfId="0" applyBorder="1" applyAlignment="1" applyProtection="1">
      <alignment horizontal="center" vertical="center"/>
    </xf>
    <xf numFmtId="0" fontId="5" fillId="0" borderId="36" xfId="0" applyFont="1" applyBorder="1" applyAlignment="1" applyProtection="1">
      <alignment vertical="center"/>
    </xf>
    <xf numFmtId="0" fontId="0" fillId="12" borderId="32" xfId="0" applyFill="1" applyBorder="1" applyAlignment="1" applyProtection="1">
      <alignment horizontal="center" vertical="center"/>
    </xf>
    <xf numFmtId="0" fontId="6" fillId="13" borderId="32" xfId="0" applyFont="1" applyFill="1" applyBorder="1" applyAlignment="1" applyProtection="1">
      <alignment horizontal="center" vertical="center" wrapText="1"/>
    </xf>
    <xf numFmtId="0" fontId="6" fillId="14" borderId="32" xfId="0" applyFont="1" applyFill="1" applyBorder="1" applyAlignment="1" applyProtection="1">
      <alignment horizontal="center" vertical="center" wrapText="1"/>
    </xf>
    <xf numFmtId="0" fontId="6" fillId="15" borderId="32" xfId="0" applyFont="1" applyFill="1" applyBorder="1" applyAlignment="1" applyProtection="1">
      <alignment horizontal="center" vertical="center" wrapText="1"/>
    </xf>
    <xf numFmtId="0" fontId="5" fillId="0" borderId="35" xfId="0" applyFont="1" applyBorder="1" applyAlignment="1" applyProtection="1">
      <alignment vertical="center"/>
    </xf>
    <xf numFmtId="0" fontId="5" fillId="0" borderId="3" xfId="0" applyFont="1" applyBorder="1" applyAlignment="1" applyProtection="1">
      <alignment vertical="center"/>
    </xf>
    <xf numFmtId="0" fontId="6" fillId="16" borderId="32" xfId="0" applyFont="1" applyFill="1" applyBorder="1" applyAlignment="1" applyProtection="1">
      <alignment horizontal="center" vertical="center" wrapText="1"/>
    </xf>
    <xf numFmtId="0" fontId="6" fillId="17" borderId="30" xfId="0" applyFont="1" applyFill="1" applyBorder="1" applyAlignment="1" applyProtection="1">
      <alignment horizontal="center" vertical="center" wrapText="1"/>
    </xf>
    <xf numFmtId="0" fontId="20" fillId="11" borderId="16" xfId="0" applyFont="1" applyFill="1" applyBorder="1" applyAlignment="1" applyProtection="1">
      <alignment horizontal="center" vertical="center" wrapText="1"/>
    </xf>
    <xf numFmtId="168" fontId="20" fillId="11" borderId="16" xfId="0" applyNumberFormat="1" applyFont="1" applyFill="1" applyBorder="1" applyAlignment="1" applyProtection="1">
      <alignment horizontal="center" vertical="center"/>
    </xf>
    <xf numFmtId="0" fontId="20" fillId="10" borderId="16" xfId="0" applyFont="1" applyFill="1" applyBorder="1" applyAlignment="1" applyProtection="1">
      <alignment horizontal="center" vertical="center"/>
    </xf>
    <xf numFmtId="0" fontId="20" fillId="11" borderId="2" xfId="0" applyFont="1" applyFill="1" applyBorder="1" applyAlignment="1" applyProtection="1">
      <alignment horizontal="center" vertical="center" wrapText="1"/>
    </xf>
    <xf numFmtId="168" fontId="20" fillId="11" borderId="2" xfId="0" applyNumberFormat="1" applyFont="1" applyFill="1" applyBorder="1" applyAlignment="1" applyProtection="1">
      <alignment horizontal="center" vertical="center"/>
    </xf>
    <xf numFmtId="0" fontId="20" fillId="11" borderId="1" xfId="0" applyFont="1" applyFill="1" applyBorder="1" applyAlignment="1" applyProtection="1">
      <alignment horizontal="center" vertical="center" wrapText="1"/>
    </xf>
    <xf numFmtId="168" fontId="20" fillId="11" borderId="1" xfId="0" applyNumberFormat="1" applyFont="1" applyFill="1" applyBorder="1" applyAlignment="1" applyProtection="1">
      <alignment horizontal="center" vertical="center"/>
    </xf>
    <xf numFmtId="0" fontId="20" fillId="12" borderId="34" xfId="0" applyNumberFormat="1" applyFont="1" applyFill="1" applyBorder="1" applyAlignment="1" applyProtection="1">
      <alignment horizontal="center" vertical="center" wrapText="1"/>
    </xf>
    <xf numFmtId="0" fontId="20" fillId="11" borderId="14" xfId="0" applyNumberFormat="1" applyFont="1" applyFill="1" applyBorder="1" applyAlignment="1" applyProtection="1">
      <alignment horizontal="center" vertical="center" wrapText="1"/>
    </xf>
    <xf numFmtId="0" fontId="20" fillId="11" borderId="14" xfId="0" applyNumberFormat="1" applyFont="1" applyFill="1" applyBorder="1" applyAlignment="1" applyProtection="1">
      <alignment horizontal="left" vertical="center" wrapText="1"/>
    </xf>
    <xf numFmtId="0" fontId="20" fillId="11" borderId="3" xfId="0" applyFont="1" applyFill="1" applyBorder="1" applyAlignment="1" applyProtection="1">
      <alignment horizontal="center" vertical="center" wrapText="1"/>
    </xf>
    <xf numFmtId="168" fontId="20" fillId="11" borderId="3" xfId="0" applyNumberFormat="1" applyFont="1" applyFill="1" applyBorder="1" applyAlignment="1" applyProtection="1">
      <alignment horizontal="center" vertical="center"/>
    </xf>
    <xf numFmtId="0" fontId="20" fillId="12" borderId="37" xfId="0" applyNumberFormat="1" applyFont="1" applyFill="1" applyBorder="1" applyAlignment="1" applyProtection="1">
      <alignment horizontal="center" vertical="center" wrapText="1"/>
    </xf>
    <xf numFmtId="0" fontId="20" fillId="11" borderId="16" xfId="0" applyNumberFormat="1" applyFont="1" applyFill="1" applyBorder="1" applyAlignment="1" applyProtection="1">
      <alignment horizontal="center" vertical="center" wrapText="1"/>
    </xf>
    <xf numFmtId="0" fontId="20" fillId="11" borderId="16" xfId="0" applyNumberFormat="1" applyFont="1" applyFill="1" applyBorder="1" applyAlignment="1" applyProtection="1">
      <alignment horizontal="left" vertical="center" wrapText="1"/>
    </xf>
    <xf numFmtId="0" fontId="20" fillId="11" borderId="2" xfId="0" applyNumberFormat="1" applyFont="1" applyFill="1" applyBorder="1" applyAlignment="1" applyProtection="1">
      <alignment horizontal="center" vertical="center" wrapText="1"/>
    </xf>
    <xf numFmtId="0" fontId="20" fillId="11" borderId="23" xfId="0" applyFont="1" applyFill="1" applyBorder="1" applyAlignment="1" applyProtection="1">
      <alignment horizontal="center" vertical="center" wrapText="1"/>
    </xf>
    <xf numFmtId="168" fontId="20" fillId="11" borderId="23" xfId="0" applyNumberFormat="1" applyFont="1" applyFill="1" applyBorder="1" applyAlignment="1" applyProtection="1">
      <alignment horizontal="center" vertical="center"/>
    </xf>
    <xf numFmtId="0" fontId="20" fillId="10" borderId="23" xfId="0" applyFont="1" applyFill="1" applyBorder="1" applyAlignment="1" applyProtection="1">
      <alignment horizontal="center" vertical="center"/>
    </xf>
    <xf numFmtId="0" fontId="20" fillId="11" borderId="1" xfId="0" applyNumberFormat="1" applyFont="1" applyFill="1" applyBorder="1" applyAlignment="1" applyProtection="1">
      <alignment horizontal="center" vertical="center" wrapText="1"/>
    </xf>
    <xf numFmtId="0" fontId="20" fillId="12" borderId="38" xfId="0" applyNumberFormat="1" applyFont="1" applyFill="1" applyBorder="1" applyAlignment="1" applyProtection="1">
      <alignment horizontal="center" vertical="center" wrapText="1"/>
    </xf>
    <xf numFmtId="0" fontId="20" fillId="11" borderId="2" xfId="0" applyNumberFormat="1" applyFont="1" applyFill="1" applyBorder="1" applyAlignment="1" applyProtection="1">
      <alignment horizontal="left" vertical="center" wrapText="1"/>
    </xf>
    <xf numFmtId="0" fontId="20" fillId="11" borderId="3" xfId="0" applyNumberFormat="1" applyFont="1" applyFill="1" applyBorder="1" applyAlignment="1" applyProtection="1">
      <alignment horizontal="center" vertical="center" wrapText="1"/>
    </xf>
    <xf numFmtId="0" fontId="20" fillId="12" borderId="39" xfId="0" applyNumberFormat="1" applyFont="1" applyFill="1" applyBorder="1" applyAlignment="1" applyProtection="1">
      <alignment horizontal="center" vertical="center" wrapText="1"/>
    </xf>
    <xf numFmtId="0" fontId="20" fillId="11" borderId="20" xfId="0" applyNumberFormat="1" applyFont="1" applyFill="1" applyBorder="1" applyAlignment="1" applyProtection="1">
      <alignment horizontal="center" vertical="center" wrapText="1"/>
    </xf>
    <xf numFmtId="0" fontId="20" fillId="11" borderId="20" xfId="0" applyNumberFormat="1" applyFont="1" applyFill="1" applyBorder="1" applyAlignment="1" applyProtection="1">
      <alignment horizontal="left" vertical="center" wrapText="1"/>
    </xf>
    <xf numFmtId="0" fontId="20" fillId="11" borderId="20" xfId="0" applyFont="1" applyFill="1" applyBorder="1" applyAlignment="1" applyProtection="1">
      <alignment horizontal="center" vertical="center" wrapText="1"/>
    </xf>
    <xf numFmtId="168" fontId="20" fillId="11" borderId="20" xfId="0" applyNumberFormat="1" applyFont="1" applyFill="1" applyBorder="1" applyAlignment="1" applyProtection="1">
      <alignment horizontal="center" vertical="center"/>
    </xf>
    <xf numFmtId="0" fontId="20" fillId="10" borderId="20" xfId="0" applyFont="1" applyFill="1" applyBorder="1" applyAlignment="1" applyProtection="1">
      <alignment horizontal="center" vertical="center"/>
    </xf>
    <xf numFmtId="0" fontId="20" fillId="11" borderId="23" xfId="0" applyNumberFormat="1" applyFont="1" applyFill="1" applyBorder="1" applyAlignment="1" applyProtection="1">
      <alignment horizontal="center" vertical="center" wrapText="1"/>
    </xf>
    <xf numFmtId="0" fontId="12" fillId="18" borderId="35" xfId="0" applyFont="1" applyFill="1" applyBorder="1" applyAlignment="1" applyProtection="1">
      <alignment horizontal="center" vertical="center" wrapText="1"/>
    </xf>
    <xf numFmtId="0" fontId="13" fillId="18" borderId="3" xfId="0" applyFont="1" applyFill="1" applyBorder="1" applyAlignment="1" applyProtection="1">
      <alignment horizontal="center" vertical="center" wrapText="1"/>
    </xf>
    <xf numFmtId="0" fontId="17" fillId="18" borderId="3" xfId="0" applyFont="1" applyFill="1" applyBorder="1" applyAlignment="1" applyProtection="1">
      <alignment horizontal="center" vertical="center" wrapText="1"/>
    </xf>
    <xf numFmtId="0" fontId="10" fillId="18" borderId="3" xfId="0" applyFont="1" applyFill="1" applyBorder="1" applyAlignment="1" applyProtection="1">
      <alignment horizontal="center" vertical="center" wrapText="1"/>
    </xf>
    <xf numFmtId="0" fontId="11" fillId="18" borderId="3" xfId="0" applyFont="1" applyFill="1" applyBorder="1" applyAlignment="1" applyProtection="1">
      <alignment horizontal="center" vertical="center" wrapText="1"/>
    </xf>
    <xf numFmtId="165" fontId="0" fillId="0" borderId="16" xfId="4" applyNumberFormat="1" applyFont="1" applyBorder="1" applyAlignment="1" applyProtection="1">
      <alignment vertical="center"/>
    </xf>
    <xf numFmtId="165" fontId="0" fillId="0" borderId="1" xfId="4" applyNumberFormat="1" applyFont="1" applyBorder="1" applyAlignment="1" applyProtection="1">
      <alignment vertical="center"/>
    </xf>
    <xf numFmtId="10" fontId="0" fillId="0" borderId="0" xfId="0" applyNumberFormat="1" applyAlignment="1" applyProtection="1">
      <alignment horizontal="center" vertical="center" wrapText="1"/>
    </xf>
    <xf numFmtId="0" fontId="3" fillId="0" borderId="0" xfId="0" applyNumberFormat="1" applyFont="1" applyAlignment="1" applyProtection="1">
      <alignment horizontal="center" vertical="center" wrapText="1"/>
    </xf>
    <xf numFmtId="9" fontId="3" fillId="0" borderId="0" xfId="4" applyFont="1" applyFill="1" applyAlignment="1" applyProtection="1">
      <alignment horizontal="center" vertical="center" wrapText="1"/>
    </xf>
    <xf numFmtId="10" fontId="0" fillId="0" borderId="1" xfId="4" applyNumberFormat="1" applyFont="1" applyFill="1" applyBorder="1" applyAlignment="1" applyProtection="1">
      <alignment vertical="center" wrapText="1"/>
    </xf>
    <xf numFmtId="10" fontId="0" fillId="0" borderId="1" xfId="4" applyNumberFormat="1" applyFont="1" applyFill="1" applyBorder="1" applyAlignment="1" applyProtection="1">
      <alignment horizontal="center" vertical="center" wrapText="1"/>
    </xf>
    <xf numFmtId="10" fontId="0" fillId="0" borderId="14" xfId="4" applyNumberFormat="1" applyFont="1" applyFill="1" applyBorder="1" applyAlignment="1" applyProtection="1">
      <alignment horizontal="center" vertical="center" wrapText="1"/>
    </xf>
    <xf numFmtId="10" fontId="0" fillId="0" borderId="23" xfId="4" applyNumberFormat="1" applyFont="1" applyFill="1" applyBorder="1" applyAlignment="1" applyProtection="1">
      <alignment horizontal="center" vertical="center" wrapText="1"/>
    </xf>
    <xf numFmtId="0" fontId="20" fillId="10" borderId="40" xfId="0" applyFont="1" applyFill="1" applyBorder="1" applyAlignment="1" applyProtection="1">
      <alignment horizontal="center" vertical="center"/>
    </xf>
    <xf numFmtId="0" fontId="20" fillId="10" borderId="31" xfId="0" applyFont="1" applyFill="1" applyBorder="1" applyAlignment="1" applyProtection="1">
      <alignment horizontal="center" vertical="center"/>
    </xf>
    <xf numFmtId="0" fontId="20" fillId="10" borderId="17" xfId="0" applyFont="1" applyFill="1" applyBorder="1" applyAlignment="1" applyProtection="1">
      <alignment horizontal="center" vertical="center"/>
    </xf>
    <xf numFmtId="10" fontId="0" fillId="0" borderId="14" xfId="4" applyNumberFormat="1" applyFont="1" applyFill="1" applyBorder="1" applyAlignment="1" applyProtection="1">
      <alignment vertical="center" wrapText="1"/>
    </xf>
    <xf numFmtId="165" fontId="0" fillId="0" borderId="23" xfId="4" applyNumberFormat="1" applyFont="1" applyBorder="1" applyAlignment="1" applyProtection="1">
      <alignment vertical="center"/>
    </xf>
    <xf numFmtId="10" fontId="0" fillId="0" borderId="23" xfId="4" applyNumberFormat="1" applyFont="1" applyFill="1" applyBorder="1" applyAlignment="1" applyProtection="1">
      <alignment vertical="center" wrapText="1"/>
    </xf>
    <xf numFmtId="165" fontId="0" fillId="0" borderId="15" xfId="4" applyNumberFormat="1" applyFont="1" applyBorder="1" applyAlignment="1" applyProtection="1">
      <alignment vertical="center"/>
    </xf>
    <xf numFmtId="10" fontId="0" fillId="0" borderId="15" xfId="4" applyNumberFormat="1" applyFont="1" applyFill="1" applyBorder="1" applyAlignment="1" applyProtection="1">
      <alignment vertical="center" wrapText="1"/>
    </xf>
    <xf numFmtId="10" fontId="0" fillId="0" borderId="16" xfId="4" applyNumberFormat="1" applyFont="1" applyFill="1" applyBorder="1" applyAlignment="1" applyProtection="1">
      <alignment vertical="center" wrapText="1"/>
    </xf>
    <xf numFmtId="0" fontId="20" fillId="10" borderId="41" xfId="0" applyFont="1" applyFill="1" applyBorder="1" applyAlignment="1" applyProtection="1">
      <alignment horizontal="center" vertical="center"/>
    </xf>
    <xf numFmtId="10" fontId="0" fillId="0" borderId="16" xfId="4" applyNumberFormat="1" applyFont="1" applyFill="1" applyBorder="1" applyAlignment="1" applyProtection="1">
      <alignment horizontal="center" vertical="center" wrapText="1"/>
    </xf>
    <xf numFmtId="165" fontId="0" fillId="0" borderId="0" xfId="4" applyNumberFormat="1" applyFont="1" applyAlignment="1" applyProtection="1">
      <alignment horizontal="center"/>
    </xf>
    <xf numFmtId="10" fontId="0" fillId="0" borderId="0" xfId="4" applyNumberFormat="1" applyFont="1" applyAlignment="1" applyProtection="1">
      <alignment horizontal="center"/>
    </xf>
    <xf numFmtId="10" fontId="0" fillId="0" borderId="15" xfId="4" applyNumberFormat="1" applyFont="1" applyFill="1" applyBorder="1" applyAlignment="1" applyProtection="1">
      <alignment horizontal="center" vertical="center" wrapText="1"/>
    </xf>
    <xf numFmtId="2" fontId="0" fillId="0" borderId="15" xfId="4" applyNumberFormat="1" applyFont="1" applyFill="1" applyBorder="1" applyAlignment="1" applyProtection="1">
      <alignment vertical="center" wrapText="1"/>
    </xf>
    <xf numFmtId="2" fontId="0" fillId="0" borderId="42" xfId="4" applyNumberFormat="1" applyFont="1" applyFill="1" applyBorder="1" applyAlignment="1" applyProtection="1">
      <alignment vertical="center" wrapText="1"/>
    </xf>
    <xf numFmtId="2" fontId="0" fillId="0" borderId="1" xfId="4" applyNumberFormat="1" applyFont="1" applyFill="1" applyBorder="1" applyAlignment="1" applyProtection="1">
      <alignment vertical="center" wrapText="1"/>
    </xf>
    <xf numFmtId="0" fontId="0" fillId="0" borderId="15" xfId="0" applyFill="1" applyBorder="1" applyAlignment="1" applyProtection="1">
      <alignment horizontal="center" vertical="center" wrapText="1"/>
    </xf>
    <xf numFmtId="9" fontId="0" fillId="0" borderId="43" xfId="4" applyFont="1" applyFill="1" applyBorder="1" applyAlignment="1" applyProtection="1">
      <alignment horizontal="center" vertical="center"/>
    </xf>
    <xf numFmtId="10" fontId="0" fillId="0" borderId="15" xfId="4" applyNumberFormat="1" applyFont="1" applyFill="1" applyBorder="1" applyAlignment="1" applyProtection="1">
      <alignment horizontal="center" vertical="center"/>
    </xf>
    <xf numFmtId="10" fontId="0" fillId="0" borderId="16" xfId="4" applyNumberFormat="1" applyFont="1" applyFill="1" applyBorder="1" applyAlignment="1" applyProtection="1">
      <alignment horizontal="center" vertical="center"/>
    </xf>
    <xf numFmtId="2" fontId="0" fillId="0" borderId="14" xfId="4" applyNumberFormat="1" applyFont="1" applyFill="1" applyBorder="1" applyAlignment="1" applyProtection="1">
      <alignment vertical="center" wrapText="1"/>
    </xf>
    <xf numFmtId="2" fontId="0" fillId="0" borderId="16" xfId="4" applyNumberFormat="1" applyFont="1" applyFill="1" applyBorder="1" applyAlignment="1" applyProtection="1">
      <alignment vertical="center" wrapText="1"/>
    </xf>
    <xf numFmtId="9" fontId="0" fillId="0" borderId="44" xfId="4" applyFont="1" applyFill="1" applyBorder="1" applyAlignment="1" applyProtection="1">
      <alignment horizontal="center" vertical="center"/>
    </xf>
    <xf numFmtId="0" fontId="0" fillId="0" borderId="16" xfId="0" applyFill="1" applyBorder="1" applyAlignment="1" applyProtection="1">
      <alignment horizontal="center" vertical="center" wrapText="1"/>
    </xf>
    <xf numFmtId="2" fontId="0" fillId="0" borderId="23" xfId="4" applyNumberFormat="1" applyFont="1" applyFill="1" applyBorder="1" applyAlignment="1" applyProtection="1">
      <alignment vertical="center" wrapText="1"/>
    </xf>
    <xf numFmtId="2" fontId="3" fillId="0" borderId="42" xfId="0" applyNumberFormat="1" applyFont="1" applyBorder="1" applyAlignment="1" applyProtection="1">
      <alignment horizontal="center" vertical="center"/>
    </xf>
    <xf numFmtId="10" fontId="3" fillId="0" borderId="42" xfId="4" applyNumberFormat="1" applyFont="1" applyFill="1" applyBorder="1" applyAlignment="1" applyProtection="1">
      <alignment horizontal="center" vertical="center" wrapText="1"/>
    </xf>
    <xf numFmtId="10" fontId="5" fillId="0" borderId="42" xfId="4" applyNumberFormat="1" applyFont="1" applyFill="1" applyBorder="1" applyAlignment="1" applyProtection="1">
      <alignment vertical="center" wrapText="1"/>
    </xf>
    <xf numFmtId="0" fontId="3" fillId="0" borderId="42" xfId="0" applyFont="1" applyFill="1" applyBorder="1" applyAlignment="1" applyProtection="1">
      <alignment horizontal="center" vertical="center" wrapText="1"/>
    </xf>
    <xf numFmtId="0" fontId="20" fillId="10" borderId="45" xfId="0" applyFont="1" applyFill="1" applyBorder="1" applyAlignment="1" applyProtection="1">
      <alignment horizontal="center" vertical="center"/>
    </xf>
    <xf numFmtId="10" fontId="3" fillId="0" borderId="42" xfId="4" applyNumberFormat="1" applyFont="1" applyBorder="1" applyAlignment="1" applyProtection="1">
      <alignment horizontal="center" vertical="center"/>
    </xf>
    <xf numFmtId="10" fontId="3" fillId="0" borderId="42" xfId="4" applyNumberFormat="1" applyFont="1" applyFill="1" applyBorder="1" applyAlignment="1" applyProtection="1">
      <alignment horizontal="center" vertical="center"/>
    </xf>
    <xf numFmtId="10" fontId="3" fillId="0" borderId="46" xfId="4" applyNumberFormat="1" applyFont="1" applyBorder="1" applyAlignment="1" applyProtection="1">
      <alignment horizontal="center" vertical="center"/>
    </xf>
    <xf numFmtId="10" fontId="3" fillId="0" borderId="47" xfId="0" applyNumberFormat="1" applyFont="1" applyFill="1" applyBorder="1" applyAlignment="1" applyProtection="1">
      <alignment horizontal="center" vertical="center"/>
    </xf>
    <xf numFmtId="10" fontId="3" fillId="0" borderId="3" xfId="4" applyNumberFormat="1" applyFont="1" applyFill="1" applyBorder="1" applyAlignment="1" applyProtection="1">
      <alignment horizontal="center" vertical="center"/>
    </xf>
    <xf numFmtId="10" fontId="3" fillId="0" borderId="1" xfId="4" applyNumberFormat="1" applyFont="1" applyFill="1" applyBorder="1" applyAlignment="1" applyProtection="1">
      <alignment horizontal="center" vertical="center"/>
    </xf>
    <xf numFmtId="10" fontId="0" fillId="0" borderId="20" xfId="4" applyNumberFormat="1" applyFont="1" applyFill="1" applyBorder="1" applyAlignment="1" applyProtection="1">
      <alignment horizontal="center" vertical="center" wrapText="1"/>
    </xf>
    <xf numFmtId="10" fontId="0" fillId="0" borderId="20" xfId="4" applyNumberFormat="1" applyFont="1" applyFill="1" applyBorder="1" applyAlignment="1" applyProtection="1">
      <alignment vertical="center" wrapText="1"/>
    </xf>
    <xf numFmtId="2" fontId="0" fillId="0" borderId="20" xfId="4" applyNumberFormat="1" applyFont="1" applyFill="1" applyBorder="1" applyAlignment="1" applyProtection="1">
      <alignment vertical="center" wrapText="1"/>
    </xf>
    <xf numFmtId="10" fontId="0" fillId="0" borderId="20" xfId="4" applyNumberFormat="1" applyFont="1" applyFill="1" applyBorder="1" applyAlignment="1" applyProtection="1">
      <alignment horizontal="center" vertical="center"/>
    </xf>
    <xf numFmtId="0" fontId="0" fillId="0" borderId="20" xfId="0" applyFill="1" applyBorder="1" applyAlignment="1" applyProtection="1">
      <alignment horizontal="center" vertical="center" wrapText="1"/>
    </xf>
    <xf numFmtId="9" fontId="0" fillId="0" borderId="48" xfId="4" applyFont="1" applyFill="1" applyBorder="1" applyAlignment="1" applyProtection="1">
      <alignment horizontal="center" vertical="center"/>
    </xf>
    <xf numFmtId="0" fontId="31" fillId="19" borderId="3" xfId="0" applyFont="1" applyFill="1" applyBorder="1" applyAlignment="1" applyProtection="1">
      <alignment horizontal="center" vertical="center" wrapText="1"/>
    </xf>
    <xf numFmtId="2" fontId="31" fillId="19" borderId="3" xfId="0" applyNumberFormat="1" applyFont="1" applyFill="1" applyBorder="1" applyAlignment="1" applyProtection="1">
      <alignment horizontal="center" vertical="center" wrapText="1"/>
    </xf>
    <xf numFmtId="10" fontId="31" fillId="19" borderId="3" xfId="0" applyNumberFormat="1" applyFont="1" applyFill="1" applyBorder="1" applyAlignment="1" applyProtection="1">
      <alignment horizontal="center" vertical="center" wrapText="1"/>
    </xf>
    <xf numFmtId="10" fontId="31" fillId="19" borderId="3" xfId="4" applyNumberFormat="1" applyFont="1" applyFill="1" applyBorder="1" applyAlignment="1" applyProtection="1">
      <alignment horizontal="center" vertical="center" wrapText="1"/>
    </xf>
    <xf numFmtId="10" fontId="31" fillId="19" borderId="30" xfId="0" applyNumberFormat="1" applyFont="1" applyFill="1" applyBorder="1" applyAlignment="1" applyProtection="1">
      <alignment horizontal="center" vertical="center" wrapText="1"/>
    </xf>
    <xf numFmtId="0" fontId="31" fillId="19" borderId="49" xfId="0" applyFont="1" applyFill="1" applyBorder="1" applyAlignment="1" applyProtection="1">
      <alignment horizontal="center" vertical="center" wrapText="1"/>
    </xf>
    <xf numFmtId="0" fontId="20" fillId="20" borderId="2" xfId="0" applyFont="1" applyFill="1" applyBorder="1" applyAlignment="1" applyProtection="1">
      <alignment horizontal="center" vertical="center" wrapText="1"/>
      <protection locked="0"/>
    </xf>
    <xf numFmtId="0" fontId="20" fillId="20" borderId="14" xfId="0" applyFont="1" applyFill="1" applyBorder="1" applyAlignment="1" applyProtection="1">
      <alignment horizontal="center" vertical="center" wrapText="1"/>
      <protection locked="0"/>
    </xf>
    <xf numFmtId="0" fontId="20" fillId="20" borderId="16" xfId="0" applyFont="1" applyFill="1" applyBorder="1" applyAlignment="1" applyProtection="1">
      <alignment horizontal="center" vertical="center" wrapText="1"/>
      <protection locked="0"/>
    </xf>
    <xf numFmtId="0" fontId="20" fillId="20" borderId="1" xfId="0" applyFont="1" applyFill="1" applyBorder="1" applyAlignment="1" applyProtection="1">
      <alignment horizontal="center" vertical="center" wrapText="1"/>
      <protection locked="0"/>
    </xf>
    <xf numFmtId="0" fontId="20" fillId="20" borderId="3" xfId="0" applyFont="1" applyFill="1" applyBorder="1" applyAlignment="1" applyProtection="1">
      <alignment horizontal="center" vertical="center" wrapText="1"/>
      <protection locked="0"/>
    </xf>
    <xf numFmtId="0" fontId="20" fillId="20" borderId="23" xfId="0" applyFont="1" applyFill="1" applyBorder="1" applyAlignment="1" applyProtection="1">
      <alignment horizontal="center" vertical="center" wrapText="1"/>
      <protection locked="0"/>
    </xf>
    <xf numFmtId="0" fontId="20" fillId="20" borderId="20" xfId="0" applyFont="1" applyFill="1" applyBorder="1" applyAlignment="1" applyProtection="1">
      <alignment horizontal="center" vertical="center" wrapText="1"/>
      <protection locked="0"/>
    </xf>
    <xf numFmtId="0" fontId="20" fillId="20" borderId="15" xfId="0" applyFont="1" applyFill="1" applyBorder="1" applyAlignment="1" applyProtection="1">
      <alignment horizontal="center" vertical="center" wrapText="1"/>
      <protection locked="0"/>
    </xf>
    <xf numFmtId="0" fontId="27" fillId="5" borderId="14" xfId="0" applyFont="1" applyFill="1" applyBorder="1" applyAlignment="1" applyProtection="1">
      <alignment horizontal="center" vertical="center" wrapText="1"/>
    </xf>
    <xf numFmtId="0" fontId="27" fillId="7" borderId="14" xfId="0" applyFont="1" applyFill="1" applyBorder="1" applyAlignment="1" applyProtection="1">
      <alignment horizontal="center" vertical="center" wrapText="1"/>
    </xf>
    <xf numFmtId="0" fontId="30" fillId="5" borderId="14" xfId="0" applyFont="1" applyFill="1" applyBorder="1" applyAlignment="1" applyProtection="1">
      <alignment horizontal="center" vertical="center" wrapText="1"/>
    </xf>
    <xf numFmtId="0" fontId="27" fillId="7" borderId="34" xfId="0" applyFont="1" applyFill="1" applyBorder="1" applyAlignment="1" applyProtection="1">
      <alignment horizontal="center" vertical="center" wrapText="1"/>
    </xf>
    <xf numFmtId="0" fontId="18" fillId="7" borderId="14" xfId="0" applyFont="1" applyFill="1" applyBorder="1" applyAlignment="1" applyProtection="1">
      <alignment horizontal="left" vertical="top" wrapText="1"/>
    </xf>
    <xf numFmtId="0" fontId="18" fillId="7" borderId="15" xfId="0" applyFont="1" applyFill="1" applyBorder="1" applyAlignment="1" applyProtection="1">
      <alignment horizontal="left" vertical="top" wrapText="1"/>
    </xf>
    <xf numFmtId="0" fontId="27" fillId="5" borderId="1" xfId="0" applyFont="1" applyFill="1" applyBorder="1" applyAlignment="1" applyProtection="1">
      <alignment horizontal="center" vertical="center" wrapText="1"/>
    </xf>
    <xf numFmtId="0" fontId="27" fillId="0" borderId="1" xfId="0" applyFont="1" applyFill="1" applyBorder="1" applyAlignment="1" applyProtection="1">
      <alignment horizontal="center" vertical="center" wrapText="1"/>
    </xf>
    <xf numFmtId="167" fontId="27" fillId="4" borderId="1" xfId="0" applyNumberFormat="1" applyFont="1" applyFill="1" applyBorder="1" applyAlignment="1" applyProtection="1">
      <alignment horizontal="center" vertical="center"/>
      <protection locked="0"/>
    </xf>
    <xf numFmtId="0" fontId="27" fillId="0" borderId="1" xfId="6" applyNumberFormat="1" applyFont="1" applyFill="1" applyBorder="1" applyAlignment="1" applyProtection="1">
      <alignment horizontal="center" vertical="center" wrapText="1"/>
    </xf>
    <xf numFmtId="1" fontId="27" fillId="5" borderId="1" xfId="0" applyNumberFormat="1" applyFont="1" applyFill="1" applyBorder="1" applyAlignment="1" applyProtection="1">
      <alignment horizontal="center" vertical="center"/>
    </xf>
    <xf numFmtId="1" fontId="27" fillId="5" borderId="2" xfId="0" applyNumberFormat="1" applyFont="1" applyFill="1" applyBorder="1" applyAlignment="1" applyProtection="1">
      <alignment horizontal="center" vertical="center"/>
    </xf>
    <xf numFmtId="0" fontId="27" fillId="0" borderId="20" xfId="0" applyFont="1" applyFill="1" applyBorder="1" applyAlignment="1" applyProtection="1">
      <alignment horizontal="center" vertical="center" wrapText="1"/>
    </xf>
    <xf numFmtId="0" fontId="27" fillId="5" borderId="42" xfId="0" applyFont="1" applyFill="1" applyBorder="1" applyAlignment="1" applyProtection="1">
      <alignment horizontal="center" vertical="center" wrapText="1"/>
    </xf>
    <xf numFmtId="1" fontId="27" fillId="5" borderId="14" xfId="0" applyNumberFormat="1" applyFont="1" applyFill="1" applyBorder="1" applyAlignment="1" applyProtection="1">
      <alignment horizontal="center" vertical="center"/>
    </xf>
    <xf numFmtId="0" fontId="27" fillId="5" borderId="20" xfId="0" applyFont="1" applyFill="1" applyBorder="1" applyAlignment="1" applyProtection="1">
      <alignment horizontal="center" vertical="center" wrapText="1"/>
    </xf>
    <xf numFmtId="0" fontId="27" fillId="7" borderId="20" xfId="0" applyFont="1" applyFill="1" applyBorder="1" applyAlignment="1" applyProtection="1">
      <alignment horizontal="center" vertical="center" wrapText="1"/>
    </xf>
    <xf numFmtId="0" fontId="27" fillId="7" borderId="42" xfId="0" applyFont="1" applyFill="1" applyBorder="1" applyAlignment="1" applyProtection="1">
      <alignment horizontal="center" vertical="center" wrapText="1"/>
    </xf>
    <xf numFmtId="1" fontId="27" fillId="5" borderId="14" xfId="0" applyNumberFormat="1" applyFont="1" applyFill="1" applyBorder="1" applyAlignment="1" applyProtection="1">
      <alignment horizontal="center" vertical="center"/>
    </xf>
    <xf numFmtId="167" fontId="27" fillId="4" borderId="42" xfId="0" applyNumberFormat="1" applyFont="1" applyFill="1" applyBorder="1" applyAlignment="1" applyProtection="1">
      <alignment horizontal="center" vertical="center"/>
      <protection locked="0"/>
    </xf>
    <xf numFmtId="0" fontId="27" fillId="5" borderId="42" xfId="0" applyFont="1" applyFill="1" applyBorder="1" applyAlignment="1" applyProtection="1">
      <alignment horizontal="center" vertical="center"/>
    </xf>
    <xf numFmtId="0" fontId="27" fillId="5" borderId="14" xfId="0" applyFont="1" applyFill="1" applyBorder="1" applyAlignment="1" applyProtection="1">
      <alignment horizontal="center" vertical="center"/>
    </xf>
    <xf numFmtId="167" fontId="27" fillId="4" borderId="2" xfId="0" applyNumberFormat="1" applyFont="1" applyFill="1" applyBorder="1" applyAlignment="1" applyProtection="1">
      <alignment horizontal="center" vertical="center"/>
      <protection locked="0"/>
    </xf>
    <xf numFmtId="0" fontId="27" fillId="0" borderId="2" xfId="0" applyFont="1" applyFill="1" applyBorder="1" applyAlignment="1" applyProtection="1">
      <alignment horizontal="left" vertical="center" wrapText="1"/>
    </xf>
    <xf numFmtId="0" fontId="27" fillId="0" borderId="2" xfId="0" applyFont="1" applyFill="1" applyBorder="1" applyAlignment="1" applyProtection="1">
      <alignment horizontal="center" vertical="center" wrapText="1"/>
    </xf>
    <xf numFmtId="167" fontId="27" fillId="0" borderId="2" xfId="0" applyNumberFormat="1" applyFont="1" applyFill="1" applyBorder="1" applyAlignment="1" applyProtection="1">
      <alignment horizontal="center" vertical="center"/>
      <protection locked="0"/>
    </xf>
    <xf numFmtId="0" fontId="27" fillId="5" borderId="14" xfId="0" applyFont="1" applyFill="1" applyBorder="1" applyAlignment="1" applyProtection="1">
      <alignment vertical="center" wrapText="1"/>
    </xf>
    <xf numFmtId="167" fontId="27" fillId="21" borderId="14" xfId="0" applyNumberFormat="1" applyFont="1" applyFill="1" applyBorder="1" applyAlignment="1" applyProtection="1">
      <alignment vertical="center"/>
      <protection locked="0"/>
    </xf>
    <xf numFmtId="0" fontId="27" fillId="5" borderId="2" xfId="0" applyFont="1" applyFill="1" applyBorder="1" applyAlignment="1" applyProtection="1">
      <alignment vertical="center" wrapText="1"/>
    </xf>
    <xf numFmtId="167" fontId="27" fillId="21" borderId="2" xfId="0" applyNumberFormat="1" applyFont="1" applyFill="1" applyBorder="1" applyAlignment="1" applyProtection="1">
      <alignment vertical="center"/>
      <protection locked="0"/>
    </xf>
    <xf numFmtId="167" fontId="27" fillId="4" borderId="20" xfId="0" applyNumberFormat="1" applyFont="1" applyFill="1" applyBorder="1" applyAlignment="1" applyProtection="1">
      <alignment horizontal="center" vertical="center"/>
      <protection locked="0"/>
    </xf>
    <xf numFmtId="0" fontId="27" fillId="5" borderId="2" xfId="0" applyFont="1" applyFill="1" applyBorder="1" applyAlignment="1" applyProtection="1">
      <alignment horizontal="center" vertical="center" wrapText="1"/>
    </xf>
    <xf numFmtId="0" fontId="30" fillId="5" borderId="2" xfId="0" applyFont="1" applyFill="1" applyBorder="1" applyAlignment="1" applyProtection="1">
      <alignment horizontal="center" vertical="center" wrapText="1"/>
    </xf>
    <xf numFmtId="167" fontId="27" fillId="21" borderId="20" xfId="0" applyNumberFormat="1" applyFont="1" applyFill="1" applyBorder="1" applyAlignment="1" applyProtection="1">
      <alignment horizontal="center" vertical="center"/>
      <protection locked="0"/>
    </xf>
    <xf numFmtId="167" fontId="27" fillId="21" borderId="14" xfId="0" applyNumberFormat="1" applyFont="1" applyFill="1" applyBorder="1" applyAlignment="1" applyProtection="1">
      <alignment horizontal="center" vertical="center"/>
      <protection locked="0"/>
    </xf>
    <xf numFmtId="1" fontId="27" fillId="5" borderId="31" xfId="0" applyNumberFormat="1" applyFont="1" applyFill="1" applyBorder="1" applyAlignment="1" applyProtection="1">
      <alignment horizontal="center" vertical="center"/>
    </xf>
    <xf numFmtId="1" fontId="27" fillId="5" borderId="41" xfId="0" applyNumberFormat="1" applyFont="1" applyFill="1" applyBorder="1" applyAlignment="1" applyProtection="1">
      <alignment horizontal="center" vertical="center"/>
    </xf>
    <xf numFmtId="0" fontId="27" fillId="5" borderId="2" xfId="0" applyFont="1" applyFill="1" applyBorder="1" applyAlignment="1" applyProtection="1">
      <alignment horizontal="center" vertical="center" wrapText="1"/>
    </xf>
    <xf numFmtId="1" fontId="27" fillId="5" borderId="20" xfId="0" applyNumberFormat="1" applyFont="1" applyFill="1" applyBorder="1" applyAlignment="1" applyProtection="1">
      <alignment horizontal="center" vertical="center"/>
    </xf>
    <xf numFmtId="0" fontId="27" fillId="0" borderId="20" xfId="0" applyFont="1" applyFill="1" applyBorder="1" applyAlignment="1" applyProtection="1">
      <alignment horizontal="left" vertical="center" wrapText="1"/>
    </xf>
    <xf numFmtId="0" fontId="27" fillId="0" borderId="1" xfId="0" quotePrefix="1" applyFont="1" applyFill="1" applyBorder="1" applyAlignment="1" applyProtection="1">
      <alignment horizontal="center" vertical="center" wrapText="1"/>
    </xf>
    <xf numFmtId="167" fontId="27" fillId="0" borderId="1" xfId="0" applyNumberFormat="1" applyFont="1" applyFill="1" applyBorder="1" applyAlignment="1" applyProtection="1">
      <alignment horizontal="center" vertical="center"/>
      <protection locked="0"/>
    </xf>
    <xf numFmtId="1" fontId="27" fillId="0" borderId="1" xfId="0" applyNumberFormat="1" applyFont="1" applyFill="1" applyBorder="1" applyAlignment="1" applyProtection="1">
      <alignment horizontal="center" vertical="center"/>
    </xf>
    <xf numFmtId="0" fontId="27" fillId="5" borderId="3" xfId="0" applyFont="1" applyFill="1" applyBorder="1" applyAlignment="1" applyProtection="1">
      <alignment horizontal="center" vertical="center" wrapText="1"/>
    </xf>
    <xf numFmtId="167" fontId="27" fillId="4" borderId="3" xfId="0" applyNumberFormat="1" applyFont="1" applyFill="1" applyBorder="1" applyAlignment="1" applyProtection="1">
      <alignment horizontal="center" vertical="center"/>
      <protection locked="0"/>
    </xf>
    <xf numFmtId="1" fontId="27" fillId="5" borderId="3" xfId="0" applyNumberFormat="1" applyFont="1" applyFill="1" applyBorder="1" applyAlignment="1" applyProtection="1">
      <alignment horizontal="center" vertical="center"/>
    </xf>
    <xf numFmtId="0" fontId="27" fillId="5" borderId="23" xfId="0" applyFont="1" applyFill="1" applyBorder="1" applyAlignment="1" applyProtection="1">
      <alignment horizontal="center" vertical="center" wrapText="1"/>
    </xf>
    <xf numFmtId="1" fontId="27" fillId="5" borderId="23" xfId="0" applyNumberFormat="1" applyFont="1" applyFill="1" applyBorder="1" applyAlignment="1" applyProtection="1">
      <alignment horizontal="center" vertical="center"/>
    </xf>
    <xf numFmtId="0" fontId="27" fillId="0" borderId="1" xfId="0" quotePrefix="1" applyFont="1" applyFill="1" applyBorder="1" applyAlignment="1" applyProtection="1">
      <alignment horizontal="center" vertical="center" wrapText="1"/>
    </xf>
    <xf numFmtId="1" fontId="27" fillId="5" borderId="14" xfId="0" applyNumberFormat="1" applyFont="1" applyFill="1" applyBorder="1" applyAlignment="1" applyProtection="1">
      <alignment horizontal="center" vertical="center"/>
    </xf>
    <xf numFmtId="0" fontId="27" fillId="0" borderId="0" xfId="0" applyFont="1" applyBorder="1" applyAlignment="1" applyProtection="1">
      <alignment horizontal="left" vertical="center"/>
    </xf>
    <xf numFmtId="0" fontId="27" fillId="5" borderId="1" xfId="0" applyNumberFormat="1" applyFont="1" applyFill="1" applyBorder="1" applyAlignment="1" applyProtection="1">
      <alignment horizontal="center" vertical="center" wrapText="1"/>
    </xf>
    <xf numFmtId="0" fontId="27" fillId="5" borderId="14" xfId="0" applyFont="1" applyFill="1" applyBorder="1" applyAlignment="1" applyProtection="1">
      <alignment horizontal="left" vertical="center" wrapText="1"/>
    </xf>
    <xf numFmtId="0" fontId="27" fillId="5" borderId="1" xfId="0" applyFont="1" applyFill="1" applyBorder="1" applyAlignment="1" applyProtection="1">
      <alignment horizontal="left" vertical="center" wrapText="1"/>
    </xf>
    <xf numFmtId="0" fontId="27" fillId="5" borderId="3" xfId="0" applyFont="1" applyFill="1" applyBorder="1" applyAlignment="1" applyProtection="1">
      <alignment horizontal="left" vertical="center" wrapText="1"/>
    </xf>
    <xf numFmtId="0" fontId="27" fillId="0" borderId="0" xfId="0" applyFont="1" applyBorder="1" applyAlignment="1" applyProtection="1">
      <alignment horizontal="left"/>
    </xf>
    <xf numFmtId="0" fontId="27" fillId="0" borderId="4" xfId="0" applyFont="1" applyBorder="1" applyAlignment="1" applyProtection="1">
      <alignment horizontal="left"/>
    </xf>
    <xf numFmtId="0" fontId="29" fillId="2" borderId="23" xfId="0" applyFont="1" applyFill="1" applyBorder="1" applyAlignment="1" applyProtection="1">
      <alignment horizontal="left" vertical="center" wrapText="1"/>
    </xf>
    <xf numFmtId="0" fontId="27" fillId="5" borderId="42" xfId="0" applyFont="1" applyFill="1" applyBorder="1" applyAlignment="1" applyProtection="1">
      <alignment horizontal="left" vertical="center" wrapText="1"/>
    </xf>
    <xf numFmtId="0" fontId="27" fillId="5" borderId="15" xfId="0" applyFont="1" applyFill="1" applyBorder="1" applyAlignment="1" applyProtection="1">
      <alignment horizontal="left" vertical="center" wrapText="1"/>
    </xf>
    <xf numFmtId="0" fontId="27" fillId="0" borderId="1" xfId="0" applyFont="1" applyFill="1" applyBorder="1" applyAlignment="1" applyProtection="1">
      <alignment horizontal="left" vertical="center" wrapText="1"/>
    </xf>
    <xf numFmtId="0" fontId="27" fillId="5" borderId="14" xfId="0" applyFont="1" applyFill="1" applyBorder="1" applyAlignment="1" applyProtection="1">
      <alignment horizontal="left" vertical="top" wrapText="1"/>
    </xf>
    <xf numFmtId="0" fontId="27" fillId="5" borderId="2" xfId="0" applyFont="1" applyFill="1" applyBorder="1" applyAlignment="1" applyProtection="1">
      <alignment horizontal="left" vertical="center" wrapText="1"/>
    </xf>
    <xf numFmtId="0" fontId="27" fillId="5" borderId="23" xfId="0" applyFont="1" applyFill="1" applyBorder="1" applyAlignment="1" applyProtection="1">
      <alignment horizontal="left" vertical="center" wrapText="1"/>
    </xf>
    <xf numFmtId="0" fontId="27" fillId="0" borderId="1" xfId="0" applyFont="1" applyFill="1" applyBorder="1" applyAlignment="1">
      <alignment horizontal="left" vertical="center"/>
    </xf>
    <xf numFmtId="0" fontId="27" fillId="0" borderId="1" xfId="0" quotePrefix="1" applyFont="1" applyFill="1" applyBorder="1" applyAlignment="1" applyProtection="1">
      <alignment horizontal="left" vertical="center" wrapText="1"/>
    </xf>
    <xf numFmtId="0" fontId="18" fillId="0" borderId="1" xfId="0" quotePrefix="1" applyFont="1" applyFill="1" applyBorder="1" applyAlignment="1" applyProtection="1">
      <alignment horizontal="left" vertical="center" wrapText="1"/>
    </xf>
    <xf numFmtId="0" fontId="27" fillId="5" borderId="20" xfId="0" applyFont="1" applyFill="1" applyBorder="1" applyAlignment="1" applyProtection="1">
      <alignment horizontal="left" vertical="center" wrapText="1"/>
    </xf>
    <xf numFmtId="0" fontId="30" fillId="5" borderId="14" xfId="0" applyFont="1" applyFill="1" applyBorder="1" applyAlignment="1" applyProtection="1">
      <alignment horizontal="left" vertical="center" wrapText="1"/>
    </xf>
    <xf numFmtId="0" fontId="27" fillId="5" borderId="0" xfId="0" applyFont="1" applyFill="1" applyBorder="1" applyAlignment="1" applyProtection="1">
      <alignment horizontal="left" vertical="center" wrapText="1"/>
    </xf>
    <xf numFmtId="0" fontId="27" fillId="5" borderId="0" xfId="0" applyFont="1" applyFill="1" applyAlignment="1" applyProtection="1">
      <alignment horizontal="left" vertical="center"/>
    </xf>
    <xf numFmtId="0" fontId="27" fillId="5" borderId="14" xfId="0" applyFont="1" applyFill="1" applyBorder="1" applyAlignment="1" applyProtection="1">
      <alignment horizontal="center" vertical="center" wrapText="1"/>
    </xf>
    <xf numFmtId="0" fontId="27" fillId="5" borderId="1" xfId="0" applyFont="1" applyFill="1" applyBorder="1" applyAlignment="1" applyProtection="1">
      <alignment horizontal="center" vertical="center" wrapText="1"/>
    </xf>
    <xf numFmtId="0" fontId="27" fillId="5" borderId="3" xfId="0" applyFont="1" applyFill="1" applyBorder="1" applyAlignment="1" applyProtection="1">
      <alignment horizontal="center" vertical="center" wrapText="1"/>
    </xf>
    <xf numFmtId="0" fontId="27" fillId="5" borderId="23" xfId="0" applyFont="1" applyFill="1" applyBorder="1" applyAlignment="1" applyProtection="1">
      <alignment horizontal="center" vertical="center" wrapText="1"/>
    </xf>
    <xf numFmtId="0" fontId="27" fillId="5" borderId="2" xfId="0" applyFont="1" applyFill="1" applyBorder="1" applyAlignment="1" applyProtection="1">
      <alignment horizontal="center" vertical="center" wrapText="1"/>
    </xf>
    <xf numFmtId="0" fontId="27" fillId="5" borderId="42" xfId="0" applyFont="1" applyFill="1" applyBorder="1" applyAlignment="1" applyProtection="1">
      <alignment horizontal="center" vertical="center" wrapText="1"/>
    </xf>
    <xf numFmtId="0" fontId="27" fillId="7" borderId="20" xfId="0" applyFont="1" applyFill="1" applyBorder="1" applyAlignment="1" applyProtection="1">
      <alignment horizontal="center" vertical="center" wrapText="1"/>
    </xf>
    <xf numFmtId="0" fontId="27" fillId="5" borderId="16" xfId="0" applyFont="1" applyFill="1" applyBorder="1" applyAlignment="1" applyProtection="1">
      <alignment horizontal="center" vertical="center" wrapText="1"/>
    </xf>
    <xf numFmtId="0" fontId="27" fillId="0" borderId="20" xfId="0" applyFont="1" applyFill="1" applyBorder="1" applyAlignment="1" applyProtection="1">
      <alignment horizontal="center" vertical="center" wrapText="1"/>
    </xf>
    <xf numFmtId="0" fontId="27" fillId="0" borderId="0" xfId="0" applyFont="1" applyBorder="1" applyAlignment="1" applyProtection="1">
      <alignment horizontal="center" vertical="center"/>
    </xf>
    <xf numFmtId="0" fontId="27" fillId="0" borderId="4" xfId="0" applyFont="1" applyBorder="1" applyAlignment="1" applyProtection="1">
      <alignment horizontal="center" vertical="center"/>
    </xf>
    <xf numFmtId="0" fontId="28" fillId="0" borderId="5" xfId="0" applyFont="1" applyBorder="1" applyAlignment="1" applyProtection="1">
      <alignment horizontal="center" vertical="center"/>
    </xf>
    <xf numFmtId="0" fontId="29" fillId="2" borderId="23" xfId="0" applyFont="1" applyFill="1" applyBorder="1" applyAlignment="1" applyProtection="1">
      <alignment horizontal="center" vertical="center" wrapText="1"/>
    </xf>
    <xf numFmtId="0" fontId="27" fillId="5" borderId="20" xfId="0" applyFont="1" applyFill="1" applyBorder="1" applyAlignment="1" applyProtection="1">
      <alignment horizontal="center" vertical="center" wrapText="1"/>
    </xf>
    <xf numFmtId="1" fontId="27" fillId="5" borderId="3" xfId="0" applyNumberFormat="1" applyFont="1" applyFill="1" applyBorder="1" applyAlignment="1" applyProtection="1">
      <alignment horizontal="center" vertical="center"/>
    </xf>
    <xf numFmtId="1" fontId="27" fillId="5" borderId="14" xfId="0" applyNumberFormat="1" applyFont="1" applyFill="1" applyBorder="1" applyAlignment="1" applyProtection="1">
      <alignment horizontal="center" vertical="center"/>
    </xf>
    <xf numFmtId="0" fontId="27" fillId="0" borderId="4" xfId="0" applyFont="1" applyBorder="1" applyAlignment="1" applyProtection="1">
      <alignment horizontal="left" vertical="center"/>
    </xf>
    <xf numFmtId="0" fontId="27" fillId="0" borderId="0" xfId="0" applyFont="1" applyBorder="1" applyAlignment="1" applyProtection="1">
      <alignment horizontal="left" vertical="center"/>
    </xf>
    <xf numFmtId="0" fontId="27" fillId="0" borderId="1" xfId="0" quotePrefix="1" applyFont="1" applyFill="1" applyBorder="1" applyAlignment="1" applyProtection="1">
      <alignment horizontal="center" vertical="center" wrapText="1"/>
    </xf>
    <xf numFmtId="0" fontId="18" fillId="7" borderId="16" xfId="0" applyFont="1" applyFill="1" applyBorder="1" applyAlignment="1" applyProtection="1">
      <alignment horizontal="left" vertical="top" wrapText="1"/>
    </xf>
    <xf numFmtId="0" fontId="18" fillId="7" borderId="20" xfId="0" applyFont="1" applyFill="1" applyBorder="1" applyAlignment="1" applyProtection="1">
      <alignment horizontal="left" vertical="top" wrapText="1"/>
    </xf>
    <xf numFmtId="0" fontId="27" fillId="7" borderId="1" xfId="0" applyFont="1" applyFill="1" applyBorder="1" applyAlignment="1" applyProtection="1">
      <alignment horizontal="center" vertical="center" wrapText="1"/>
    </xf>
    <xf numFmtId="0" fontId="27" fillId="5" borderId="1" xfId="0" applyFont="1" applyFill="1" applyBorder="1" applyAlignment="1" applyProtection="1">
      <alignment vertical="center" wrapText="1"/>
    </xf>
    <xf numFmtId="167" fontId="27" fillId="21" borderId="1" xfId="0" applyNumberFormat="1" applyFont="1" applyFill="1" applyBorder="1" applyAlignment="1" applyProtection="1">
      <alignment vertical="center"/>
      <protection locked="0"/>
    </xf>
    <xf numFmtId="1" fontId="27" fillId="5" borderId="15" xfId="0" applyNumberFormat="1" applyFont="1" applyFill="1" applyBorder="1" applyAlignment="1" applyProtection="1">
      <alignment horizontal="center" vertical="center"/>
    </xf>
    <xf numFmtId="0" fontId="27" fillId="5" borderId="15" xfId="0" quotePrefix="1" applyFont="1" applyFill="1" applyBorder="1" applyAlignment="1" applyProtection="1">
      <alignment horizontal="center" vertical="center" wrapText="1"/>
    </xf>
    <xf numFmtId="167" fontId="27" fillId="4" borderId="23" xfId="0" applyNumberFormat="1" applyFont="1" applyFill="1" applyBorder="1" applyAlignment="1" applyProtection="1">
      <alignment horizontal="center" vertical="center"/>
      <protection locked="0"/>
    </xf>
    <xf numFmtId="168" fontId="27" fillId="5" borderId="15" xfId="0" quotePrefix="1" applyNumberFormat="1" applyFont="1" applyFill="1" applyBorder="1" applyAlignment="1" applyProtection="1">
      <alignment horizontal="center" vertical="center" wrapText="1"/>
    </xf>
    <xf numFmtId="1" fontId="27" fillId="5" borderId="16" xfId="0" applyNumberFormat="1" applyFont="1" applyFill="1" applyBorder="1" applyAlignment="1" applyProtection="1">
      <alignment horizontal="center" vertical="center"/>
    </xf>
    <xf numFmtId="0" fontId="27" fillId="5" borderId="15" xfId="0" quotePrefix="1" applyFont="1" applyFill="1" applyBorder="1" applyAlignment="1" applyProtection="1">
      <alignment horizontal="left" vertical="center" wrapText="1"/>
    </xf>
    <xf numFmtId="0" fontId="28" fillId="22" borderId="29" xfId="0" applyFont="1" applyFill="1" applyBorder="1" applyAlignment="1" applyProtection="1">
      <alignment horizontal="center" vertical="center" wrapText="1"/>
    </xf>
    <xf numFmtId="17" fontId="27" fillId="22" borderId="15" xfId="0" quotePrefix="1" applyNumberFormat="1" applyFont="1" applyFill="1" applyBorder="1" applyAlignment="1" applyProtection="1">
      <alignment horizontal="center" vertical="center" wrapText="1"/>
    </xf>
    <xf numFmtId="0" fontId="27" fillId="22" borderId="15" xfId="0" applyFont="1" applyFill="1" applyBorder="1" applyAlignment="1" applyProtection="1">
      <alignment horizontal="center" vertical="center" wrapText="1"/>
    </xf>
    <xf numFmtId="0" fontId="28" fillId="22" borderId="50" xfId="0" applyFont="1" applyFill="1" applyBorder="1" applyAlignment="1" applyProtection="1">
      <alignment horizontal="center" vertical="center" wrapText="1"/>
    </xf>
    <xf numFmtId="0" fontId="18" fillId="23" borderId="15" xfId="0" applyFont="1" applyFill="1" applyBorder="1" applyAlignment="1" applyProtection="1">
      <alignment horizontal="left" vertical="center" wrapText="1"/>
    </xf>
    <xf numFmtId="0" fontId="27" fillId="23" borderId="15" xfId="0" applyFont="1" applyFill="1" applyBorder="1" applyAlignment="1" applyProtection="1">
      <alignment horizontal="center" vertical="center" wrapText="1"/>
    </xf>
    <xf numFmtId="0" fontId="27" fillId="22" borderId="15" xfId="0" quotePrefix="1" applyFont="1" applyFill="1" applyBorder="1" applyAlignment="1" applyProtection="1">
      <alignment horizontal="center" vertical="center" wrapText="1"/>
    </xf>
    <xf numFmtId="0" fontId="28" fillId="22" borderId="37" xfId="0" applyFont="1" applyFill="1" applyBorder="1" applyAlignment="1" applyProtection="1">
      <alignment horizontal="center" vertical="center" wrapText="1"/>
    </xf>
    <xf numFmtId="0" fontId="27" fillId="22" borderId="16" xfId="0" quotePrefix="1" applyFont="1" applyFill="1" applyBorder="1" applyAlignment="1" applyProtection="1">
      <alignment horizontal="center" vertical="center" wrapText="1"/>
    </xf>
    <xf numFmtId="0" fontId="27" fillId="22" borderId="16" xfId="0" applyFont="1" applyFill="1" applyBorder="1" applyAlignment="1" applyProtection="1">
      <alignment horizontal="center" vertical="center" wrapText="1"/>
    </xf>
    <xf numFmtId="0" fontId="30" fillId="5" borderId="16" xfId="0" applyFont="1" applyFill="1" applyBorder="1" applyAlignment="1" applyProtection="1">
      <alignment horizontal="center" vertical="center" wrapText="1"/>
    </xf>
    <xf numFmtId="168" fontId="27" fillId="4" borderId="16" xfId="0" applyNumberFormat="1" applyFont="1" applyFill="1" applyBorder="1" applyAlignment="1" applyProtection="1">
      <alignment horizontal="center" vertical="center"/>
      <protection locked="0"/>
    </xf>
    <xf numFmtId="167" fontId="27" fillId="5" borderId="15" xfId="0" applyNumberFormat="1" applyFont="1" applyFill="1" applyBorder="1" applyAlignment="1" applyProtection="1">
      <alignment horizontal="center" vertical="center"/>
      <protection locked="0"/>
    </xf>
    <xf numFmtId="0" fontId="27" fillId="7" borderId="20" xfId="0" applyFont="1" applyFill="1" applyBorder="1" applyAlignment="1" applyProtection="1">
      <alignment horizontal="left" vertical="top" wrapText="1"/>
    </xf>
    <xf numFmtId="0" fontId="28" fillId="7" borderId="37" xfId="0" applyFont="1" applyFill="1" applyBorder="1" applyAlignment="1" applyProtection="1">
      <alignment vertical="center" wrapText="1"/>
    </xf>
    <xf numFmtId="0" fontId="28" fillId="7" borderId="47" xfId="0" applyFont="1" applyFill="1" applyBorder="1" applyAlignment="1" applyProtection="1">
      <alignment vertical="center" wrapText="1"/>
    </xf>
    <xf numFmtId="0" fontId="27" fillId="7" borderId="16" xfId="0" applyFont="1" applyFill="1" applyBorder="1" applyAlignment="1" applyProtection="1">
      <alignment vertical="center" wrapText="1"/>
    </xf>
    <xf numFmtId="0" fontId="18" fillId="7" borderId="16" xfId="0" applyFont="1" applyFill="1" applyBorder="1" applyAlignment="1" applyProtection="1">
      <alignment vertical="top" wrapText="1"/>
    </xf>
    <xf numFmtId="0" fontId="27" fillId="9" borderId="16" xfId="0" applyFont="1" applyFill="1" applyBorder="1" applyAlignment="1" applyProtection="1">
      <alignment vertical="center" wrapText="1"/>
    </xf>
    <xf numFmtId="0" fontId="27" fillId="7" borderId="42" xfId="0" applyFont="1" applyFill="1" applyBorder="1" applyAlignment="1" applyProtection="1">
      <alignment vertical="center" wrapText="1"/>
    </xf>
    <xf numFmtId="0" fontId="18" fillId="7" borderId="42" xfId="0" applyFont="1" applyFill="1" applyBorder="1" applyAlignment="1" applyProtection="1">
      <alignment vertical="top" wrapText="1"/>
    </xf>
    <xf numFmtId="0" fontId="27" fillId="9" borderId="42" xfId="0" applyFont="1" applyFill="1" applyBorder="1" applyAlignment="1" applyProtection="1">
      <alignment vertical="center" wrapText="1"/>
    </xf>
    <xf numFmtId="17" fontId="27" fillId="7" borderId="16" xfId="0" quotePrefix="1" applyNumberFormat="1" applyFont="1" applyFill="1" applyBorder="1" applyAlignment="1" applyProtection="1">
      <alignment vertical="center" wrapText="1"/>
    </xf>
    <xf numFmtId="0" fontId="27" fillId="7" borderId="15" xfId="0" quotePrefix="1" applyFont="1" applyFill="1" applyBorder="1" applyAlignment="1" applyProtection="1">
      <alignment horizontal="center" vertical="center" wrapText="1"/>
    </xf>
    <xf numFmtId="0" fontId="27" fillId="7" borderId="14" xfId="0" quotePrefix="1" applyFont="1" applyFill="1" applyBorder="1" applyAlignment="1" applyProtection="1">
      <alignment horizontal="center" vertical="center" wrapText="1"/>
    </xf>
    <xf numFmtId="0" fontId="22" fillId="0" borderId="0" xfId="0" applyFont="1" applyBorder="1" applyAlignment="1" applyProtection="1">
      <alignment vertical="center"/>
    </xf>
    <xf numFmtId="0" fontId="22" fillId="0" borderId="4" xfId="0" applyFont="1" applyBorder="1" applyAlignment="1" applyProtection="1">
      <alignment vertical="center"/>
    </xf>
    <xf numFmtId="0" fontId="20" fillId="0" borderId="0" xfId="0" applyFont="1" applyAlignment="1" applyProtection="1">
      <alignment horizontal="center" vertical="center"/>
    </xf>
    <xf numFmtId="0" fontId="22" fillId="0" borderId="1" xfId="0" applyFont="1" applyBorder="1" applyAlignment="1" applyProtection="1">
      <alignment horizontal="center" vertical="center"/>
    </xf>
    <xf numFmtId="9" fontId="22" fillId="0" borderId="1" xfId="0" applyNumberFormat="1" applyFont="1" applyBorder="1" applyAlignment="1" applyProtection="1">
      <alignment horizontal="center" vertical="center"/>
    </xf>
    <xf numFmtId="0" fontId="20" fillId="0" borderId="1" xfId="0" applyFont="1" applyBorder="1" applyAlignment="1" applyProtection="1">
      <alignment horizontal="center" vertical="center"/>
    </xf>
    <xf numFmtId="9" fontId="20" fillId="0" borderId="1" xfId="4" applyFont="1" applyBorder="1" applyAlignment="1" applyProtection="1">
      <alignment horizontal="center" vertical="center"/>
    </xf>
    <xf numFmtId="0" fontId="22" fillId="0" borderId="0" xfId="0" applyFont="1" applyBorder="1" applyAlignment="1" applyProtection="1">
      <alignment horizontal="center" vertical="center"/>
    </xf>
    <xf numFmtId="0" fontId="22" fillId="0" borderId="4" xfId="0" applyFont="1" applyBorder="1" applyAlignment="1" applyProtection="1">
      <alignment horizontal="center" vertical="center"/>
    </xf>
    <xf numFmtId="0" fontId="20" fillId="0" borderId="1" xfId="0" applyFont="1" applyBorder="1" applyAlignment="1" applyProtection="1">
      <alignment horizontal="center" vertical="top"/>
    </xf>
    <xf numFmtId="0" fontId="23" fillId="24" borderId="23" xfId="0" applyFont="1" applyFill="1" applyBorder="1" applyAlignment="1" applyProtection="1">
      <alignment horizontal="center" vertical="center" wrapText="1"/>
    </xf>
    <xf numFmtId="0" fontId="11" fillId="24" borderId="23" xfId="0" applyFont="1" applyFill="1" applyBorder="1" applyAlignment="1" applyProtection="1">
      <alignment horizontal="center" vertical="center" wrapText="1"/>
    </xf>
    <xf numFmtId="10" fontId="20" fillId="0" borderId="0" xfId="0" applyNumberFormat="1" applyFont="1" applyAlignment="1" applyProtection="1">
      <alignment horizontal="center" vertical="center" wrapText="1"/>
    </xf>
    <xf numFmtId="0" fontId="20" fillId="0" borderId="1" xfId="0" applyFont="1" applyFill="1" applyBorder="1" applyAlignment="1" applyProtection="1">
      <alignment horizontal="center" vertical="center"/>
    </xf>
    <xf numFmtId="9" fontId="20" fillId="0" borderId="0" xfId="0" applyNumberFormat="1" applyFont="1" applyAlignment="1" applyProtection="1">
      <alignment horizontal="center" vertical="center"/>
    </xf>
    <xf numFmtId="10" fontId="20" fillId="0" borderId="0" xfId="4" applyNumberFormat="1" applyFont="1" applyAlignment="1" applyProtection="1">
      <alignment horizontal="center" vertical="center"/>
    </xf>
    <xf numFmtId="0" fontId="20" fillId="0" borderId="15" xfId="0" applyFont="1" applyFill="1" applyBorder="1" applyAlignment="1" applyProtection="1">
      <alignment horizontal="center" vertical="center" wrapText="1"/>
    </xf>
    <xf numFmtId="2" fontId="20" fillId="0" borderId="0" xfId="0" applyNumberFormat="1" applyFont="1" applyAlignment="1" applyProtection="1">
      <alignment horizontal="center" vertical="center" wrapText="1"/>
    </xf>
    <xf numFmtId="0" fontId="3" fillId="0" borderId="1" xfId="0" applyFont="1" applyFill="1" applyBorder="1" applyAlignment="1" applyProtection="1">
      <alignment horizontal="center" vertical="center"/>
    </xf>
    <xf numFmtId="165" fontId="0" fillId="0" borderId="42" xfId="4" applyNumberFormat="1" applyFont="1" applyBorder="1" applyAlignment="1" applyProtection="1">
      <alignment horizontal="center" vertical="center"/>
    </xf>
    <xf numFmtId="165" fontId="0" fillId="0" borderId="3" xfId="4" applyNumberFormat="1" applyFont="1" applyBorder="1" applyAlignment="1" applyProtection="1">
      <alignment horizontal="center" vertical="center"/>
    </xf>
    <xf numFmtId="2" fontId="0" fillId="0" borderId="42" xfId="4" applyNumberFormat="1" applyFont="1" applyBorder="1" applyAlignment="1" applyProtection="1">
      <alignment horizontal="center" vertical="center"/>
    </xf>
    <xf numFmtId="0" fontId="32" fillId="19" borderId="51" xfId="0" applyFont="1" applyFill="1" applyBorder="1" applyAlignment="1" applyProtection="1">
      <alignment horizontal="center" vertical="center" wrapText="1"/>
    </xf>
    <xf numFmtId="0" fontId="20" fillId="25" borderId="15" xfId="0" applyFont="1" applyFill="1" applyBorder="1" applyAlignment="1" applyProtection="1">
      <alignment horizontal="center" vertical="center" wrapText="1"/>
    </xf>
    <xf numFmtId="168" fontId="20" fillId="25" borderId="15" xfId="0" applyNumberFormat="1" applyFont="1" applyFill="1" applyBorder="1" applyAlignment="1" applyProtection="1">
      <alignment horizontal="center" vertical="center"/>
    </xf>
    <xf numFmtId="0" fontId="20" fillId="25" borderId="14" xfId="0" applyFont="1" applyFill="1" applyBorder="1" applyAlignment="1" applyProtection="1">
      <alignment horizontal="center" vertical="center" wrapText="1"/>
    </xf>
    <xf numFmtId="168" fontId="20" fillId="25" borderId="14" xfId="0" applyNumberFormat="1" applyFont="1" applyFill="1" applyBorder="1" applyAlignment="1" applyProtection="1">
      <alignment horizontal="center" vertical="center"/>
    </xf>
    <xf numFmtId="0" fontId="20" fillId="25" borderId="3" xfId="0" applyFont="1" applyFill="1" applyBorder="1" applyAlignment="1" applyProtection="1">
      <alignment horizontal="center" vertical="center" wrapText="1"/>
    </xf>
    <xf numFmtId="168" fontId="20" fillId="25" borderId="3" xfId="0" applyNumberFormat="1" applyFont="1" applyFill="1" applyBorder="1" applyAlignment="1" applyProtection="1">
      <alignment horizontal="center" vertical="center"/>
    </xf>
    <xf numFmtId="0" fontId="20" fillId="25" borderId="1" xfId="0" applyFont="1" applyFill="1" applyBorder="1" applyAlignment="1" applyProtection="1">
      <alignment horizontal="center" vertical="center" wrapText="1"/>
    </xf>
    <xf numFmtId="168" fontId="20" fillId="25" borderId="1" xfId="0" applyNumberFormat="1" applyFont="1" applyFill="1" applyBorder="1" applyAlignment="1" applyProtection="1">
      <alignment horizontal="center" vertical="center"/>
    </xf>
    <xf numFmtId="0" fontId="20" fillId="25" borderId="42" xfId="0" applyFont="1" applyFill="1" applyBorder="1" applyAlignment="1" applyProtection="1">
      <alignment horizontal="center" vertical="center" wrapText="1"/>
    </xf>
    <xf numFmtId="168" fontId="20" fillId="25" borderId="42" xfId="0" applyNumberFormat="1" applyFont="1" applyFill="1" applyBorder="1" applyAlignment="1" applyProtection="1">
      <alignment horizontal="center" vertical="center"/>
    </xf>
    <xf numFmtId="0" fontId="11" fillId="24" borderId="17" xfId="0" applyFont="1" applyFill="1" applyBorder="1" applyAlignment="1" applyProtection="1">
      <alignment horizontal="center" vertical="center" wrapText="1"/>
    </xf>
    <xf numFmtId="165" fontId="20" fillId="0" borderId="1" xfId="4" applyNumberFormat="1" applyFont="1" applyBorder="1" applyAlignment="1" applyProtection="1">
      <alignment horizontal="center" vertical="center"/>
    </xf>
    <xf numFmtId="10" fontId="20" fillId="0" borderId="1" xfId="4" applyNumberFormat="1" applyFont="1" applyBorder="1" applyAlignment="1" applyProtection="1">
      <alignment horizontal="center" vertical="center"/>
    </xf>
    <xf numFmtId="165" fontId="0" fillId="0" borderId="15" xfId="4" applyNumberFormat="1" applyFont="1" applyBorder="1" applyAlignment="1" applyProtection="1">
      <alignment horizontal="center" vertical="center"/>
    </xf>
    <xf numFmtId="0" fontId="31" fillId="19" borderId="23" xfId="0" applyFont="1" applyFill="1" applyBorder="1" applyAlignment="1" applyProtection="1">
      <alignment horizontal="center" vertical="center" wrapText="1"/>
    </xf>
    <xf numFmtId="0" fontId="32" fillId="19" borderId="23" xfId="0" applyFont="1" applyFill="1" applyBorder="1" applyAlignment="1" applyProtection="1">
      <alignment horizontal="center" vertical="center" wrapText="1"/>
    </xf>
    <xf numFmtId="0" fontId="2" fillId="0" borderId="1" xfId="0" applyFont="1" applyBorder="1" applyAlignment="1" applyProtection="1">
      <alignment horizontal="center" vertical="center"/>
    </xf>
    <xf numFmtId="9" fontId="3" fillId="0" borderId="1" xfId="4" applyFont="1" applyFill="1" applyBorder="1" applyAlignment="1" applyProtection="1">
      <alignment horizontal="center" vertical="center"/>
    </xf>
    <xf numFmtId="9" fontId="3" fillId="0" borderId="3" xfId="4"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9" fontId="0" fillId="0" borderId="49" xfId="4" applyFont="1" applyFill="1" applyBorder="1" applyAlignment="1" applyProtection="1">
      <alignment horizontal="center" vertical="center"/>
    </xf>
    <xf numFmtId="0" fontId="20" fillId="25" borderId="23" xfId="0" applyFont="1" applyFill="1" applyBorder="1" applyAlignment="1" applyProtection="1">
      <alignment horizontal="center" vertical="center" wrapText="1"/>
    </xf>
    <xf numFmtId="168" fontId="20" fillId="25" borderId="23" xfId="0" applyNumberFormat="1" applyFont="1" applyFill="1" applyBorder="1" applyAlignment="1" applyProtection="1">
      <alignment horizontal="center" vertical="center"/>
    </xf>
    <xf numFmtId="0" fontId="3" fillId="0" borderId="5" xfId="0" applyFont="1" applyBorder="1" applyAlignment="1" applyProtection="1">
      <alignment horizontal="left" vertical="center"/>
    </xf>
    <xf numFmtId="0" fontId="3" fillId="0" borderId="0" xfId="0" applyFont="1" applyBorder="1" applyAlignment="1" applyProtection="1">
      <alignment horizontal="left" vertical="center"/>
    </xf>
    <xf numFmtId="0" fontId="8" fillId="0" borderId="0" xfId="0" applyFont="1" applyBorder="1" applyAlignment="1" applyProtection="1">
      <alignment horizontal="left" vertical="center"/>
    </xf>
    <xf numFmtId="0" fontId="3" fillId="0" borderId="4" xfId="0" applyFont="1" applyBorder="1" applyAlignment="1" applyProtection="1">
      <alignment horizontal="left" vertical="center"/>
    </xf>
    <xf numFmtId="0" fontId="8" fillId="0" borderId="4" xfId="0" applyFont="1" applyBorder="1" applyAlignment="1" applyProtection="1">
      <alignment horizontal="left" vertical="center"/>
    </xf>
    <xf numFmtId="0" fontId="5" fillId="0" borderId="0" xfId="0" applyFont="1" applyAlignment="1" applyProtection="1">
      <alignment horizontal="left" vertical="center"/>
    </xf>
    <xf numFmtId="0" fontId="0" fillId="0" borderId="0" xfId="0" applyAlignment="1" applyProtection="1">
      <alignment horizontal="left" vertical="center"/>
    </xf>
    <xf numFmtId="0" fontId="10" fillId="24" borderId="8" xfId="0" applyFont="1" applyFill="1" applyBorder="1" applyAlignment="1" applyProtection="1">
      <alignment horizontal="center" vertical="center" wrapText="1"/>
    </xf>
    <xf numFmtId="0" fontId="5" fillId="25" borderId="15" xfId="0" applyFont="1" applyFill="1" applyBorder="1" applyAlignment="1" applyProtection="1">
      <alignment horizontal="center" vertical="center" wrapText="1"/>
    </xf>
    <xf numFmtId="0" fontId="5" fillId="25" borderId="42" xfId="0" applyFont="1" applyFill="1" applyBorder="1" applyAlignment="1" applyProtection="1">
      <alignment horizontal="center" vertical="center" wrapText="1"/>
    </xf>
    <xf numFmtId="0" fontId="31" fillId="19" borderId="22" xfId="0" applyFont="1" applyFill="1" applyBorder="1" applyAlignment="1" applyProtection="1">
      <alignment horizontal="center" vertical="center" wrapText="1"/>
    </xf>
    <xf numFmtId="9" fontId="0" fillId="0" borderId="52" xfId="4" applyFont="1" applyFill="1" applyBorder="1" applyAlignment="1" applyProtection="1">
      <alignment horizontal="center" vertical="center"/>
    </xf>
    <xf numFmtId="0" fontId="3" fillId="0" borderId="1" xfId="0" applyFont="1" applyBorder="1" applyProtection="1"/>
    <xf numFmtId="2" fontId="0" fillId="0" borderId="1" xfId="0" applyNumberFormat="1" applyBorder="1" applyAlignment="1" applyProtection="1">
      <alignment horizontal="center" vertical="center"/>
    </xf>
    <xf numFmtId="0" fontId="22" fillId="0" borderId="1" xfId="0" applyNumberFormat="1" applyFont="1" applyBorder="1" applyAlignment="1" applyProtection="1">
      <alignment horizontal="center" vertical="center" wrapText="1"/>
    </xf>
    <xf numFmtId="164" fontId="3" fillId="0" borderId="1" xfId="0" applyNumberFormat="1" applyFont="1" applyBorder="1" applyProtection="1"/>
    <xf numFmtId="0" fontId="0" fillId="0" borderId="0" xfId="0" applyAlignment="1" applyProtection="1">
      <alignment horizontal="center" vertical="center" wrapText="1"/>
    </xf>
    <xf numFmtId="0" fontId="18" fillId="22" borderId="16" xfId="0" applyFont="1" applyFill="1" applyBorder="1" applyAlignment="1" applyProtection="1">
      <alignment horizontal="left" vertical="top" wrapText="1"/>
    </xf>
    <xf numFmtId="0" fontId="18" fillId="22" borderId="15" xfId="0" applyFont="1" applyFill="1" applyBorder="1" applyAlignment="1" applyProtection="1">
      <alignment horizontal="left" vertical="top" wrapText="1"/>
    </xf>
    <xf numFmtId="0" fontId="27" fillId="5" borderId="15" xfId="0" quotePrefix="1" applyFont="1" applyFill="1" applyBorder="1" applyAlignment="1" applyProtection="1">
      <alignment horizontal="center" vertical="center" wrapText="1"/>
    </xf>
    <xf numFmtId="0" fontId="27" fillId="0" borderId="1" xfId="0" quotePrefix="1" applyFont="1" applyFill="1" applyBorder="1" applyAlignment="1" applyProtection="1">
      <alignment horizontal="center" vertical="center" wrapText="1"/>
    </xf>
    <xf numFmtId="0" fontId="27" fillId="5" borderId="15" xfId="0" quotePrefix="1" applyFont="1" applyFill="1" applyBorder="1" applyAlignment="1" applyProtection="1">
      <alignment horizontal="center" vertical="center" wrapText="1"/>
    </xf>
    <xf numFmtId="0" fontId="32" fillId="19" borderId="8" xfId="0" applyFont="1" applyFill="1" applyBorder="1" applyAlignment="1" applyProtection="1">
      <alignment horizontal="center" vertical="center" wrapText="1"/>
    </xf>
    <xf numFmtId="0" fontId="20" fillId="26" borderId="42" xfId="0" applyFont="1" applyFill="1" applyBorder="1" applyAlignment="1" applyProtection="1">
      <alignment horizontal="center" vertical="center" wrapText="1"/>
    </xf>
    <xf numFmtId="0" fontId="20" fillId="26" borderId="15" xfId="0" applyFont="1" applyFill="1" applyBorder="1" applyAlignment="1" applyProtection="1">
      <alignment horizontal="center" vertical="center" wrapText="1"/>
    </xf>
    <xf numFmtId="0" fontId="3" fillId="0" borderId="24" xfId="0" applyNumberFormat="1" applyFont="1" applyFill="1" applyBorder="1" applyAlignment="1" applyProtection="1">
      <alignment horizontal="center" vertical="center"/>
    </xf>
    <xf numFmtId="10" fontId="22" fillId="0" borderId="1" xfId="4" applyNumberFormat="1" applyFont="1" applyFill="1" applyBorder="1" applyAlignment="1" applyProtection="1">
      <alignment horizontal="center" vertical="center" wrapText="1"/>
    </xf>
    <xf numFmtId="0" fontId="3" fillId="0" borderId="42" xfId="0" applyFont="1" applyFill="1" applyBorder="1" applyAlignment="1" applyProtection="1">
      <alignment horizontal="center" vertical="center"/>
    </xf>
    <xf numFmtId="0" fontId="3" fillId="0" borderId="23" xfId="0" applyFont="1" applyFill="1" applyBorder="1" applyAlignment="1" applyProtection="1">
      <alignment horizontal="center" vertical="center"/>
    </xf>
    <xf numFmtId="0" fontId="3" fillId="0" borderId="15" xfId="0" applyFont="1" applyFill="1" applyBorder="1" applyAlignment="1" applyProtection="1">
      <alignment horizontal="center" vertical="center"/>
    </xf>
    <xf numFmtId="0" fontId="3" fillId="0" borderId="0" xfId="0" applyFont="1" applyAlignment="1" applyProtection="1">
      <alignment horizontal="center" vertical="center"/>
    </xf>
    <xf numFmtId="0" fontId="10" fillId="24" borderId="14" xfId="0" applyFont="1" applyFill="1" applyBorder="1" applyAlignment="1" applyProtection="1">
      <alignment horizontal="center" vertical="center"/>
    </xf>
    <xf numFmtId="0" fontId="20" fillId="0" borderId="1" xfId="0" applyFont="1" applyBorder="1" applyAlignment="1" applyProtection="1">
      <alignment horizontal="left" vertical="center"/>
    </xf>
    <xf numFmtId="0" fontId="20" fillId="0" borderId="1" xfId="0" applyFont="1" applyFill="1" applyBorder="1" applyAlignment="1" applyProtection="1">
      <alignment horizontal="left" vertical="center"/>
    </xf>
    <xf numFmtId="165" fontId="2" fillId="0" borderId="1" xfId="4" applyNumberFormat="1" applyFont="1" applyBorder="1" applyAlignment="1" applyProtection="1">
      <alignment horizontal="left" vertical="center"/>
    </xf>
    <xf numFmtId="0" fontId="16" fillId="0" borderId="5" xfId="0" applyFont="1" applyBorder="1" applyAlignment="1" applyProtection="1">
      <alignment horizontal="right" vertical="top" wrapText="1"/>
    </xf>
    <xf numFmtId="0" fontId="2" fillId="0" borderId="9" xfId="0" applyFont="1" applyBorder="1" applyAlignment="1" applyProtection="1">
      <alignment horizontal="center" vertical="top" wrapText="1"/>
    </xf>
    <xf numFmtId="0" fontId="16" fillId="0" borderId="0" xfId="0" applyFont="1" applyBorder="1" applyAlignment="1" applyProtection="1">
      <alignment horizontal="right" vertical="top" wrapText="1"/>
    </xf>
    <xf numFmtId="0" fontId="2" fillId="0" borderId="11" xfId="0" applyFont="1" applyBorder="1" applyAlignment="1" applyProtection="1">
      <alignment horizontal="center" vertical="top" wrapText="1"/>
    </xf>
    <xf numFmtId="14" fontId="2" fillId="0" borderId="11" xfId="0" applyNumberFormat="1" applyFont="1" applyBorder="1" applyAlignment="1" applyProtection="1">
      <alignment horizontal="center" vertical="top" wrapText="1"/>
    </xf>
    <xf numFmtId="0" fontId="16" fillId="0" borderId="4" xfId="0" applyFont="1" applyBorder="1" applyAlignment="1" applyProtection="1">
      <alignment horizontal="right" vertical="top" wrapText="1"/>
    </xf>
    <xf numFmtId="0" fontId="2" fillId="0" borderId="12" xfId="0" applyFont="1" applyBorder="1" applyAlignment="1" applyProtection="1">
      <alignment horizontal="center" vertical="top" wrapText="1"/>
    </xf>
    <xf numFmtId="0" fontId="7" fillId="6" borderId="38" xfId="0" applyFont="1" applyFill="1" applyBorder="1" applyAlignment="1" applyProtection="1">
      <alignment horizontal="left" vertical="center"/>
    </xf>
    <xf numFmtId="0" fontId="24" fillId="14" borderId="36" xfId="0" applyFont="1" applyFill="1" applyBorder="1" applyAlignment="1" applyProtection="1">
      <alignment horizontal="center" vertical="center" wrapText="1"/>
    </xf>
    <xf numFmtId="0" fontId="24" fillId="13" borderId="36" xfId="0" applyFont="1" applyFill="1" applyBorder="1" applyAlignment="1" applyProtection="1">
      <alignment horizontal="center" vertical="center" wrapText="1"/>
    </xf>
    <xf numFmtId="0" fontId="24" fillId="15" borderId="36" xfId="0" applyFont="1" applyFill="1" applyBorder="1" applyAlignment="1" applyProtection="1">
      <alignment horizontal="center" vertical="center" wrapText="1"/>
    </xf>
    <xf numFmtId="0" fontId="24" fillId="27" borderId="36" xfId="0" applyFont="1" applyFill="1" applyBorder="1" applyAlignment="1" applyProtection="1">
      <alignment horizontal="center" vertical="center" wrapText="1"/>
    </xf>
    <xf numFmtId="0" fontId="3" fillId="5" borderId="1" xfId="0" applyFont="1" applyFill="1" applyBorder="1" applyAlignment="1" applyProtection="1">
      <alignment horizontal="center" vertical="center"/>
    </xf>
    <xf numFmtId="0" fontId="10" fillId="24" borderId="23" xfId="0" applyFont="1" applyFill="1" applyBorder="1" applyAlignment="1" applyProtection="1">
      <alignment horizontal="center" vertical="center" wrapText="1"/>
    </xf>
    <xf numFmtId="0" fontId="32" fillId="19" borderId="1" xfId="0" applyFont="1" applyFill="1" applyBorder="1" applyAlignment="1" applyProtection="1">
      <alignment horizontal="center" vertical="center" wrapText="1"/>
    </xf>
    <xf numFmtId="0" fontId="15" fillId="29" borderId="14" xfId="0" applyNumberFormat="1" applyFont="1" applyFill="1" applyBorder="1" applyAlignment="1" applyProtection="1">
      <alignment horizontal="center" vertical="center" wrapText="1"/>
    </xf>
    <xf numFmtId="0" fontId="15" fillId="29" borderId="23" xfId="0" applyNumberFormat="1" applyFont="1" applyFill="1" applyBorder="1" applyAlignment="1" applyProtection="1">
      <alignment horizontal="center" vertical="center" wrapText="1"/>
    </xf>
    <xf numFmtId="0" fontId="15" fillId="29" borderId="3" xfId="0" applyNumberFormat="1" applyFont="1" applyFill="1" applyBorder="1" applyAlignment="1" applyProtection="1">
      <alignment horizontal="center" vertical="center" wrapText="1"/>
    </xf>
    <xf numFmtId="0" fontId="15" fillId="29" borderId="42" xfId="0" applyNumberFormat="1" applyFont="1" applyFill="1" applyBorder="1" applyAlignment="1" applyProtection="1">
      <alignment horizontal="center" vertical="center" wrapText="1"/>
    </xf>
    <xf numFmtId="0" fontId="15" fillId="29" borderId="1" xfId="0" applyNumberFormat="1" applyFont="1" applyFill="1" applyBorder="1" applyAlignment="1" applyProtection="1">
      <alignment horizontal="center" vertical="center" wrapText="1"/>
    </xf>
    <xf numFmtId="0" fontId="15" fillId="29" borderId="15" xfId="0" applyNumberFormat="1" applyFont="1" applyFill="1" applyBorder="1" applyAlignment="1" applyProtection="1">
      <alignment horizontal="center" vertical="center" wrapText="1"/>
    </xf>
    <xf numFmtId="0" fontId="20" fillId="30" borderId="15" xfId="0" applyFont="1" applyFill="1" applyBorder="1" applyAlignment="1" applyProtection="1">
      <alignment horizontal="center" vertical="center"/>
    </xf>
    <xf numFmtId="0" fontId="20" fillId="30" borderId="15" xfId="0" applyFont="1" applyFill="1" applyBorder="1" applyAlignment="1" applyProtection="1">
      <alignment horizontal="center" vertical="center" wrapText="1"/>
    </xf>
    <xf numFmtId="0" fontId="20" fillId="0" borderId="1" xfId="0" applyFont="1" applyFill="1" applyBorder="1" applyAlignment="1" applyProtection="1">
      <alignment vertical="center" wrapText="1"/>
    </xf>
    <xf numFmtId="2" fontId="0" fillId="0" borderId="1" xfId="0" applyNumberFormat="1" applyBorder="1" applyAlignment="1" applyProtection="1">
      <alignment horizontal="left" vertical="center"/>
    </xf>
    <xf numFmtId="0" fontId="3" fillId="0" borderId="1" xfId="0" applyFont="1" applyBorder="1" applyAlignment="1" applyProtection="1">
      <alignment horizontal="left" vertical="center"/>
    </xf>
    <xf numFmtId="0" fontId="24" fillId="28" borderId="36" xfId="0" applyFont="1" applyFill="1" applyBorder="1" applyAlignment="1" applyProtection="1">
      <alignment horizontal="center" vertical="center" wrapText="1"/>
    </xf>
    <xf numFmtId="0" fontId="24" fillId="20" borderId="35" xfId="0" applyFont="1" applyFill="1" applyBorder="1" applyAlignment="1" applyProtection="1">
      <alignment horizontal="center" vertical="center" wrapText="1"/>
    </xf>
    <xf numFmtId="165" fontId="0" fillId="0" borderId="14" xfId="4" applyNumberFormat="1" applyFont="1" applyBorder="1" applyAlignment="1" applyProtection="1">
      <alignment horizontal="center" vertical="center"/>
    </xf>
    <xf numFmtId="165" fontId="0" fillId="0" borderId="1" xfId="4" applyNumberFormat="1" applyFont="1" applyBorder="1" applyAlignment="1" applyProtection="1">
      <alignment horizontal="center" vertical="center"/>
    </xf>
    <xf numFmtId="0" fontId="3" fillId="0" borderId="1" xfId="0" applyFont="1" applyFill="1" applyBorder="1" applyAlignment="1" applyProtection="1">
      <alignment horizontal="center" vertical="center"/>
    </xf>
    <xf numFmtId="0" fontId="20" fillId="0" borderId="14" xfId="0" applyFont="1" applyFill="1" applyBorder="1" applyAlignment="1" applyProtection="1">
      <alignment horizontal="center" vertical="center" wrapText="1"/>
    </xf>
    <xf numFmtId="0" fontId="20" fillId="0" borderId="14" xfId="0" applyFont="1" applyFill="1" applyBorder="1" applyAlignment="1" applyProtection="1">
      <alignment horizontal="center" vertical="center"/>
    </xf>
    <xf numFmtId="0" fontId="20" fillId="0" borderId="23"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2"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20" fillId="0" borderId="1"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15" xfId="0" applyFont="1" applyFill="1" applyBorder="1" applyAlignment="1" applyProtection="1">
      <alignment horizontal="center" vertical="center"/>
    </xf>
    <xf numFmtId="10" fontId="20" fillId="0" borderId="15" xfId="4" applyNumberFormat="1" applyFont="1" applyFill="1" applyBorder="1" applyAlignment="1" applyProtection="1">
      <alignment horizontal="center" vertical="center" wrapText="1"/>
    </xf>
    <xf numFmtId="0" fontId="0" fillId="0" borderId="43" xfId="0" applyFill="1" applyBorder="1" applyProtection="1"/>
    <xf numFmtId="0" fontId="5" fillId="25" borderId="14" xfId="0" applyFont="1" applyFill="1" applyBorder="1" applyAlignment="1" applyProtection="1">
      <alignment horizontal="center" vertical="top" wrapText="1"/>
    </xf>
    <xf numFmtId="0" fontId="20" fillId="0" borderId="3" xfId="0" applyFont="1" applyFill="1" applyBorder="1" applyAlignment="1" applyProtection="1">
      <alignment vertical="center" wrapText="1"/>
    </xf>
    <xf numFmtId="0" fontId="1" fillId="0" borderId="43" xfId="0" applyFont="1" applyFill="1" applyBorder="1" applyAlignment="1" applyProtection="1">
      <alignment horizontal="left" vertical="center" wrapText="1"/>
    </xf>
    <xf numFmtId="0" fontId="1" fillId="0" borderId="43" xfId="0" applyFont="1" applyFill="1" applyBorder="1" applyAlignment="1" applyProtection="1">
      <alignment vertical="center" wrapText="1"/>
    </xf>
    <xf numFmtId="10" fontId="20" fillId="0" borderId="42" xfId="4" applyNumberFormat="1" applyFont="1" applyFill="1" applyBorder="1" applyAlignment="1" applyProtection="1">
      <alignment horizontal="center" vertical="center" wrapText="1"/>
    </xf>
    <xf numFmtId="0" fontId="20" fillId="30" borderId="42" xfId="0" applyFont="1" applyFill="1" applyBorder="1" applyAlignment="1" applyProtection="1">
      <alignment horizontal="center" vertical="center"/>
    </xf>
    <xf numFmtId="0" fontId="20" fillId="30" borderId="42" xfId="0" applyFont="1" applyFill="1" applyBorder="1" applyAlignment="1" applyProtection="1">
      <alignment horizontal="center" vertical="center" wrapText="1"/>
    </xf>
    <xf numFmtId="0" fontId="5" fillId="0" borderId="46" xfId="0" applyFont="1" applyFill="1" applyBorder="1" applyAlignment="1" applyProtection="1">
      <alignment horizontal="left" vertical="top" wrapText="1"/>
    </xf>
    <xf numFmtId="0" fontId="3" fillId="28" borderId="15" xfId="0" applyFont="1" applyFill="1" applyBorder="1" applyAlignment="1" applyProtection="1">
      <alignment vertical="center" wrapText="1"/>
    </xf>
    <xf numFmtId="0" fontId="20" fillId="5" borderId="15" xfId="0"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xf>
    <xf numFmtId="0" fontId="20" fillId="26" borderId="14" xfId="0" applyFont="1" applyFill="1" applyBorder="1" applyAlignment="1" applyProtection="1">
      <alignment horizontal="center" vertical="center" wrapText="1"/>
    </xf>
    <xf numFmtId="0" fontId="20" fillId="26" borderId="1" xfId="0" applyFont="1" applyFill="1" applyBorder="1" applyAlignment="1" applyProtection="1">
      <alignment horizontal="center" vertical="center" wrapText="1"/>
    </xf>
    <xf numFmtId="0" fontId="20" fillId="29" borderId="14" xfId="0" applyFont="1" applyFill="1" applyBorder="1" applyAlignment="1" applyProtection="1">
      <alignment horizontal="center" vertical="center" wrapText="1"/>
    </xf>
    <xf numFmtId="0" fontId="20" fillId="29" borderId="3" xfId="0" applyFont="1" applyFill="1" applyBorder="1" applyAlignment="1" applyProtection="1">
      <alignment horizontal="center" vertical="center" wrapText="1"/>
    </xf>
    <xf numFmtId="0" fontId="20" fillId="26" borderId="3" xfId="0" applyFont="1" applyFill="1" applyBorder="1" applyAlignment="1" applyProtection="1">
      <alignment horizontal="center" vertical="center" wrapText="1"/>
    </xf>
    <xf numFmtId="0" fontId="32" fillId="19" borderId="1" xfId="0" applyFont="1" applyFill="1" applyBorder="1" applyAlignment="1" applyProtection="1">
      <alignment horizontal="center" vertical="center" wrapText="1"/>
    </xf>
    <xf numFmtId="0" fontId="0" fillId="5" borderId="43" xfId="0" applyFill="1" applyBorder="1" applyAlignment="1" applyProtection="1">
      <alignment horizontal="center" vertical="center" wrapText="1"/>
    </xf>
    <xf numFmtId="0" fontId="0" fillId="0" borderId="43" xfId="0" applyFill="1" applyBorder="1" applyAlignment="1" applyProtection="1">
      <alignment horizontal="center" vertical="center" wrapText="1"/>
    </xf>
    <xf numFmtId="0" fontId="1" fillId="0" borderId="0" xfId="0" applyFont="1" applyFill="1" applyProtection="1"/>
    <xf numFmtId="0" fontId="20" fillId="0" borderId="0" xfId="0" applyFont="1" applyAlignment="1" applyProtection="1">
      <alignment horizontal="center" vertical="center" wrapText="1"/>
    </xf>
    <xf numFmtId="0" fontId="20" fillId="0" borderId="1" xfId="0" applyFont="1" applyBorder="1" applyAlignment="1" applyProtection="1">
      <alignment horizontal="center" vertical="center" wrapText="1"/>
    </xf>
    <xf numFmtId="165" fontId="20" fillId="0" borderId="1" xfId="4" applyNumberFormat="1" applyFont="1" applyBorder="1" applyAlignment="1" applyProtection="1">
      <alignment horizontal="center" vertical="center" wrapText="1"/>
    </xf>
    <xf numFmtId="10" fontId="20" fillId="0" borderId="1" xfId="4" applyNumberFormat="1" applyFont="1" applyBorder="1" applyAlignment="1" applyProtection="1">
      <alignment horizontal="center" vertical="center" wrapText="1"/>
    </xf>
    <xf numFmtId="0" fontId="20" fillId="31" borderId="15" xfId="0" applyFont="1" applyFill="1" applyBorder="1" applyAlignment="1" applyProtection="1">
      <alignment horizontal="center" vertical="center"/>
    </xf>
    <xf numFmtId="0" fontId="20" fillId="29" borderId="2" xfId="0" applyFont="1" applyFill="1" applyBorder="1" applyAlignment="1" applyProtection="1">
      <alignment horizontal="center" vertical="center" wrapText="1"/>
    </xf>
    <xf numFmtId="0" fontId="5" fillId="25" borderId="14" xfId="0" applyFont="1" applyFill="1" applyBorder="1" applyAlignment="1" applyProtection="1">
      <alignment horizontal="center" vertical="center" wrapText="1"/>
    </xf>
    <xf numFmtId="0" fontId="5" fillId="25" borderId="3" xfId="0" applyFont="1" applyFill="1" applyBorder="1" applyAlignment="1" applyProtection="1">
      <alignment horizontal="center" vertical="center" wrapText="1"/>
    </xf>
    <xf numFmtId="0" fontId="5" fillId="25" borderId="1" xfId="0" applyFont="1" applyFill="1" applyBorder="1" applyAlignment="1" applyProtection="1">
      <alignment horizontal="center" vertical="center" wrapText="1"/>
    </xf>
    <xf numFmtId="0" fontId="5" fillId="25" borderId="23" xfId="0" applyFont="1" applyFill="1" applyBorder="1" applyAlignment="1" applyProtection="1">
      <alignment horizontal="center" vertical="center" wrapText="1"/>
    </xf>
    <xf numFmtId="0" fontId="3" fillId="28" borderId="29" xfId="0" applyFont="1" applyFill="1" applyBorder="1" applyAlignment="1" applyProtection="1">
      <alignment horizontal="center" vertical="center" wrapText="1"/>
    </xf>
    <xf numFmtId="0" fontId="20" fillId="28" borderId="15" xfId="0" applyFont="1" applyFill="1" applyBorder="1" applyAlignment="1" applyProtection="1">
      <alignment horizontal="justify" vertical="top" wrapText="1"/>
    </xf>
    <xf numFmtId="0" fontId="20" fillId="28" borderId="15" xfId="0" applyFont="1" applyFill="1" applyBorder="1" applyAlignment="1" applyProtection="1">
      <alignment horizontal="center" vertical="center" wrapText="1"/>
    </xf>
    <xf numFmtId="0" fontId="20" fillId="28" borderId="15" xfId="0" applyFont="1" applyFill="1" applyBorder="1" applyAlignment="1" applyProtection="1">
      <alignment horizontal="justify" vertical="justify" wrapText="1"/>
    </xf>
    <xf numFmtId="0" fontId="20" fillId="28" borderId="1" xfId="0" applyFont="1" applyFill="1" applyBorder="1" applyAlignment="1" applyProtection="1">
      <alignment horizontal="justify" vertical="justify" wrapText="1"/>
    </xf>
    <xf numFmtId="0" fontId="20" fillId="28" borderId="3" xfId="0" applyFont="1" applyFill="1" applyBorder="1" applyAlignment="1" applyProtection="1">
      <alignment horizontal="justify" vertical="top" wrapText="1"/>
    </xf>
    <xf numFmtId="0" fontId="3" fillId="28" borderId="47" xfId="0" applyFont="1" applyFill="1" applyBorder="1" applyAlignment="1" applyProtection="1">
      <alignment horizontal="center" vertical="center" wrapText="1"/>
    </xf>
    <xf numFmtId="0" fontId="3" fillId="28" borderId="42" xfId="0" applyFont="1" applyFill="1" applyBorder="1" applyAlignment="1" applyProtection="1">
      <alignment vertical="center" wrapText="1"/>
    </xf>
    <xf numFmtId="0" fontId="20" fillId="28" borderId="42" xfId="0" applyFont="1" applyFill="1" applyBorder="1" applyAlignment="1" applyProtection="1">
      <alignment horizontal="justify" vertical="top" wrapText="1"/>
    </xf>
    <xf numFmtId="0" fontId="20" fillId="28" borderId="42" xfId="0" applyFont="1" applyFill="1" applyBorder="1" applyAlignment="1" applyProtection="1">
      <alignment horizontal="center" vertical="center" wrapText="1"/>
    </xf>
    <xf numFmtId="1" fontId="27" fillId="5" borderId="45" xfId="0" quotePrefix="1" applyNumberFormat="1" applyFont="1" applyFill="1" applyBorder="1" applyAlignment="1" applyProtection="1">
      <alignment horizontal="left" vertical="top" wrapText="1"/>
    </xf>
    <xf numFmtId="1" fontId="27" fillId="5" borderId="61" xfId="0" applyNumberFormat="1" applyFont="1" applyFill="1" applyBorder="1" applyAlignment="1" applyProtection="1">
      <alignment horizontal="left" vertical="top" wrapText="1"/>
    </xf>
    <xf numFmtId="0" fontId="27" fillId="5" borderId="15" xfId="0" quotePrefix="1" applyFont="1" applyFill="1" applyBorder="1" applyAlignment="1" applyProtection="1">
      <alignment horizontal="center" vertical="center" wrapText="1"/>
    </xf>
    <xf numFmtId="0" fontId="27" fillId="5" borderId="43" xfId="0" quotePrefix="1" applyFont="1" applyFill="1" applyBorder="1" applyAlignment="1" applyProtection="1">
      <alignment horizontal="center" vertical="center" wrapText="1"/>
    </xf>
    <xf numFmtId="1" fontId="27" fillId="5" borderId="23" xfId="0" applyNumberFormat="1" applyFont="1" applyFill="1" applyBorder="1" applyAlignment="1" applyProtection="1">
      <alignment horizontal="left" vertical="top" wrapText="1"/>
    </xf>
    <xf numFmtId="0" fontId="0" fillId="0" borderId="51" xfId="0" applyBorder="1" applyAlignment="1">
      <alignment horizontal="left" vertical="top" wrapText="1"/>
    </xf>
    <xf numFmtId="0" fontId="27" fillId="5" borderId="14" xfId="0" quotePrefix="1" applyFont="1" applyFill="1" applyBorder="1" applyAlignment="1" applyProtection="1">
      <alignment horizontal="center" vertical="center" wrapText="1"/>
    </xf>
    <xf numFmtId="0" fontId="27" fillId="5" borderId="23" xfId="0" quotePrefix="1" applyFont="1" applyFill="1" applyBorder="1" applyAlignment="1" applyProtection="1">
      <alignment horizontal="center" vertical="center" wrapText="1"/>
    </xf>
    <xf numFmtId="0" fontId="27" fillId="22" borderId="14" xfId="0" applyFont="1" applyFill="1" applyBorder="1" applyAlignment="1" applyProtection="1">
      <alignment horizontal="center" vertical="center" wrapText="1"/>
    </xf>
    <xf numFmtId="0" fontId="27" fillId="22" borderId="23" xfId="0" applyFont="1" applyFill="1" applyBorder="1" applyAlignment="1" applyProtection="1">
      <alignment horizontal="center" vertical="center" wrapText="1"/>
    </xf>
    <xf numFmtId="0" fontId="28" fillId="22" borderId="34" xfId="0" applyFont="1" applyFill="1" applyBorder="1" applyAlignment="1" applyProtection="1">
      <alignment horizontal="center" vertical="center" wrapText="1"/>
    </xf>
    <xf numFmtId="0" fontId="28" fillId="22" borderId="8" xfId="0" applyFont="1" applyFill="1" applyBorder="1" applyAlignment="1" applyProtection="1">
      <alignment horizontal="center" vertical="center" wrapText="1"/>
    </xf>
    <xf numFmtId="0" fontId="18" fillId="22" borderId="14" xfId="0" applyFont="1" applyFill="1" applyBorder="1" applyAlignment="1" applyProtection="1">
      <alignment horizontal="left" vertical="top" wrapText="1"/>
    </xf>
    <xf numFmtId="0" fontId="27" fillId="22" borderId="23" xfId="0" applyFont="1" applyFill="1" applyBorder="1" applyAlignment="1" applyProtection="1">
      <alignment horizontal="left" vertical="top" wrapText="1"/>
    </xf>
    <xf numFmtId="1" fontId="27" fillId="0" borderId="31" xfId="0" applyNumberFormat="1" applyFont="1" applyFill="1" applyBorder="1" applyAlignment="1" applyProtection="1">
      <alignment horizontal="center" vertical="center" wrapText="1"/>
    </xf>
    <xf numFmtId="1" fontId="27" fillId="0" borderId="19" xfId="0" applyNumberFormat="1" applyFont="1" applyFill="1" applyBorder="1" applyAlignment="1" applyProtection="1">
      <alignment horizontal="center" vertical="center" wrapText="1"/>
    </xf>
    <xf numFmtId="1" fontId="27" fillId="5" borderId="16" xfId="0" quotePrefix="1" applyNumberFormat="1" applyFont="1" applyFill="1" applyBorder="1" applyAlignment="1" applyProtection="1">
      <alignment horizontal="center" vertical="center" wrapText="1"/>
    </xf>
    <xf numFmtId="1" fontId="27" fillId="5" borderId="44" xfId="0" quotePrefix="1" applyNumberFormat="1" applyFont="1" applyFill="1" applyBorder="1" applyAlignment="1" applyProtection="1">
      <alignment horizontal="center" vertical="center" wrapText="1"/>
    </xf>
    <xf numFmtId="1" fontId="27" fillId="5" borderId="14" xfId="0" applyNumberFormat="1" applyFont="1" applyFill="1" applyBorder="1" applyAlignment="1" applyProtection="1">
      <alignment horizontal="left" vertical="top" wrapText="1"/>
    </xf>
    <xf numFmtId="0" fontId="0" fillId="0" borderId="24" xfId="0" applyBorder="1" applyAlignment="1">
      <alignment horizontal="left" vertical="top" wrapText="1"/>
    </xf>
    <xf numFmtId="17" fontId="27" fillId="22" borderId="14" xfId="0" quotePrefix="1" applyNumberFormat="1" applyFont="1" applyFill="1" applyBorder="1" applyAlignment="1" applyProtection="1">
      <alignment horizontal="center" vertical="center" wrapText="1"/>
    </xf>
    <xf numFmtId="17" fontId="27" fillId="22" borderId="23" xfId="0" quotePrefix="1" applyNumberFormat="1" applyFont="1" applyFill="1" applyBorder="1" applyAlignment="1" applyProtection="1">
      <alignment horizontal="center" vertical="center" wrapText="1"/>
    </xf>
    <xf numFmtId="1" fontId="27" fillId="5" borderId="41" xfId="0" applyNumberFormat="1" applyFont="1" applyFill="1" applyBorder="1" applyAlignment="1" applyProtection="1">
      <alignment horizontal="center" vertical="center" wrapText="1"/>
    </xf>
    <xf numFmtId="1" fontId="27" fillId="5" borderId="60" xfId="0" applyNumberFormat="1" applyFont="1" applyFill="1" applyBorder="1" applyAlignment="1" applyProtection="1">
      <alignment horizontal="center" vertical="center" wrapText="1"/>
    </xf>
    <xf numFmtId="0" fontId="27" fillId="7" borderId="20" xfId="0" applyFont="1" applyFill="1" applyBorder="1" applyAlignment="1" applyProtection="1">
      <alignment horizontal="center" vertical="center" wrapText="1"/>
    </xf>
    <xf numFmtId="0" fontId="27" fillId="7" borderId="42" xfId="0" applyFont="1" applyFill="1" applyBorder="1" applyAlignment="1" applyProtection="1">
      <alignment horizontal="center" vertical="center" wrapText="1"/>
    </xf>
    <xf numFmtId="0" fontId="27" fillId="9" borderId="20" xfId="0" applyFont="1" applyFill="1" applyBorder="1" applyAlignment="1" applyProtection="1">
      <alignment horizontal="center" vertical="center" wrapText="1"/>
    </xf>
    <xf numFmtId="0" fontId="27" fillId="9" borderId="42" xfId="0" applyFont="1" applyFill="1" applyBorder="1" applyAlignment="1" applyProtection="1">
      <alignment horizontal="center" vertical="center" wrapText="1"/>
    </xf>
    <xf numFmtId="0" fontId="28" fillId="7" borderId="37" xfId="0" applyFont="1" applyFill="1" applyBorder="1" applyAlignment="1" applyProtection="1">
      <alignment horizontal="center" vertical="center" wrapText="1"/>
    </xf>
    <xf numFmtId="0" fontId="28" fillId="7" borderId="39" xfId="0" applyFont="1" applyFill="1" applyBorder="1" applyAlignment="1" applyProtection="1">
      <alignment horizontal="center" vertical="center" wrapText="1"/>
    </xf>
    <xf numFmtId="0" fontId="28" fillId="7" borderId="16" xfId="0" quotePrefix="1" applyFont="1" applyFill="1" applyBorder="1" applyAlignment="1" applyProtection="1">
      <alignment horizontal="center" vertical="center" wrapText="1"/>
    </xf>
    <xf numFmtId="0" fontId="28" fillId="7" borderId="20" xfId="0" applyFont="1" applyFill="1" applyBorder="1" applyAlignment="1" applyProtection="1">
      <alignment horizontal="center" vertical="center" wrapText="1"/>
    </xf>
    <xf numFmtId="0" fontId="18" fillId="7" borderId="16" xfId="0" applyFont="1" applyFill="1" applyBorder="1" applyAlignment="1" applyProtection="1">
      <alignment horizontal="left" vertical="top" wrapText="1"/>
    </xf>
    <xf numFmtId="0" fontId="18" fillId="7" borderId="20" xfId="0" applyFont="1" applyFill="1" applyBorder="1" applyAlignment="1" applyProtection="1">
      <alignment horizontal="left" vertical="top" wrapText="1"/>
    </xf>
    <xf numFmtId="1" fontId="27" fillId="5" borderId="56" xfId="0" applyNumberFormat="1" applyFont="1" applyFill="1" applyBorder="1" applyAlignment="1" applyProtection="1">
      <alignment horizontal="center" vertical="center" wrapText="1"/>
    </xf>
    <xf numFmtId="1" fontId="27" fillId="5" borderId="13" xfId="0" applyNumberFormat="1" applyFont="1" applyFill="1" applyBorder="1" applyAlignment="1" applyProtection="1">
      <alignment horizontal="center" vertical="center" wrapText="1"/>
    </xf>
    <xf numFmtId="0" fontId="27" fillId="7" borderId="16" xfId="0" applyFont="1" applyFill="1" applyBorder="1" applyAlignment="1" applyProtection="1">
      <alignment horizontal="center" vertical="center" wrapText="1"/>
    </xf>
    <xf numFmtId="1" fontId="27" fillId="5" borderId="41" xfId="0" applyNumberFormat="1" applyFont="1" applyFill="1" applyBorder="1" applyAlignment="1" applyProtection="1">
      <alignment horizontal="center" vertical="center"/>
    </xf>
    <xf numFmtId="1" fontId="27" fillId="5" borderId="60" xfId="0" applyNumberFormat="1" applyFont="1" applyFill="1" applyBorder="1" applyAlignment="1" applyProtection="1">
      <alignment horizontal="center" vertical="center"/>
    </xf>
    <xf numFmtId="1" fontId="27" fillId="5" borderId="40" xfId="0" applyNumberFormat="1" applyFont="1" applyFill="1" applyBorder="1" applyAlignment="1" applyProtection="1">
      <alignment horizontal="center" vertical="center"/>
    </xf>
    <xf numFmtId="1" fontId="27" fillId="5" borderId="57" xfId="0" applyNumberFormat="1" applyFont="1" applyFill="1" applyBorder="1" applyAlignment="1" applyProtection="1">
      <alignment horizontal="center" vertical="center"/>
    </xf>
    <xf numFmtId="1" fontId="27" fillId="5" borderId="2" xfId="0" applyNumberFormat="1" applyFont="1" applyFill="1" applyBorder="1" applyAlignment="1" applyProtection="1">
      <alignment horizontal="center" vertical="center" wrapText="1"/>
    </xf>
    <xf numFmtId="1" fontId="27" fillId="5" borderId="62" xfId="0" applyNumberFormat="1" applyFont="1" applyFill="1" applyBorder="1" applyAlignment="1" applyProtection="1">
      <alignment horizontal="center" vertical="center" wrapText="1"/>
    </xf>
    <xf numFmtId="0" fontId="27" fillId="9" borderId="16" xfId="0" applyFont="1" applyFill="1" applyBorder="1" applyAlignment="1" applyProtection="1">
      <alignment horizontal="center" vertical="center" wrapText="1"/>
    </xf>
    <xf numFmtId="0" fontId="27" fillId="9" borderId="2" xfId="0" applyFont="1" applyFill="1" applyBorder="1" applyAlignment="1" applyProtection="1">
      <alignment horizontal="center" vertical="center" wrapText="1"/>
    </xf>
    <xf numFmtId="0" fontId="27" fillId="9" borderId="23" xfId="0" applyFont="1" applyFill="1" applyBorder="1" applyAlignment="1" applyProtection="1">
      <alignment horizontal="center" vertical="center" wrapText="1"/>
    </xf>
    <xf numFmtId="1" fontId="27" fillId="5" borderId="1" xfId="0" applyNumberFormat="1" applyFont="1" applyFill="1" applyBorder="1" applyAlignment="1" applyProtection="1">
      <alignment horizontal="center" vertical="center" wrapText="1"/>
    </xf>
    <xf numFmtId="1" fontId="27" fillId="5" borderId="32" xfId="0" applyNumberFormat="1" applyFont="1" applyFill="1" applyBorder="1" applyAlignment="1" applyProtection="1">
      <alignment horizontal="center" vertical="center" wrapText="1"/>
    </xf>
    <xf numFmtId="1" fontId="27" fillId="5" borderId="54" xfId="0" applyNumberFormat="1" applyFont="1" applyFill="1" applyBorder="1" applyAlignment="1" applyProtection="1">
      <alignment horizontal="center" vertical="center"/>
    </xf>
    <xf numFmtId="1" fontId="27" fillId="5" borderId="28" xfId="0" applyNumberFormat="1" applyFont="1" applyFill="1" applyBorder="1" applyAlignment="1" applyProtection="1">
      <alignment horizontal="center" vertical="center"/>
    </xf>
    <xf numFmtId="0" fontId="27" fillId="5" borderId="14" xfId="0" applyFont="1" applyFill="1" applyBorder="1" applyAlignment="1" applyProtection="1">
      <alignment horizontal="center" vertical="center" wrapText="1"/>
    </xf>
    <xf numFmtId="0" fontId="27" fillId="5" borderId="1" xfId="0" applyFont="1" applyFill="1" applyBorder="1" applyAlignment="1" applyProtection="1">
      <alignment horizontal="center" vertical="center" wrapText="1"/>
    </xf>
    <xf numFmtId="0" fontId="27" fillId="5" borderId="3" xfId="0" applyFont="1" applyFill="1" applyBorder="1" applyAlignment="1" applyProtection="1">
      <alignment horizontal="center" vertical="center" wrapText="1"/>
    </xf>
    <xf numFmtId="0" fontId="27" fillId="7" borderId="23" xfId="0" applyFont="1" applyFill="1" applyBorder="1" applyAlignment="1" applyProtection="1">
      <alignment horizontal="center" vertical="center" wrapText="1"/>
    </xf>
    <xf numFmtId="0" fontId="27" fillId="7" borderId="2" xfId="0" applyFont="1" applyFill="1" applyBorder="1" applyAlignment="1" applyProtection="1">
      <alignment horizontal="center" vertical="center" wrapText="1"/>
    </xf>
    <xf numFmtId="0" fontId="33" fillId="9" borderId="20" xfId="0" applyFont="1" applyFill="1" applyBorder="1" applyAlignment="1" applyProtection="1">
      <alignment horizontal="center" vertical="center" wrapText="1"/>
    </xf>
    <xf numFmtId="1" fontId="27" fillId="5" borderId="3" xfId="0" applyNumberFormat="1" applyFont="1" applyFill="1" applyBorder="1" applyAlignment="1" applyProtection="1">
      <alignment horizontal="left" vertical="top" wrapText="1"/>
    </xf>
    <xf numFmtId="1" fontId="27" fillId="5" borderId="30" xfId="0" applyNumberFormat="1" applyFont="1" applyFill="1" applyBorder="1" applyAlignment="1" applyProtection="1">
      <alignment horizontal="left" vertical="top"/>
    </xf>
    <xf numFmtId="0" fontId="27" fillId="0" borderId="1" xfId="0" quotePrefix="1" applyFont="1" applyFill="1" applyBorder="1" applyAlignment="1" applyProtection="1">
      <alignment horizontal="center" vertical="center" wrapText="1"/>
    </xf>
    <xf numFmtId="0" fontId="27" fillId="7" borderId="16" xfId="0" quotePrefix="1" applyFont="1" applyFill="1" applyBorder="1" applyAlignment="1" applyProtection="1">
      <alignment horizontal="center" vertical="center" wrapText="1"/>
    </xf>
    <xf numFmtId="0" fontId="27" fillId="5" borderId="16" xfId="0" applyFont="1" applyFill="1" applyBorder="1" applyAlignment="1" applyProtection="1">
      <alignment horizontal="center" vertical="center" wrapText="1"/>
    </xf>
    <xf numFmtId="0" fontId="27" fillId="5" borderId="2" xfId="0" applyFont="1" applyFill="1" applyBorder="1" applyAlignment="1" applyProtection="1">
      <alignment horizontal="center" vertical="center" wrapText="1"/>
    </xf>
    <xf numFmtId="0" fontId="28" fillId="7" borderId="47" xfId="0" applyFont="1" applyFill="1" applyBorder="1" applyAlignment="1" applyProtection="1">
      <alignment horizontal="center" vertical="center" wrapText="1"/>
    </xf>
    <xf numFmtId="0" fontId="27" fillId="7" borderId="20" xfId="0" quotePrefix="1" applyFont="1" applyFill="1" applyBorder="1" applyAlignment="1" applyProtection="1">
      <alignment horizontal="center" vertical="center" wrapText="1"/>
    </xf>
    <xf numFmtId="0" fontId="18" fillId="7" borderId="42" xfId="0" applyFont="1" applyFill="1" applyBorder="1" applyAlignment="1" applyProtection="1">
      <alignment horizontal="left" vertical="top" wrapText="1"/>
    </xf>
    <xf numFmtId="1" fontId="30" fillId="5" borderId="31" xfId="0" applyNumberFormat="1" applyFont="1" applyFill="1" applyBorder="1" applyAlignment="1" applyProtection="1">
      <alignment horizontal="center" vertical="center" wrapText="1"/>
    </xf>
    <xf numFmtId="1" fontId="30" fillId="5" borderId="19" xfId="0" applyNumberFormat="1" applyFont="1" applyFill="1" applyBorder="1" applyAlignment="1" applyProtection="1">
      <alignment horizontal="center" vertical="center" wrapText="1"/>
    </xf>
    <xf numFmtId="1" fontId="27" fillId="5" borderId="31" xfId="0" applyNumberFormat="1" applyFont="1" applyFill="1" applyBorder="1" applyAlignment="1" applyProtection="1">
      <alignment horizontal="center" vertical="center" wrapText="1"/>
    </xf>
    <xf numFmtId="1" fontId="27" fillId="5" borderId="58" xfId="0" applyNumberFormat="1" applyFont="1" applyFill="1" applyBorder="1" applyAlignment="1" applyProtection="1">
      <alignment horizontal="center" vertical="center" wrapText="1"/>
    </xf>
    <xf numFmtId="1" fontId="27" fillId="5" borderId="40" xfId="0" applyNumberFormat="1" applyFont="1" applyFill="1" applyBorder="1" applyAlignment="1" applyProtection="1">
      <alignment horizontal="center" vertical="center" wrapText="1"/>
    </xf>
    <xf numFmtId="1" fontId="27" fillId="5" borderId="57" xfId="0" applyNumberFormat="1" applyFont="1" applyFill="1" applyBorder="1" applyAlignment="1" applyProtection="1">
      <alignment horizontal="center" vertical="center" wrapText="1"/>
    </xf>
    <xf numFmtId="1" fontId="27" fillId="5" borderId="54" xfId="0" applyNumberFormat="1" applyFont="1" applyFill="1" applyBorder="1" applyAlignment="1" applyProtection="1">
      <alignment horizontal="center" vertical="center" wrapText="1"/>
    </xf>
    <xf numFmtId="1" fontId="27" fillId="5" borderId="28" xfId="0" applyNumberFormat="1" applyFont="1" applyFill="1" applyBorder="1" applyAlignment="1" applyProtection="1">
      <alignment horizontal="center" vertical="center" wrapText="1"/>
    </xf>
    <xf numFmtId="0" fontId="18" fillId="0" borderId="23" xfId="0" applyFont="1" applyFill="1" applyBorder="1" applyAlignment="1">
      <alignment horizontal="center" vertical="center" wrapText="1"/>
    </xf>
    <xf numFmtId="0" fontId="27" fillId="0" borderId="20" xfId="0" applyFont="1" applyFill="1" applyBorder="1" applyAlignment="1">
      <alignment horizontal="center" vertical="center" wrapText="1"/>
    </xf>
    <xf numFmtId="0" fontId="27" fillId="0" borderId="42" xfId="0" applyFont="1" applyFill="1" applyBorder="1" applyAlignment="1">
      <alignment horizontal="center" vertical="center" wrapText="1"/>
    </xf>
    <xf numFmtId="1" fontId="30" fillId="5" borderId="45" xfId="0" applyNumberFormat="1" applyFont="1" applyFill="1" applyBorder="1" applyAlignment="1" applyProtection="1">
      <alignment horizontal="center" vertical="center" wrapText="1"/>
    </xf>
    <xf numFmtId="1" fontId="30" fillId="5" borderId="61" xfId="0" applyNumberFormat="1" applyFont="1" applyFill="1" applyBorder="1" applyAlignment="1" applyProtection="1">
      <alignment horizontal="center" vertical="center" wrapText="1"/>
    </xf>
    <xf numFmtId="0" fontId="27" fillId="5" borderId="42" xfId="0" applyFont="1" applyFill="1" applyBorder="1" applyAlignment="1" applyProtection="1">
      <alignment horizontal="center" vertical="center" wrapText="1"/>
    </xf>
    <xf numFmtId="0" fontId="27" fillId="0" borderId="16" xfId="0" applyFont="1" applyFill="1" applyBorder="1" applyAlignment="1" applyProtection="1">
      <alignment horizontal="center" vertical="center" wrapText="1"/>
    </xf>
    <xf numFmtId="0" fontId="27" fillId="0" borderId="20" xfId="0" applyFont="1" applyFill="1" applyBorder="1" applyAlignment="1" applyProtection="1">
      <alignment horizontal="center" vertical="center" wrapText="1"/>
    </xf>
    <xf numFmtId="0" fontId="27" fillId="0" borderId="42" xfId="0" applyFont="1" applyFill="1" applyBorder="1" applyAlignment="1" applyProtection="1">
      <alignment horizontal="center" vertical="center" wrapText="1"/>
    </xf>
    <xf numFmtId="1" fontId="27" fillId="5" borderId="14" xfId="0" applyNumberFormat="1" applyFont="1" applyFill="1" applyBorder="1" applyAlignment="1" applyProtection="1">
      <alignment horizontal="center" vertical="center" wrapText="1"/>
    </xf>
    <xf numFmtId="1" fontId="27" fillId="5" borderId="24" xfId="0" applyNumberFormat="1" applyFont="1" applyFill="1" applyBorder="1" applyAlignment="1" applyProtection="1">
      <alignment horizontal="center" vertical="center" wrapText="1"/>
    </xf>
    <xf numFmtId="0" fontId="27" fillId="5" borderId="20" xfId="0" applyFont="1" applyFill="1" applyBorder="1" applyAlignment="1" applyProtection="1">
      <alignment horizontal="center" vertical="center" wrapText="1"/>
    </xf>
    <xf numFmtId="1" fontId="30" fillId="0" borderId="2" xfId="0" applyNumberFormat="1" applyFont="1" applyFill="1" applyBorder="1" applyAlignment="1" applyProtection="1">
      <alignment horizontal="center" vertical="center"/>
    </xf>
    <xf numFmtId="1" fontId="30" fillId="0" borderId="62" xfId="0" applyNumberFormat="1" applyFont="1" applyFill="1" applyBorder="1" applyAlignment="1" applyProtection="1">
      <alignment horizontal="center" vertical="center"/>
    </xf>
    <xf numFmtId="1" fontId="27" fillId="0" borderId="31" xfId="0" applyNumberFormat="1" applyFont="1" applyFill="1" applyBorder="1" applyAlignment="1" applyProtection="1">
      <alignment horizontal="left" vertical="top" wrapText="1"/>
    </xf>
    <xf numFmtId="1" fontId="27" fillId="0" borderId="19" xfId="0" applyNumberFormat="1" applyFont="1" applyFill="1" applyBorder="1" applyAlignment="1" applyProtection="1">
      <alignment horizontal="left" vertical="top" wrapText="1"/>
    </xf>
    <xf numFmtId="0" fontId="27" fillId="5" borderId="24" xfId="0" applyFont="1" applyFill="1" applyBorder="1" applyAlignment="1">
      <alignment horizontal="center" vertical="center"/>
    </xf>
    <xf numFmtId="1" fontId="27" fillId="5" borderId="14" xfId="0" applyNumberFormat="1" applyFont="1" applyFill="1" applyBorder="1" applyAlignment="1" applyProtection="1">
      <alignment horizontal="center" vertical="center"/>
    </xf>
    <xf numFmtId="1" fontId="27" fillId="5" borderId="24" xfId="0" applyNumberFormat="1" applyFont="1" applyFill="1" applyBorder="1" applyAlignment="1" applyProtection="1">
      <alignment horizontal="center" vertical="center"/>
    </xf>
    <xf numFmtId="0" fontId="28" fillId="0" borderId="7" xfId="0" applyFont="1" applyBorder="1" applyAlignment="1" applyProtection="1">
      <alignment horizontal="center" vertical="center"/>
    </xf>
    <xf numFmtId="0" fontId="28" fillId="0" borderId="5" xfId="0" applyFont="1" applyBorder="1" applyAlignment="1" applyProtection="1">
      <alignment horizontal="center" vertical="center"/>
    </xf>
    <xf numFmtId="0" fontId="29" fillId="2" borderId="55" xfId="0" applyFont="1" applyFill="1" applyBorder="1" applyAlignment="1" applyProtection="1">
      <alignment horizontal="center" vertical="center" wrapText="1"/>
    </xf>
    <xf numFmtId="0" fontId="29" fillId="2" borderId="27" xfId="0" applyFont="1" applyFill="1" applyBorder="1" applyAlignment="1" applyProtection="1">
      <alignment horizontal="center" vertical="center" wrapText="1"/>
    </xf>
    <xf numFmtId="0" fontId="29" fillId="2" borderId="56" xfId="0" applyFont="1" applyFill="1" applyBorder="1" applyAlignment="1" applyProtection="1">
      <alignment horizontal="center" vertical="center" wrapText="1"/>
    </xf>
    <xf numFmtId="0" fontId="29" fillId="2" borderId="13" xfId="0" applyFont="1" applyFill="1" applyBorder="1" applyAlignment="1" applyProtection="1">
      <alignment horizontal="center" vertical="center" wrapText="1"/>
    </xf>
    <xf numFmtId="0" fontId="27" fillId="0" borderId="0" xfId="4" applyNumberFormat="1" applyFont="1" applyFill="1" applyBorder="1" applyAlignment="1" applyProtection="1">
      <alignment horizontal="center" vertical="center"/>
    </xf>
    <xf numFmtId="0" fontId="27" fillId="0" borderId="13" xfId="4" applyNumberFormat="1" applyFont="1" applyFill="1" applyBorder="1" applyAlignment="1" applyProtection="1">
      <alignment horizontal="center" vertical="center"/>
    </xf>
    <xf numFmtId="0" fontId="29" fillId="2" borderId="14" xfId="0" applyFont="1" applyFill="1" applyBorder="1" applyAlignment="1" applyProtection="1">
      <alignment horizontal="center" vertical="center" wrapText="1"/>
    </xf>
    <xf numFmtId="0" fontId="29" fillId="2" borderId="23" xfId="0" applyFont="1" applyFill="1" applyBorder="1" applyAlignment="1" applyProtection="1">
      <alignment horizontal="center" vertical="center" wrapText="1"/>
    </xf>
    <xf numFmtId="0" fontId="27" fillId="0" borderId="0" xfId="0" applyFont="1" applyBorder="1" applyAlignment="1" applyProtection="1">
      <alignment horizontal="right" vertical="center"/>
    </xf>
    <xf numFmtId="0" fontId="27" fillId="0" borderId="4" xfId="0" applyFont="1" applyBorder="1" applyAlignment="1" applyProtection="1">
      <alignment horizontal="right" vertical="center"/>
    </xf>
    <xf numFmtId="0" fontId="27" fillId="0" borderId="10" xfId="0" applyFont="1" applyBorder="1" applyAlignment="1" applyProtection="1">
      <alignment horizontal="left" vertical="center"/>
    </xf>
    <xf numFmtId="0" fontId="27" fillId="0" borderId="0" xfId="0" applyFont="1" applyBorder="1" applyAlignment="1" applyProtection="1">
      <alignment horizontal="left" vertical="center"/>
    </xf>
    <xf numFmtId="0" fontId="28" fillId="0" borderId="10" xfId="0" applyFont="1" applyBorder="1" applyAlignment="1" applyProtection="1">
      <alignment horizontal="center" vertical="center"/>
    </xf>
    <xf numFmtId="0" fontId="28" fillId="0" borderId="0" xfId="0" applyFont="1" applyBorder="1" applyAlignment="1" applyProtection="1">
      <alignment horizontal="center" vertical="center"/>
    </xf>
    <xf numFmtId="0" fontId="27" fillId="0" borderId="0" xfId="0" applyFont="1" applyBorder="1" applyAlignment="1" applyProtection="1">
      <alignment horizontal="center" vertical="center"/>
    </xf>
    <xf numFmtId="0" fontId="27" fillId="0" borderId="4" xfId="0" applyFont="1" applyBorder="1" applyAlignment="1" applyProtection="1">
      <alignment horizontal="center" vertical="center"/>
    </xf>
    <xf numFmtId="14" fontId="27" fillId="0" borderId="0" xfId="0" applyNumberFormat="1" applyFont="1" applyBorder="1" applyAlignment="1" applyProtection="1">
      <alignment horizontal="center" vertical="center"/>
    </xf>
    <xf numFmtId="0" fontId="27" fillId="0" borderId="10" xfId="0" applyFont="1" applyBorder="1" applyAlignment="1" applyProtection="1">
      <alignment horizontal="center" vertical="center"/>
    </xf>
    <xf numFmtId="0" fontId="27" fillId="0" borderId="13" xfId="0" applyFont="1" applyBorder="1" applyAlignment="1" applyProtection="1">
      <alignment horizontal="center" vertical="center"/>
    </xf>
    <xf numFmtId="166" fontId="27" fillId="0" borderId="0" xfId="0" applyNumberFormat="1" applyFont="1" applyFill="1" applyBorder="1" applyAlignment="1" applyProtection="1">
      <alignment horizontal="center" vertical="center"/>
    </xf>
    <xf numFmtId="0" fontId="29" fillId="2" borderId="14" xfId="0" applyFont="1" applyFill="1" applyBorder="1" applyAlignment="1" applyProtection="1">
      <alignment horizontal="center" wrapText="1"/>
    </xf>
    <xf numFmtId="0" fontId="27" fillId="0" borderId="4" xfId="0" applyFont="1" applyFill="1" applyBorder="1" applyAlignment="1" applyProtection="1">
      <alignment horizontal="center" vertical="center"/>
    </xf>
    <xf numFmtId="0" fontId="27" fillId="0" borderId="28" xfId="0" applyFont="1" applyFill="1" applyBorder="1" applyAlignment="1" applyProtection="1">
      <alignment horizontal="center" vertical="center"/>
    </xf>
    <xf numFmtId="1" fontId="27" fillId="5" borderId="33" xfId="0" applyNumberFormat="1" applyFont="1" applyFill="1" applyBorder="1" applyAlignment="1" applyProtection="1">
      <alignment horizontal="center" vertical="center" wrapText="1"/>
    </xf>
    <xf numFmtId="1" fontId="27" fillId="5" borderId="59" xfId="0" applyNumberFormat="1" applyFont="1" applyFill="1" applyBorder="1" applyAlignment="1" applyProtection="1">
      <alignment horizontal="center" vertical="center" wrapText="1"/>
    </xf>
    <xf numFmtId="0" fontId="27" fillId="0" borderId="6" xfId="0" applyFont="1" applyBorder="1" applyAlignment="1" applyProtection="1">
      <alignment horizontal="left" vertical="center"/>
    </xf>
    <xf numFmtId="0" fontId="27" fillId="0" borderId="4" xfId="0" applyFont="1" applyBorder="1" applyAlignment="1" applyProtection="1">
      <alignment horizontal="left" vertical="center"/>
    </xf>
    <xf numFmtId="0" fontId="28" fillId="5" borderId="6" xfId="0" applyFont="1" applyFill="1" applyBorder="1" applyAlignment="1" applyProtection="1">
      <alignment horizontal="center" vertical="center"/>
    </xf>
    <xf numFmtId="0" fontId="28" fillId="5" borderId="28" xfId="0" applyFont="1" applyFill="1" applyBorder="1" applyAlignment="1" applyProtection="1">
      <alignment horizontal="center" vertical="center"/>
    </xf>
    <xf numFmtId="14" fontId="27" fillId="0" borderId="0" xfId="0" applyNumberFormat="1" applyFont="1" applyFill="1" applyBorder="1" applyAlignment="1" applyProtection="1">
      <alignment horizontal="center" vertical="center"/>
    </xf>
    <xf numFmtId="0" fontId="27" fillId="0" borderId="0" xfId="0" applyFont="1" applyFill="1" applyBorder="1" applyAlignment="1" applyProtection="1">
      <alignment horizontal="center" vertical="center"/>
    </xf>
    <xf numFmtId="0" fontId="27" fillId="0" borderId="13" xfId="0" applyFont="1" applyFill="1" applyBorder="1" applyAlignment="1" applyProtection="1">
      <alignment horizontal="center" vertical="center"/>
    </xf>
    <xf numFmtId="0" fontId="29" fillId="2" borderId="34" xfId="0" applyFont="1" applyFill="1" applyBorder="1" applyAlignment="1" applyProtection="1">
      <alignment horizontal="center"/>
    </xf>
    <xf numFmtId="0" fontId="29" fillId="2" borderId="14" xfId="0" applyFont="1" applyFill="1" applyBorder="1" applyAlignment="1" applyProtection="1">
      <alignment horizontal="center"/>
    </xf>
    <xf numFmtId="167" fontId="27" fillId="0" borderId="4" xfId="0" applyNumberFormat="1" applyFont="1" applyFill="1" applyBorder="1" applyAlignment="1" applyProtection="1">
      <alignment horizontal="center" vertical="center"/>
    </xf>
    <xf numFmtId="1" fontId="30" fillId="5" borderId="14" xfId="0" applyNumberFormat="1" applyFont="1" applyFill="1" applyBorder="1" applyAlignment="1" applyProtection="1">
      <alignment horizontal="center" vertical="center" wrapText="1"/>
    </xf>
    <xf numFmtId="1" fontId="27" fillId="5" borderId="17" xfId="0" applyNumberFormat="1" applyFont="1" applyFill="1" applyBorder="1" applyAlignment="1" applyProtection="1">
      <alignment horizontal="center" vertical="center" wrapText="1"/>
    </xf>
    <xf numFmtId="1" fontId="27" fillId="5" borderId="63" xfId="0" applyNumberFormat="1" applyFont="1" applyFill="1" applyBorder="1" applyAlignment="1" applyProtection="1">
      <alignment horizontal="center" vertical="center" wrapText="1"/>
    </xf>
    <xf numFmtId="1" fontId="27" fillId="5" borderId="31" xfId="0" applyNumberFormat="1" applyFont="1" applyFill="1" applyBorder="1" applyAlignment="1" applyProtection="1">
      <alignment horizontal="center" vertical="center"/>
    </xf>
    <xf numFmtId="1" fontId="27" fillId="5" borderId="58" xfId="0" applyNumberFormat="1" applyFont="1" applyFill="1" applyBorder="1" applyAlignment="1" applyProtection="1">
      <alignment horizontal="center" vertical="center"/>
    </xf>
    <xf numFmtId="17" fontId="27" fillId="7" borderId="20" xfId="0" quotePrefix="1" applyNumberFormat="1" applyFont="1" applyFill="1" applyBorder="1" applyAlignment="1" applyProtection="1">
      <alignment horizontal="center" vertical="center" wrapText="1"/>
    </xf>
    <xf numFmtId="0" fontId="27" fillId="5" borderId="23" xfId="0" applyFont="1" applyFill="1" applyBorder="1" applyAlignment="1" applyProtection="1">
      <alignment horizontal="center" vertical="center" wrapText="1"/>
    </xf>
    <xf numFmtId="0" fontId="27" fillId="9" borderId="16" xfId="0" quotePrefix="1" applyFont="1" applyFill="1" applyBorder="1" applyAlignment="1" applyProtection="1">
      <alignment horizontal="center" vertical="center" wrapText="1"/>
    </xf>
    <xf numFmtId="0" fontId="28" fillId="9" borderId="37" xfId="0" applyFont="1" applyFill="1" applyBorder="1" applyAlignment="1" applyProtection="1">
      <alignment horizontal="center" vertical="center" wrapText="1"/>
    </xf>
    <xf numFmtId="0" fontId="28" fillId="9" borderId="39" xfId="0" applyFont="1" applyFill="1" applyBorder="1" applyAlignment="1" applyProtection="1">
      <alignment horizontal="center" vertical="center" wrapText="1"/>
    </xf>
    <xf numFmtId="0" fontId="28" fillId="9" borderId="47" xfId="0" applyFont="1" applyFill="1" applyBorder="1" applyAlignment="1" applyProtection="1">
      <alignment horizontal="center" vertical="center" wrapText="1"/>
    </xf>
    <xf numFmtId="1" fontId="27" fillId="5" borderId="3" xfId="0" applyNumberFormat="1" applyFont="1" applyFill="1" applyBorder="1" applyAlignment="1" applyProtection="1">
      <alignment horizontal="center" vertical="center" wrapText="1"/>
    </xf>
    <xf numFmtId="1" fontId="27" fillId="5" borderId="30" xfId="0" applyNumberFormat="1" applyFont="1" applyFill="1" applyBorder="1" applyAlignment="1" applyProtection="1">
      <alignment horizontal="center" vertical="center" wrapText="1"/>
    </xf>
    <xf numFmtId="0" fontId="28" fillId="7" borderId="42" xfId="0" applyFont="1" applyFill="1" applyBorder="1" applyAlignment="1" applyProtection="1">
      <alignment horizontal="center" vertical="center" wrapText="1"/>
    </xf>
    <xf numFmtId="1" fontId="27" fillId="5" borderId="31" xfId="0" applyNumberFormat="1" applyFont="1" applyFill="1" applyBorder="1" applyAlignment="1" applyProtection="1">
      <alignment horizontal="left" vertical="top" wrapText="1"/>
    </xf>
    <xf numFmtId="1" fontId="27" fillId="5" borderId="58" xfId="0" applyNumberFormat="1" applyFont="1" applyFill="1" applyBorder="1" applyAlignment="1" applyProtection="1">
      <alignment horizontal="left" vertical="top" wrapText="1"/>
    </xf>
    <xf numFmtId="0" fontId="27" fillId="0" borderId="23" xfId="0" quotePrefix="1" applyFont="1" applyFill="1" applyBorder="1" applyAlignment="1" applyProtection="1">
      <alignment horizontal="center" vertical="center" wrapText="1"/>
    </xf>
    <xf numFmtId="0" fontId="27" fillId="0" borderId="2" xfId="0" quotePrefix="1" applyFont="1" applyFill="1" applyBorder="1" applyAlignment="1" applyProtection="1">
      <alignment horizontal="center" vertical="center" wrapText="1"/>
    </xf>
    <xf numFmtId="0" fontId="28" fillId="7" borderId="8" xfId="0" applyFont="1" applyFill="1" applyBorder="1" applyAlignment="1" applyProtection="1">
      <alignment horizontal="center" vertical="center" wrapText="1"/>
    </xf>
    <xf numFmtId="0" fontId="18" fillId="7" borderId="23" xfId="0" applyFont="1" applyFill="1" applyBorder="1" applyAlignment="1" applyProtection="1">
      <alignment horizontal="left" vertical="top" wrapText="1"/>
    </xf>
    <xf numFmtId="0" fontId="18" fillId="7" borderId="2" xfId="0" applyFont="1" applyFill="1" applyBorder="1" applyAlignment="1" applyProtection="1">
      <alignment horizontal="left" vertical="top" wrapText="1"/>
    </xf>
    <xf numFmtId="17" fontId="28" fillId="7" borderId="23" xfId="0" quotePrefix="1" applyNumberFormat="1" applyFont="1" applyFill="1" applyBorder="1" applyAlignment="1" applyProtection="1">
      <alignment horizontal="center" vertical="center" wrapText="1"/>
    </xf>
    <xf numFmtId="0" fontId="28" fillId="7" borderId="2" xfId="0" applyFont="1" applyFill="1" applyBorder="1" applyAlignment="1" applyProtection="1">
      <alignment horizontal="center" vertical="center" wrapText="1"/>
    </xf>
    <xf numFmtId="0" fontId="28" fillId="7" borderId="22" xfId="0" applyFont="1" applyFill="1" applyBorder="1" applyAlignment="1" applyProtection="1">
      <alignment horizontal="center" vertical="center" wrapText="1"/>
    </xf>
    <xf numFmtId="0" fontId="28" fillId="7" borderId="21" xfId="0" applyFont="1" applyFill="1" applyBorder="1" applyAlignment="1" applyProtection="1">
      <alignment horizontal="center" vertical="center" wrapText="1"/>
    </xf>
    <xf numFmtId="0" fontId="28" fillId="7" borderId="53" xfId="0" applyFont="1" applyFill="1" applyBorder="1" applyAlignment="1" applyProtection="1">
      <alignment horizontal="center" vertical="center" wrapText="1"/>
    </xf>
    <xf numFmtId="0" fontId="27" fillId="7" borderId="23" xfId="0" quotePrefix="1" applyFont="1" applyFill="1" applyBorder="1" applyAlignment="1" applyProtection="1">
      <alignment horizontal="center" vertical="center" wrapText="1"/>
    </xf>
    <xf numFmtId="0" fontId="8" fillId="0" borderId="5" xfId="0" applyFont="1" applyBorder="1" applyAlignment="1" applyProtection="1">
      <alignment horizontal="center" vertical="center"/>
    </xf>
    <xf numFmtId="0" fontId="8" fillId="0" borderId="0"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27" xfId="0" applyFont="1" applyBorder="1" applyAlignment="1" applyProtection="1">
      <alignment horizontal="center" vertical="center"/>
    </xf>
    <xf numFmtId="0" fontId="3" fillId="0" borderId="68" xfId="0" applyFont="1" applyBorder="1" applyAlignment="1" applyProtection="1">
      <alignment horizontal="center" vertical="center"/>
    </xf>
    <xf numFmtId="0" fontId="3" fillId="0" borderId="69" xfId="0" applyFont="1" applyBorder="1" applyAlignment="1" applyProtection="1">
      <alignment horizontal="center" vertical="center"/>
    </xf>
    <xf numFmtId="0" fontId="3" fillId="0" borderId="57" xfId="0" applyFont="1" applyBorder="1" applyAlignment="1" applyProtection="1">
      <alignment horizontal="center" vertical="center"/>
    </xf>
    <xf numFmtId="0" fontId="3" fillId="0" borderId="50" xfId="0" applyFont="1" applyBorder="1" applyAlignment="1" applyProtection="1">
      <alignment horizontal="right" vertical="center" wrapText="1"/>
    </xf>
    <xf numFmtId="0" fontId="3" fillId="0" borderId="70" xfId="0" applyFont="1" applyBorder="1" applyAlignment="1" applyProtection="1">
      <alignment horizontal="right" vertical="center" wrapText="1"/>
    </xf>
    <xf numFmtId="0" fontId="3" fillId="0" borderId="61" xfId="0" applyFont="1" applyBorder="1" applyAlignment="1" applyProtection="1">
      <alignment horizontal="right" vertical="center" wrapText="1"/>
    </xf>
    <xf numFmtId="10" fontId="8" fillId="3" borderId="50" xfId="0" applyNumberFormat="1" applyFont="1" applyFill="1" applyBorder="1" applyAlignment="1" applyProtection="1">
      <alignment horizontal="center" vertical="center"/>
    </xf>
    <xf numFmtId="10" fontId="8" fillId="3" borderId="61" xfId="0" applyNumberFormat="1" applyFont="1" applyFill="1" applyBorder="1" applyAlignment="1" applyProtection="1">
      <alignment horizontal="center" vertical="center"/>
    </xf>
    <xf numFmtId="0" fontId="5" fillId="0" borderId="64" xfId="0" applyFont="1" applyBorder="1" applyAlignment="1" applyProtection="1">
      <alignment horizontal="left" vertical="center"/>
    </xf>
    <xf numFmtId="0" fontId="0" fillId="0" borderId="65" xfId="0" applyBorder="1" applyAlignment="1" applyProtection="1">
      <alignment horizontal="left" vertical="center"/>
    </xf>
    <xf numFmtId="166" fontId="0" fillId="0" borderId="65" xfId="0" applyNumberFormat="1" applyFill="1" applyBorder="1" applyAlignment="1" applyProtection="1">
      <alignment horizontal="center" vertical="center"/>
    </xf>
    <xf numFmtId="166" fontId="0" fillId="0" borderId="58" xfId="0" applyNumberFormat="1" applyFill="1" applyBorder="1" applyAlignment="1" applyProtection="1">
      <alignment horizontal="center" vertical="center"/>
    </xf>
    <xf numFmtId="0" fontId="3" fillId="0" borderId="38"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8" fillId="0" borderId="2" xfId="0" applyNumberFormat="1" applyFont="1" applyFill="1" applyBorder="1" applyAlignment="1" applyProtection="1">
      <alignment horizontal="center" vertical="center"/>
    </xf>
    <xf numFmtId="0" fontId="5" fillId="0" borderId="65" xfId="0" applyFont="1" applyFill="1" applyBorder="1" applyAlignment="1" applyProtection="1">
      <alignment horizontal="center" vertical="center"/>
    </xf>
    <xf numFmtId="0" fontId="0" fillId="0" borderId="65" xfId="0" applyFill="1" applyBorder="1" applyAlignment="1" applyProtection="1">
      <alignment horizontal="center" vertical="center"/>
    </xf>
    <xf numFmtId="0" fontId="0" fillId="0" borderId="58" xfId="0" applyFill="1" applyBorder="1" applyAlignment="1" applyProtection="1">
      <alignment horizontal="center" vertical="center"/>
    </xf>
    <xf numFmtId="0" fontId="5" fillId="0" borderId="36"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31"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0" fillId="0" borderId="64" xfId="0" applyBorder="1" applyAlignment="1" applyProtection="1">
      <alignment horizontal="left" vertical="center"/>
    </xf>
    <xf numFmtId="0" fontId="0" fillId="0" borderId="65" xfId="0" applyBorder="1" applyAlignment="1" applyProtection="1">
      <alignment horizontal="center" vertical="center"/>
    </xf>
    <xf numFmtId="0" fontId="0" fillId="0" borderId="58" xfId="0" applyBorder="1" applyAlignment="1" applyProtection="1">
      <alignment horizontal="center" vertical="center"/>
    </xf>
    <xf numFmtId="0" fontId="3" fillId="0" borderId="36"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5" fillId="0" borderId="66" xfId="0" applyFont="1" applyBorder="1" applyAlignment="1" applyProtection="1">
      <alignment horizontal="left" vertical="center"/>
    </xf>
    <xf numFmtId="0" fontId="0" fillId="0" borderId="67" xfId="0" applyBorder="1" applyAlignment="1" applyProtection="1">
      <alignment horizontal="left" vertical="center"/>
    </xf>
    <xf numFmtId="167" fontId="0" fillId="0" borderId="67" xfId="0" applyNumberFormat="1" applyFill="1" applyBorder="1" applyAlignment="1" applyProtection="1">
      <alignment horizontal="center" vertical="center"/>
    </xf>
    <xf numFmtId="167" fontId="0" fillId="0" borderId="59" xfId="0" applyNumberFormat="1" applyFill="1" applyBorder="1" applyAlignment="1" applyProtection="1">
      <alignment horizontal="center" vertical="center"/>
    </xf>
    <xf numFmtId="0" fontId="5" fillId="0" borderId="35"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67" xfId="0" applyFont="1" applyFill="1" applyBorder="1" applyAlignment="1" applyProtection="1">
      <alignment horizontal="center" vertical="center"/>
    </xf>
    <xf numFmtId="0" fontId="5" fillId="0" borderId="49" xfId="0" applyFont="1" applyFill="1" applyBorder="1" applyAlignment="1" applyProtection="1">
      <alignment horizontal="center" vertical="center"/>
    </xf>
    <xf numFmtId="0" fontId="34" fillId="19" borderId="18" xfId="0" applyFont="1" applyFill="1" applyBorder="1" applyAlignment="1" applyProtection="1">
      <alignment horizontal="center" vertical="center"/>
    </xf>
    <xf numFmtId="0" fontId="34" fillId="19" borderId="14" xfId="0" applyFont="1" applyFill="1" applyBorder="1" applyAlignment="1" applyProtection="1">
      <alignment horizontal="center" vertical="center"/>
    </xf>
    <xf numFmtId="0" fontId="3" fillId="0" borderId="20" xfId="0" applyFont="1" applyFill="1" applyBorder="1" applyAlignment="1" applyProtection="1">
      <alignment horizontal="left" vertical="top" wrapText="1"/>
      <protection locked="0"/>
    </xf>
    <xf numFmtId="0" fontId="5" fillId="0" borderId="48" xfId="0" applyFont="1" applyFill="1" applyBorder="1" applyAlignment="1" applyProtection="1">
      <alignment horizontal="left" vertical="top" wrapText="1"/>
      <protection locked="0"/>
    </xf>
    <xf numFmtId="0" fontId="20" fillId="11" borderId="14" xfId="0" applyNumberFormat="1" applyFont="1" applyFill="1" applyBorder="1" applyAlignment="1" applyProtection="1">
      <alignment horizontal="center" vertical="center" wrapText="1"/>
    </xf>
    <xf numFmtId="0" fontId="20" fillId="11" borderId="1" xfId="0" applyNumberFormat="1" applyFont="1" applyFill="1" applyBorder="1" applyAlignment="1" applyProtection="1">
      <alignment horizontal="center" vertical="center" wrapText="1"/>
    </xf>
    <xf numFmtId="0" fontId="20" fillId="11" borderId="3" xfId="0" applyNumberFormat="1" applyFont="1" applyFill="1" applyBorder="1" applyAlignment="1" applyProtection="1">
      <alignment horizontal="center" vertical="center" wrapText="1"/>
    </xf>
    <xf numFmtId="0" fontId="0" fillId="0" borderId="10" xfId="0" applyBorder="1" applyAlignment="1" applyProtection="1">
      <alignment horizontal="center" vertical="center"/>
    </xf>
    <xf numFmtId="0" fontId="0" fillId="0" borderId="0" xfId="0" applyBorder="1" applyAlignment="1" applyProtection="1">
      <alignment horizontal="center" vertical="center"/>
    </xf>
    <xf numFmtId="0" fontId="0" fillId="0" borderId="13" xfId="0" applyBorder="1" applyAlignment="1" applyProtection="1">
      <alignment horizontal="center" vertical="center"/>
    </xf>
    <xf numFmtId="0" fontId="10" fillId="18" borderId="14" xfId="0" applyFont="1" applyFill="1" applyBorder="1" applyAlignment="1" applyProtection="1">
      <alignment horizontal="center" vertical="center" wrapText="1"/>
    </xf>
    <xf numFmtId="0" fontId="10" fillId="18" borderId="3" xfId="0" applyFont="1" applyFill="1" applyBorder="1" applyAlignment="1" applyProtection="1">
      <alignment horizontal="center" vertical="center" wrapText="1"/>
    </xf>
    <xf numFmtId="0" fontId="10" fillId="18" borderId="24" xfId="0" applyFont="1" applyFill="1" applyBorder="1" applyAlignment="1" applyProtection="1">
      <alignment horizontal="center" vertical="center" wrapText="1"/>
    </xf>
    <xf numFmtId="0" fontId="10" fillId="18" borderId="30" xfId="0" applyFont="1" applyFill="1" applyBorder="1" applyAlignment="1" applyProtection="1">
      <alignment horizontal="center" vertical="center" wrapText="1"/>
    </xf>
    <xf numFmtId="0" fontId="10" fillId="18" borderId="34" xfId="0" applyFont="1" applyFill="1" applyBorder="1" applyAlignment="1" applyProtection="1">
      <alignment horizontal="center" vertical="center"/>
    </xf>
    <xf numFmtId="0" fontId="10" fillId="18" borderId="14" xfId="0" applyFont="1" applyFill="1" applyBorder="1" applyAlignment="1" applyProtection="1">
      <alignment horizontal="center" vertical="center"/>
    </xf>
    <xf numFmtId="0" fontId="17" fillId="18" borderId="14" xfId="0" applyFont="1" applyFill="1" applyBorder="1" applyAlignment="1" applyProtection="1">
      <alignment horizontal="center" vertical="center"/>
    </xf>
    <xf numFmtId="0" fontId="20" fillId="11" borderId="23" xfId="0" applyNumberFormat="1" applyFont="1" applyFill="1" applyBorder="1" applyAlignment="1" applyProtection="1">
      <alignment horizontal="center" vertical="center" wrapText="1"/>
    </xf>
    <xf numFmtId="0" fontId="20" fillId="11" borderId="14" xfId="0" applyNumberFormat="1" applyFont="1" applyFill="1" applyBorder="1" applyAlignment="1" applyProtection="1">
      <alignment horizontal="left" vertical="center" wrapText="1"/>
    </xf>
    <xf numFmtId="0" fontId="20" fillId="11" borderId="1" xfId="0" applyNumberFormat="1" applyFont="1" applyFill="1" applyBorder="1" applyAlignment="1" applyProtection="1">
      <alignment horizontal="left" vertical="center" wrapText="1"/>
    </xf>
    <xf numFmtId="0" fontId="20" fillId="11" borderId="23" xfId="0" applyNumberFormat="1" applyFont="1" applyFill="1" applyBorder="1" applyAlignment="1" applyProtection="1">
      <alignment horizontal="left" vertical="center" wrapText="1"/>
    </xf>
    <xf numFmtId="0" fontId="20" fillId="12" borderId="34" xfId="0" applyNumberFormat="1" applyFont="1" applyFill="1" applyBorder="1" applyAlignment="1" applyProtection="1">
      <alignment horizontal="center" vertical="center" wrapText="1"/>
    </xf>
    <xf numFmtId="0" fontId="20" fillId="12" borderId="36" xfId="0" applyNumberFormat="1" applyFont="1" applyFill="1" applyBorder="1" applyAlignment="1" applyProtection="1">
      <alignment horizontal="center" vertical="center" wrapText="1"/>
    </xf>
    <xf numFmtId="0" fontId="20" fillId="12" borderId="8" xfId="0" applyNumberFormat="1" applyFont="1" applyFill="1" applyBorder="1" applyAlignment="1" applyProtection="1">
      <alignment horizontal="center" vertical="center" wrapText="1"/>
    </xf>
    <xf numFmtId="0" fontId="20" fillId="11" borderId="3" xfId="0" applyNumberFormat="1" applyFont="1" applyFill="1" applyBorder="1" applyAlignment="1" applyProtection="1">
      <alignment horizontal="left" vertical="center" wrapText="1"/>
    </xf>
    <xf numFmtId="0" fontId="20" fillId="12" borderId="35" xfId="0" applyNumberFormat="1" applyFont="1" applyFill="1" applyBorder="1" applyAlignment="1" applyProtection="1">
      <alignment horizontal="center" vertical="center" wrapText="1"/>
    </xf>
    <xf numFmtId="0" fontId="3" fillId="0" borderId="16" xfId="0" applyFont="1" applyFill="1" applyBorder="1" applyAlignment="1" applyProtection="1">
      <alignment horizontal="left" vertical="top" wrapText="1"/>
      <protection locked="0"/>
    </xf>
    <xf numFmtId="0" fontId="5" fillId="0" borderId="44" xfId="0" applyFont="1" applyFill="1" applyBorder="1" applyAlignment="1" applyProtection="1">
      <alignment horizontal="left" vertical="top" wrapText="1"/>
      <protection locked="0"/>
    </xf>
    <xf numFmtId="0" fontId="3" fillId="0" borderId="35" xfId="0" applyFont="1" applyFill="1" applyBorder="1" applyAlignment="1" applyProtection="1">
      <alignment horizontal="left" vertical="top" wrapText="1"/>
      <protection locked="0"/>
    </xf>
    <xf numFmtId="0" fontId="5" fillId="0" borderId="30" xfId="0" applyFont="1" applyFill="1" applyBorder="1" applyAlignment="1" applyProtection="1">
      <alignment horizontal="left" vertical="top" wrapText="1"/>
      <protection locked="0"/>
    </xf>
    <xf numFmtId="0" fontId="3" fillId="0" borderId="2" xfId="0" applyFont="1" applyFill="1" applyBorder="1" applyAlignment="1" applyProtection="1">
      <alignment horizontal="left" vertical="top" wrapText="1"/>
      <protection locked="0"/>
    </xf>
    <xf numFmtId="0" fontId="5" fillId="0" borderId="62"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5" fillId="0" borderId="32" xfId="0" applyFont="1" applyFill="1" applyBorder="1" applyAlignment="1" applyProtection="1">
      <alignment horizontal="left" vertical="top" wrapText="1"/>
      <protection locked="0"/>
    </xf>
    <xf numFmtId="0" fontId="20" fillId="11" borderId="2" xfId="0" applyNumberFormat="1" applyFont="1" applyFill="1" applyBorder="1" applyAlignment="1" applyProtection="1">
      <alignment horizontal="center" vertical="center" wrapText="1"/>
    </xf>
    <xf numFmtId="0" fontId="20" fillId="11" borderId="2" xfId="0" applyNumberFormat="1" applyFont="1" applyFill="1" applyBorder="1" applyAlignment="1" applyProtection="1">
      <alignment horizontal="left" vertical="center" wrapText="1"/>
    </xf>
    <xf numFmtId="0" fontId="20" fillId="12" borderId="38" xfId="0" applyNumberFormat="1" applyFont="1" applyFill="1" applyBorder="1" applyAlignment="1" applyProtection="1">
      <alignment horizontal="center" vertical="center" wrapText="1"/>
    </xf>
    <xf numFmtId="0" fontId="3" fillId="0" borderId="29" xfId="0" applyFont="1" applyFill="1" applyBorder="1" applyAlignment="1" applyProtection="1">
      <alignment horizontal="left" vertical="top" wrapText="1"/>
      <protection locked="0"/>
    </xf>
    <xf numFmtId="0" fontId="5" fillId="0" borderId="43" xfId="0" applyFont="1" applyFill="1" applyBorder="1" applyAlignment="1" applyProtection="1">
      <alignment horizontal="left" vertical="top" wrapText="1"/>
      <protection locked="0"/>
    </xf>
    <xf numFmtId="0" fontId="3" fillId="0" borderId="23" xfId="0" applyFont="1" applyFill="1" applyBorder="1" applyAlignment="1" applyProtection="1">
      <alignment horizontal="left" vertical="top" wrapText="1"/>
      <protection locked="0"/>
    </xf>
    <xf numFmtId="0" fontId="5" fillId="0" borderId="51" xfId="0" applyFont="1" applyFill="1" applyBorder="1" applyAlignment="1" applyProtection="1">
      <alignment horizontal="left" vertical="top" wrapText="1"/>
      <protection locked="0"/>
    </xf>
    <xf numFmtId="0" fontId="3" fillId="0" borderId="34" xfId="0" applyFont="1" applyFill="1" applyBorder="1" applyAlignment="1" applyProtection="1">
      <alignment horizontal="left" vertical="top" wrapText="1"/>
      <protection locked="0"/>
    </xf>
    <xf numFmtId="0" fontId="5" fillId="0" borderId="24" xfId="0" applyFont="1" applyFill="1" applyBorder="1" applyAlignment="1" applyProtection="1">
      <alignment horizontal="left" vertical="top" wrapText="1"/>
      <protection locked="0"/>
    </xf>
    <xf numFmtId="0" fontId="3" fillId="0" borderId="36" xfId="0" applyFont="1" applyFill="1" applyBorder="1" applyAlignment="1" applyProtection="1">
      <alignment horizontal="left" vertical="top" wrapText="1"/>
      <protection locked="0"/>
    </xf>
    <xf numFmtId="0" fontId="3" fillId="0" borderId="3"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20" fillId="11" borderId="18" xfId="0" applyNumberFormat="1" applyFont="1" applyFill="1" applyBorder="1" applyAlignment="1" applyProtection="1">
      <alignment horizontal="center" vertical="center" wrapText="1"/>
    </xf>
    <xf numFmtId="0" fontId="20" fillId="11" borderId="19" xfId="0" applyNumberFormat="1" applyFont="1" applyFill="1" applyBorder="1" applyAlignment="1" applyProtection="1">
      <alignment horizontal="center" vertical="center" wrapText="1"/>
    </xf>
    <xf numFmtId="0" fontId="20" fillId="11" borderId="22" xfId="0" applyNumberFormat="1" applyFont="1" applyFill="1" applyBorder="1" applyAlignment="1" applyProtection="1">
      <alignment horizontal="center" vertical="center" wrapText="1"/>
    </xf>
    <xf numFmtId="0" fontId="20" fillId="11" borderId="20" xfId="0" applyNumberFormat="1" applyFont="1" applyFill="1" applyBorder="1" applyAlignment="1" applyProtection="1">
      <alignment horizontal="left" vertical="center" wrapText="1"/>
    </xf>
    <xf numFmtId="0" fontId="20" fillId="11" borderId="41" xfId="0" applyNumberFormat="1" applyFont="1" applyFill="1" applyBorder="1" applyAlignment="1" applyProtection="1">
      <alignment horizontal="center" vertical="center" wrapText="1"/>
    </xf>
    <xf numFmtId="0" fontId="20" fillId="11" borderId="31" xfId="0" applyNumberFormat="1" applyFont="1" applyFill="1" applyBorder="1" applyAlignment="1" applyProtection="1">
      <alignment horizontal="center" vertical="center" wrapText="1"/>
    </xf>
    <xf numFmtId="0" fontId="20" fillId="11" borderId="17" xfId="0" applyNumberFormat="1" applyFont="1" applyFill="1" applyBorder="1" applyAlignment="1" applyProtection="1">
      <alignment horizontal="center" vertical="center" wrapText="1"/>
    </xf>
    <xf numFmtId="165" fontId="0" fillId="0" borderId="14" xfId="4" applyNumberFormat="1" applyFont="1" applyBorder="1" applyAlignment="1" applyProtection="1">
      <alignment horizontal="center" vertical="center"/>
    </xf>
    <xf numFmtId="165" fontId="0" fillId="0" borderId="1" xfId="4" applyNumberFormat="1" applyFont="1" applyBorder="1" applyAlignment="1" applyProtection="1">
      <alignment horizontal="center" vertical="center"/>
    </xf>
    <xf numFmtId="10" fontId="0" fillId="0" borderId="14" xfId="4" applyNumberFormat="1" applyFont="1" applyFill="1" applyBorder="1" applyAlignment="1" applyProtection="1">
      <alignment horizontal="center" vertical="center" wrapText="1"/>
    </xf>
    <xf numFmtId="10" fontId="0" fillId="0" borderId="1" xfId="4" applyNumberFormat="1" applyFont="1" applyFill="1" applyBorder="1" applyAlignment="1" applyProtection="1">
      <alignment horizontal="center" vertical="center" wrapText="1"/>
    </xf>
    <xf numFmtId="10" fontId="0" fillId="0" borderId="14" xfId="4" applyNumberFormat="1" applyFont="1" applyFill="1" applyBorder="1" applyAlignment="1" applyProtection="1">
      <alignment horizontal="center" vertical="center"/>
    </xf>
    <xf numFmtId="10" fontId="0" fillId="0" borderId="1" xfId="4" applyNumberFormat="1" applyFont="1" applyFill="1" applyBorder="1" applyAlignment="1" applyProtection="1">
      <alignment horizontal="center" vertical="center"/>
    </xf>
    <xf numFmtId="10" fontId="0" fillId="0" borderId="23" xfId="4" applyNumberFormat="1" applyFont="1" applyFill="1" applyBorder="1" applyAlignment="1" applyProtection="1">
      <alignment horizontal="center" vertical="center"/>
    </xf>
    <xf numFmtId="0" fontId="0" fillId="0" borderId="14" xfId="0"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0" fontId="0" fillId="0" borderId="23" xfId="0" applyFill="1" applyBorder="1" applyAlignment="1" applyProtection="1">
      <alignment horizontal="center" vertical="center" wrapText="1"/>
    </xf>
    <xf numFmtId="10" fontId="0" fillId="0" borderId="23" xfId="4" applyNumberFormat="1" applyFont="1" applyFill="1" applyBorder="1" applyAlignment="1" applyProtection="1">
      <alignment horizontal="center" vertical="center" wrapText="1"/>
    </xf>
    <xf numFmtId="2" fontId="0" fillId="0" borderId="14" xfId="4" applyNumberFormat="1" applyFont="1" applyFill="1" applyBorder="1" applyAlignment="1" applyProtection="1">
      <alignment horizontal="center" vertical="center" wrapText="1"/>
    </xf>
    <xf numFmtId="2" fontId="0" fillId="0" borderId="1" xfId="4" applyNumberFormat="1" applyFont="1" applyFill="1" applyBorder="1" applyAlignment="1" applyProtection="1">
      <alignment horizontal="center" vertical="center" wrapText="1"/>
    </xf>
    <xf numFmtId="2" fontId="0" fillId="0" borderId="23" xfId="4" applyNumberFormat="1" applyFont="1" applyFill="1" applyBorder="1" applyAlignment="1" applyProtection="1">
      <alignment horizontal="center" vertical="center" wrapText="1"/>
    </xf>
    <xf numFmtId="165" fontId="0" fillId="0" borderId="23" xfId="4" applyNumberFormat="1" applyFont="1" applyBorder="1" applyAlignment="1" applyProtection="1">
      <alignment horizontal="center" vertical="center"/>
    </xf>
    <xf numFmtId="10" fontId="34" fillId="19" borderId="14" xfId="0" applyNumberFormat="1" applyFont="1" applyFill="1" applyBorder="1" applyAlignment="1" applyProtection="1">
      <alignment horizontal="center" vertical="center" wrapText="1"/>
    </xf>
    <xf numFmtId="10" fontId="34" fillId="19" borderId="24" xfId="0" applyNumberFormat="1" applyFont="1" applyFill="1" applyBorder="1" applyAlignment="1" applyProtection="1">
      <alignment horizontal="center" vertical="center" wrapText="1"/>
    </xf>
    <xf numFmtId="9" fontId="0" fillId="0" borderId="24" xfId="4" applyFont="1" applyFill="1" applyBorder="1" applyAlignment="1" applyProtection="1">
      <alignment horizontal="center" vertical="center"/>
    </xf>
    <xf numFmtId="9" fontId="0" fillId="0" borderId="32" xfId="4" applyFont="1" applyFill="1" applyBorder="1" applyAlignment="1" applyProtection="1">
      <alignment horizontal="center" vertical="center"/>
    </xf>
    <xf numFmtId="9" fontId="0" fillId="0" borderId="51" xfId="4" applyFont="1" applyFill="1" applyBorder="1" applyAlignment="1" applyProtection="1">
      <alignment horizontal="center" vertical="center"/>
    </xf>
    <xf numFmtId="2" fontId="31" fillId="19" borderId="16" xfId="0" applyNumberFormat="1" applyFont="1" applyFill="1" applyBorder="1" applyAlignment="1" applyProtection="1">
      <alignment horizontal="center" vertical="center" wrapText="1"/>
    </xf>
    <xf numFmtId="0" fontId="3" fillId="5" borderId="1" xfId="0" applyFont="1" applyFill="1" applyBorder="1" applyAlignment="1" applyProtection="1">
      <alignment horizontal="left" vertical="center" wrapText="1"/>
    </xf>
    <xf numFmtId="0" fontId="0" fillId="5" borderId="1" xfId="0" applyFill="1" applyBorder="1" applyAlignment="1" applyProtection="1">
      <alignment horizontal="left" vertical="center"/>
    </xf>
    <xf numFmtId="0" fontId="0" fillId="5" borderId="32" xfId="0" applyFill="1" applyBorder="1" applyAlignment="1" applyProtection="1">
      <alignment horizontal="left" vertical="center"/>
    </xf>
    <xf numFmtId="0" fontId="5" fillId="0" borderId="1" xfId="0" applyFont="1" applyFill="1" applyBorder="1" applyAlignment="1" applyProtection="1">
      <alignment horizontal="left" vertical="center" wrapText="1"/>
    </xf>
    <xf numFmtId="0" fontId="0" fillId="0" borderId="1" xfId="0" applyFill="1" applyBorder="1" applyAlignment="1" applyProtection="1">
      <alignment horizontal="left" vertical="center" wrapText="1"/>
    </xf>
    <xf numFmtId="0" fontId="0" fillId="0" borderId="32" xfId="0" applyFill="1" applyBorder="1" applyAlignment="1" applyProtection="1">
      <alignment horizontal="left" vertical="center" wrapText="1"/>
    </xf>
    <xf numFmtId="0" fontId="1" fillId="5" borderId="1" xfId="0" applyFont="1" applyFill="1" applyBorder="1" applyAlignment="1" applyProtection="1">
      <alignment horizontal="left" vertical="center" wrapText="1"/>
    </xf>
    <xf numFmtId="0" fontId="0" fillId="5" borderId="1" xfId="0" applyFill="1" applyBorder="1" applyAlignment="1" applyProtection="1">
      <alignment horizontal="left" vertical="center" wrapText="1"/>
    </xf>
    <xf numFmtId="0" fontId="0" fillId="5" borderId="32" xfId="0" applyFill="1" applyBorder="1" applyAlignment="1" applyProtection="1">
      <alignment horizontal="left" vertical="center" wrapText="1"/>
    </xf>
    <xf numFmtId="0" fontId="5" fillId="0" borderId="15" xfId="0" applyFont="1" applyFill="1" applyBorder="1" applyAlignment="1" applyProtection="1">
      <alignment horizontal="left" vertical="center" wrapText="1"/>
    </xf>
    <xf numFmtId="0" fontId="0" fillId="0" borderId="15" xfId="0" applyFill="1" applyBorder="1" applyAlignment="1" applyProtection="1">
      <alignment horizontal="left" vertical="center" wrapText="1"/>
    </xf>
    <xf numFmtId="0" fontId="0" fillId="0" borderId="43" xfId="0" applyFill="1" applyBorder="1" applyAlignment="1" applyProtection="1">
      <alignment horizontal="left" vertical="center" wrapText="1"/>
    </xf>
    <xf numFmtId="0" fontId="3" fillId="0" borderId="1" xfId="0" applyFont="1" applyFill="1" applyBorder="1" applyAlignment="1" applyProtection="1">
      <alignment horizontal="left" vertical="center" wrapText="1"/>
    </xf>
    <xf numFmtId="0" fontId="0" fillId="0" borderId="1" xfId="0" applyFill="1" applyBorder="1" applyAlignment="1" applyProtection="1">
      <alignment horizontal="left" vertical="center"/>
    </xf>
    <xf numFmtId="0" fontId="0" fillId="0" borderId="32" xfId="0" applyFill="1" applyBorder="1" applyAlignment="1" applyProtection="1">
      <alignment horizontal="left" vertical="center"/>
    </xf>
    <xf numFmtId="0" fontId="5" fillId="0" borderId="14" xfId="0" applyFont="1" applyFill="1" applyBorder="1" applyAlignment="1" applyProtection="1">
      <alignment horizontal="left" vertical="center" wrapText="1"/>
    </xf>
    <xf numFmtId="0" fontId="0" fillId="0" borderId="14" xfId="0" applyFill="1" applyBorder="1" applyAlignment="1" applyProtection="1">
      <alignment horizontal="left" vertical="center" wrapText="1"/>
    </xf>
    <xf numFmtId="0" fontId="0" fillId="0" borderId="24" xfId="0"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5" borderId="1" xfId="0" applyFont="1" applyFill="1" applyBorder="1" applyAlignment="1" applyProtection="1">
      <alignment horizontal="left" vertical="center" wrapText="1"/>
    </xf>
    <xf numFmtId="0" fontId="3" fillId="0" borderId="3" xfId="0" applyFont="1" applyFill="1" applyBorder="1" applyAlignment="1" applyProtection="1">
      <alignment horizontal="left" vertical="center" wrapText="1"/>
    </xf>
    <xf numFmtId="0" fontId="0" fillId="0" borderId="3" xfId="0" applyFill="1" applyBorder="1" applyAlignment="1" applyProtection="1">
      <alignment horizontal="left" vertical="center" wrapText="1"/>
    </xf>
    <xf numFmtId="0" fontId="0" fillId="0" borderId="30" xfId="0" applyFill="1" applyBorder="1" applyAlignment="1" applyProtection="1">
      <alignment horizontal="left" vertical="center" wrapText="1"/>
    </xf>
    <xf numFmtId="0" fontId="3" fillId="0" borderId="15" xfId="0" applyFont="1" applyFill="1" applyBorder="1" applyAlignment="1" applyProtection="1">
      <alignment horizontal="left" vertical="center" wrapText="1"/>
    </xf>
    <xf numFmtId="0" fontId="3" fillId="0" borderId="14" xfId="0" applyFont="1" applyFill="1" applyBorder="1" applyAlignment="1" applyProtection="1">
      <alignment horizontal="left" vertical="center" wrapText="1"/>
    </xf>
    <xf numFmtId="0" fontId="3" fillId="5" borderId="3" xfId="0" applyFont="1" applyFill="1" applyBorder="1" applyAlignment="1" applyProtection="1">
      <alignment horizontal="left" vertical="center" wrapText="1"/>
    </xf>
    <xf numFmtId="0" fontId="0" fillId="5" borderId="3" xfId="0" applyFill="1" applyBorder="1" applyAlignment="1" applyProtection="1">
      <alignment horizontal="left" vertical="center"/>
    </xf>
    <xf numFmtId="0" fontId="0" fillId="5" borderId="30" xfId="0" applyFill="1" applyBorder="1" applyAlignment="1" applyProtection="1">
      <alignment horizontal="left" vertical="center"/>
    </xf>
    <xf numFmtId="0" fontId="3" fillId="0" borderId="42" xfId="0" applyFont="1" applyFill="1" applyBorder="1" applyAlignment="1" applyProtection="1">
      <alignment horizontal="left" vertical="center" wrapText="1"/>
    </xf>
    <xf numFmtId="0" fontId="0" fillId="0" borderId="42" xfId="0" applyFill="1" applyBorder="1" applyAlignment="1" applyProtection="1">
      <alignment horizontal="left" vertical="center"/>
    </xf>
    <xf numFmtId="0" fontId="0" fillId="0" borderId="46" xfId="0" applyFill="1" applyBorder="1" applyAlignment="1" applyProtection="1">
      <alignment horizontal="left" vertical="center"/>
    </xf>
    <xf numFmtId="0" fontId="0" fillId="5" borderId="3" xfId="0" applyFill="1" applyBorder="1" applyAlignment="1" applyProtection="1">
      <alignment horizontal="left" vertical="center" wrapText="1"/>
    </xf>
    <xf numFmtId="0" fontId="0" fillId="5" borderId="30" xfId="0" applyFill="1" applyBorder="1" applyAlignment="1" applyProtection="1">
      <alignment horizontal="left" vertical="center" wrapText="1"/>
    </xf>
    <xf numFmtId="0" fontId="1" fillId="0" borderId="14"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3" fillId="0" borderId="1" xfId="0" applyFont="1" applyFill="1" applyBorder="1" applyAlignment="1" applyProtection="1">
      <alignment horizontal="left" vertical="top" wrapText="1"/>
    </xf>
    <xf numFmtId="0" fontId="0" fillId="0" borderId="1" xfId="0" applyFill="1" applyBorder="1" applyAlignment="1" applyProtection="1">
      <alignment horizontal="left" vertical="top"/>
    </xf>
    <xf numFmtId="0" fontId="0" fillId="0" borderId="32" xfId="0" applyFill="1" applyBorder="1" applyAlignment="1" applyProtection="1">
      <alignment horizontal="left" vertical="top"/>
    </xf>
    <xf numFmtId="0" fontId="20" fillId="26" borderId="16" xfId="0" applyFont="1" applyFill="1" applyBorder="1" applyAlignment="1" applyProtection="1">
      <alignment horizontal="center" vertical="center" wrapText="1"/>
    </xf>
    <xf numFmtId="0" fontId="20" fillId="26" borderId="42" xfId="0" applyFont="1" applyFill="1" applyBorder="1" applyAlignment="1" applyProtection="1">
      <alignment horizontal="center" vertical="center" wrapText="1"/>
    </xf>
    <xf numFmtId="0" fontId="20" fillId="30" borderId="16" xfId="0" applyFont="1" applyFill="1" applyBorder="1" applyAlignment="1" applyProtection="1">
      <alignment horizontal="center" vertical="center"/>
    </xf>
    <xf numFmtId="0" fontId="20" fillId="30" borderId="42" xfId="0" applyFont="1" applyFill="1" applyBorder="1" applyAlignment="1" applyProtection="1">
      <alignment horizontal="center"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xf>
    <xf numFmtId="0" fontId="20" fillId="5" borderId="16" xfId="0" applyFont="1" applyFill="1" applyBorder="1" applyAlignment="1" applyProtection="1">
      <alignment horizontal="center" vertical="center" wrapText="1"/>
    </xf>
    <xf numFmtId="0" fontId="20" fillId="5" borderId="42" xfId="0" applyFont="1" applyFill="1" applyBorder="1" applyAlignment="1" applyProtection="1">
      <alignment horizontal="center" vertical="center" wrapText="1"/>
    </xf>
    <xf numFmtId="0" fontId="20" fillId="30" borderId="16" xfId="0" applyFont="1" applyFill="1" applyBorder="1" applyAlignment="1" applyProtection="1">
      <alignment horizontal="center" vertical="center" wrapText="1"/>
    </xf>
    <xf numFmtId="0" fontId="20" fillId="30" borderId="42" xfId="0" applyFont="1" applyFill="1" applyBorder="1" applyAlignment="1" applyProtection="1">
      <alignment horizontal="center" vertical="center" wrapText="1"/>
    </xf>
    <xf numFmtId="0" fontId="20" fillId="0" borderId="16" xfId="0" applyFont="1" applyFill="1" applyBorder="1" applyAlignment="1" applyProtection="1">
      <alignment horizontal="center" vertical="center" wrapText="1"/>
    </xf>
    <xf numFmtId="0" fontId="20" fillId="0" borderId="42" xfId="0" applyFont="1" applyFill="1" applyBorder="1" applyAlignment="1" applyProtection="1">
      <alignment horizontal="center" vertical="center" wrapText="1"/>
    </xf>
    <xf numFmtId="0" fontId="20" fillId="0" borderId="23" xfId="0" applyFont="1" applyFill="1" applyBorder="1" applyAlignment="1" applyProtection="1">
      <alignment horizontal="center" vertical="center" wrapText="1"/>
    </xf>
    <xf numFmtId="0" fontId="20" fillId="29" borderId="23" xfId="0" applyFont="1" applyFill="1" applyBorder="1" applyAlignment="1" applyProtection="1">
      <alignment horizontal="center" vertical="center" wrapText="1"/>
    </xf>
    <xf numFmtId="10" fontId="8" fillId="3" borderId="3" xfId="0" applyNumberFormat="1" applyFont="1" applyFill="1" applyBorder="1" applyAlignment="1" applyProtection="1">
      <alignment horizontal="center" vertical="center"/>
    </xf>
    <xf numFmtId="10" fontId="8" fillId="3" borderId="30" xfId="0" applyNumberFormat="1"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8" fillId="0" borderId="14" xfId="0" applyNumberFormat="1" applyFont="1" applyFill="1" applyBorder="1" applyAlignment="1" applyProtection="1">
      <alignment horizontal="center" vertical="center"/>
    </xf>
    <xf numFmtId="0" fontId="3" fillId="0" borderId="34" xfId="0" applyFont="1" applyFill="1" applyBorder="1" applyAlignment="1" applyProtection="1">
      <alignment horizontal="center" vertical="center"/>
    </xf>
    <xf numFmtId="0" fontId="5" fillId="0" borderId="33" xfId="0" applyFont="1" applyBorder="1" applyAlignment="1" applyProtection="1">
      <alignment horizontal="left" vertical="center"/>
    </xf>
    <xf numFmtId="0" fontId="5" fillId="0" borderId="59" xfId="0" applyFont="1" applyBorder="1" applyAlignment="1" applyProtection="1">
      <alignment horizontal="left" vertical="center"/>
    </xf>
    <xf numFmtId="0" fontId="5" fillId="0" borderId="31" xfId="0" applyFont="1" applyBorder="1" applyAlignment="1" applyProtection="1">
      <alignment horizontal="left" vertical="center"/>
    </xf>
    <xf numFmtId="0" fontId="5" fillId="0" borderId="58" xfId="0" applyFont="1" applyBorder="1" applyAlignment="1" applyProtection="1">
      <alignment horizontal="left" vertical="center"/>
    </xf>
    <xf numFmtId="0" fontId="0" fillId="0" borderId="14" xfId="0" applyFill="1" applyBorder="1" applyAlignment="1" applyProtection="1">
      <alignment horizontal="left" vertical="center"/>
    </xf>
    <xf numFmtId="0" fontId="0" fillId="0" borderId="24" xfId="0" applyFill="1" applyBorder="1" applyAlignment="1" applyProtection="1">
      <alignment horizontal="left" vertical="center"/>
    </xf>
    <xf numFmtId="0" fontId="5" fillId="0" borderId="3" xfId="0" applyFont="1" applyFill="1" applyBorder="1" applyAlignment="1" applyProtection="1">
      <alignment horizontal="left" vertical="center" wrapText="1"/>
    </xf>
    <xf numFmtId="0" fontId="3" fillId="5" borderId="23" xfId="0" applyFont="1" applyFill="1" applyBorder="1" applyAlignment="1" applyProtection="1">
      <alignment horizontal="left" vertical="center" wrapText="1"/>
    </xf>
    <xf numFmtId="0" fontId="0" fillId="5" borderId="23" xfId="0" applyFill="1" applyBorder="1" applyAlignment="1" applyProtection="1">
      <alignment horizontal="left" vertical="center"/>
    </xf>
    <xf numFmtId="0" fontId="0" fillId="5" borderId="51" xfId="0" applyFill="1" applyBorder="1" applyAlignment="1" applyProtection="1">
      <alignment horizontal="left" vertical="center"/>
    </xf>
    <xf numFmtId="0" fontId="35" fillId="0" borderId="14" xfId="0" applyFont="1" applyFill="1" applyBorder="1" applyAlignment="1" applyProtection="1">
      <alignment horizontal="left" vertical="center" wrapText="1"/>
    </xf>
    <xf numFmtId="0" fontId="35" fillId="0" borderId="24" xfId="0" applyFont="1" applyFill="1" applyBorder="1" applyAlignment="1" applyProtection="1">
      <alignment horizontal="left" vertical="center" wrapText="1"/>
    </xf>
    <xf numFmtId="0" fontId="3" fillId="28" borderId="34" xfId="0" applyFont="1" applyFill="1" applyBorder="1" applyAlignment="1" applyProtection="1">
      <alignment horizontal="center" vertical="center" wrapText="1"/>
    </xf>
    <xf numFmtId="0" fontId="0" fillId="25" borderId="35" xfId="0" applyFill="1" applyBorder="1" applyAlignment="1">
      <alignment horizontal="center" vertical="center" wrapText="1"/>
    </xf>
    <xf numFmtId="0" fontId="3" fillId="28" borderId="14" xfId="0" applyFont="1" applyFill="1" applyBorder="1" applyAlignment="1" applyProtection="1">
      <alignment vertical="center" wrapText="1"/>
    </xf>
    <xf numFmtId="0" fontId="3" fillId="28" borderId="3" xfId="0" applyFont="1" applyFill="1" applyBorder="1" applyAlignment="1" applyProtection="1">
      <alignment vertical="center" wrapText="1"/>
    </xf>
    <xf numFmtId="0" fontId="20" fillId="28" borderId="14" xfId="0" applyFont="1" applyFill="1" applyBorder="1" applyAlignment="1" applyProtection="1">
      <alignment horizontal="justify" vertical="top" wrapText="1"/>
    </xf>
    <xf numFmtId="0" fontId="20" fillId="28" borderId="3" xfId="0" applyFont="1" applyFill="1" applyBorder="1" applyAlignment="1" applyProtection="1">
      <alignment horizontal="justify" vertical="top" wrapText="1"/>
    </xf>
    <xf numFmtId="0" fontId="5" fillId="25" borderId="14" xfId="0" applyFont="1" applyFill="1" applyBorder="1" applyAlignment="1" applyProtection="1">
      <alignment horizontal="center" vertical="center" wrapText="1"/>
    </xf>
    <xf numFmtId="0" fontId="5" fillId="25" borderId="3" xfId="0" applyFont="1" applyFill="1" applyBorder="1" applyAlignment="1" applyProtection="1">
      <alignment horizontal="center" vertical="center" wrapText="1"/>
    </xf>
    <xf numFmtId="0" fontId="5" fillId="25" borderId="1" xfId="0" applyFont="1" applyFill="1" applyBorder="1" applyAlignment="1" applyProtection="1">
      <alignment horizontal="center" vertical="center" wrapText="1"/>
    </xf>
    <xf numFmtId="0" fontId="3" fillId="28" borderId="36" xfId="0" applyFont="1" applyFill="1" applyBorder="1" applyAlignment="1" applyProtection="1">
      <alignment horizontal="center" vertical="center" wrapText="1"/>
    </xf>
    <xf numFmtId="0" fontId="3" fillId="28" borderId="35" xfId="0" applyFont="1" applyFill="1" applyBorder="1" applyAlignment="1" applyProtection="1">
      <alignment horizontal="center" vertical="center" wrapText="1"/>
    </xf>
    <xf numFmtId="0" fontId="3" fillId="28" borderId="1" xfId="0" applyFont="1" applyFill="1" applyBorder="1" applyAlignment="1" applyProtection="1">
      <alignment vertical="center" wrapText="1"/>
    </xf>
    <xf numFmtId="0" fontId="20" fillId="28" borderId="14" xfId="0" applyFont="1" applyFill="1" applyBorder="1" applyAlignment="1" applyProtection="1">
      <alignment horizontal="justify" vertical="justify" wrapText="1"/>
    </xf>
    <xf numFmtId="0" fontId="20" fillId="28" borderId="1" xfId="0" applyFont="1" applyFill="1" applyBorder="1" applyAlignment="1" applyProtection="1">
      <alignment horizontal="justify" vertical="justify" wrapText="1"/>
    </xf>
    <xf numFmtId="0" fontId="20" fillId="28" borderId="3" xfId="0" applyFont="1" applyFill="1" applyBorder="1" applyAlignment="1" applyProtection="1">
      <alignment horizontal="justify" vertical="justify" wrapText="1"/>
    </xf>
    <xf numFmtId="0" fontId="20" fillId="28" borderId="14" xfId="0" applyFont="1" applyFill="1" applyBorder="1" applyAlignment="1" applyProtection="1">
      <alignment horizontal="center" vertical="center" wrapText="1"/>
    </xf>
    <xf numFmtId="0" fontId="20" fillId="28" borderId="1" xfId="0" applyFont="1" applyFill="1" applyBorder="1" applyAlignment="1" applyProtection="1">
      <alignment horizontal="center" vertical="center" wrapText="1"/>
    </xf>
    <xf numFmtId="0" fontId="20" fillId="28" borderId="3" xfId="0" applyFont="1" applyFill="1" applyBorder="1" applyAlignment="1" applyProtection="1">
      <alignment horizontal="center" vertical="center" wrapText="1"/>
    </xf>
    <xf numFmtId="0" fontId="20" fillId="28" borderId="1" xfId="0" applyFont="1" applyFill="1" applyBorder="1" applyAlignment="1" applyProtection="1">
      <alignment horizontal="justify" vertical="top" wrapText="1"/>
    </xf>
    <xf numFmtId="0" fontId="3" fillId="28" borderId="8" xfId="0" applyFont="1" applyFill="1" applyBorder="1" applyAlignment="1" applyProtection="1">
      <alignment horizontal="center" vertical="center" wrapText="1"/>
    </xf>
    <xf numFmtId="0" fontId="3" fillId="28" borderId="23" xfId="0" applyFont="1" applyFill="1" applyBorder="1" applyAlignment="1" applyProtection="1">
      <alignment vertical="center" wrapText="1"/>
    </xf>
    <xf numFmtId="0" fontId="5" fillId="25" borderId="23" xfId="0" applyFont="1" applyFill="1" applyBorder="1" applyAlignment="1" applyProtection="1">
      <alignment horizontal="center" vertical="center" wrapText="1"/>
    </xf>
    <xf numFmtId="0" fontId="20" fillId="28" borderId="23" xfId="0" applyFont="1" applyFill="1" applyBorder="1" applyAlignment="1" applyProtection="1">
      <alignment horizontal="justify" vertical="justify" wrapText="1"/>
    </xf>
    <xf numFmtId="0" fontId="20" fillId="28" borderId="23" xfId="0" applyFont="1" applyFill="1" applyBorder="1" applyAlignment="1" applyProtection="1">
      <alignment horizontal="center" vertical="center" wrapText="1"/>
    </xf>
    <xf numFmtId="0" fontId="1" fillId="0" borderId="3" xfId="0" applyFont="1" applyFill="1" applyBorder="1" applyAlignment="1" applyProtection="1">
      <alignment horizontal="left" vertical="center" wrapText="1"/>
    </xf>
    <xf numFmtId="0" fontId="10" fillId="24" borderId="41" xfId="0" applyFont="1" applyFill="1" applyBorder="1" applyAlignment="1" applyProtection="1">
      <alignment horizontal="center" vertical="center" wrapText="1"/>
    </xf>
    <xf numFmtId="0" fontId="10" fillId="24" borderId="72" xfId="0" applyFont="1" applyFill="1" applyBorder="1" applyAlignment="1" applyProtection="1">
      <alignment horizontal="center" vertical="center" wrapText="1"/>
    </xf>
    <xf numFmtId="0" fontId="10" fillId="24" borderId="14" xfId="0" applyFont="1" applyFill="1" applyBorder="1" applyAlignment="1" applyProtection="1">
      <alignment horizontal="center" vertical="center" wrapText="1"/>
    </xf>
    <xf numFmtId="0" fontId="10" fillId="24" borderId="24" xfId="0" applyFont="1" applyFill="1" applyBorder="1" applyAlignment="1" applyProtection="1">
      <alignment horizontal="center" vertical="center" wrapText="1"/>
    </xf>
    <xf numFmtId="0" fontId="10" fillId="24" borderId="23" xfId="0" applyFont="1" applyFill="1" applyBorder="1" applyAlignment="1" applyProtection="1">
      <alignment horizontal="center" vertical="center" wrapText="1"/>
    </xf>
    <xf numFmtId="0" fontId="10" fillId="24" borderId="51" xfId="0" applyFont="1" applyFill="1" applyBorder="1" applyAlignment="1" applyProtection="1">
      <alignment horizontal="center" vertical="center" wrapText="1"/>
    </xf>
    <xf numFmtId="0" fontId="10" fillId="24" borderId="18" xfId="0" applyFont="1" applyFill="1" applyBorder="1" applyAlignment="1" applyProtection="1">
      <alignment horizontal="center" vertical="center" wrapText="1"/>
    </xf>
    <xf numFmtId="0" fontId="3" fillId="5" borderId="1" xfId="0" applyFont="1" applyFill="1" applyBorder="1" applyAlignment="1" applyProtection="1">
      <alignment horizontal="left" vertical="top" wrapText="1"/>
    </xf>
    <xf numFmtId="0" fontId="0" fillId="5" borderId="1" xfId="0" applyFill="1" applyBorder="1" applyAlignment="1" applyProtection="1">
      <alignment horizontal="left" vertical="top"/>
    </xf>
    <xf numFmtId="0" fontId="0" fillId="5" borderId="32" xfId="0" applyFill="1" applyBorder="1" applyAlignment="1" applyProtection="1">
      <alignment horizontal="left" vertical="top"/>
    </xf>
    <xf numFmtId="0" fontId="0" fillId="0" borderId="1" xfId="0" applyFill="1" applyBorder="1" applyAlignment="1" applyProtection="1">
      <alignment horizontal="left" vertical="top" wrapText="1"/>
    </xf>
    <xf numFmtId="0" fontId="0" fillId="0" borderId="32" xfId="0" applyFill="1" applyBorder="1" applyAlignment="1" applyProtection="1">
      <alignment horizontal="left" vertical="top" wrapText="1"/>
    </xf>
    <xf numFmtId="0" fontId="1" fillId="0" borderId="1" xfId="0" applyFont="1" applyFill="1" applyBorder="1" applyAlignment="1" applyProtection="1">
      <alignment horizontal="left" vertical="center" wrapText="1"/>
    </xf>
    <xf numFmtId="0" fontId="25" fillId="0" borderId="14" xfId="0" applyFont="1" applyFill="1" applyBorder="1" applyAlignment="1" applyProtection="1">
      <alignment horizontal="left" vertical="center" wrapText="1"/>
    </xf>
    <xf numFmtId="0" fontId="35" fillId="0" borderId="14" xfId="0" applyFont="1" applyFill="1" applyBorder="1" applyAlignment="1" applyProtection="1">
      <alignment horizontal="left" vertical="center"/>
    </xf>
    <xf numFmtId="0" fontId="35" fillId="0" borderId="24" xfId="0" applyFont="1" applyFill="1" applyBorder="1" applyAlignment="1" applyProtection="1">
      <alignment horizontal="left" vertical="center"/>
    </xf>
    <xf numFmtId="167" fontId="0" fillId="0" borderId="3" xfId="0" applyNumberFormat="1" applyFill="1" applyBorder="1" applyAlignment="1" applyProtection="1">
      <alignment horizontal="center" vertical="center"/>
    </xf>
    <xf numFmtId="167" fontId="0" fillId="0" borderId="30" xfId="0" applyNumberFormat="1" applyFill="1" applyBorder="1" applyAlignment="1" applyProtection="1">
      <alignment horizontal="center" vertical="center"/>
    </xf>
    <xf numFmtId="0" fontId="0" fillId="0" borderId="35" xfId="0" applyBorder="1" applyAlignment="1" applyProtection="1">
      <alignment horizontal="left" vertical="center"/>
    </xf>
    <xf numFmtId="0" fontId="0" fillId="0" borderId="3" xfId="0" applyBorder="1" applyAlignment="1" applyProtection="1">
      <alignment horizontal="left" vertical="center"/>
    </xf>
    <xf numFmtId="0" fontId="8" fillId="0" borderId="0" xfId="0" applyFont="1" applyAlignment="1" applyProtection="1">
      <alignment horizontal="center" vertical="center"/>
    </xf>
    <xf numFmtId="0" fontId="3" fillId="0" borderId="34" xfId="0" applyFont="1" applyBorder="1" applyAlignment="1" applyProtection="1">
      <alignment horizontal="right" vertical="center" wrapText="1"/>
    </xf>
    <xf numFmtId="0" fontId="3" fillId="0" borderId="14" xfId="0" applyFont="1" applyBorder="1" applyAlignment="1" applyProtection="1">
      <alignment horizontal="right" vertical="center" wrapText="1"/>
    </xf>
    <xf numFmtId="0" fontId="0" fillId="0" borderId="34" xfId="0" applyBorder="1" applyAlignment="1" applyProtection="1">
      <alignment horizontal="left" vertical="center"/>
    </xf>
    <xf numFmtId="0" fontId="0" fillId="0" borderId="14" xfId="0" applyBorder="1" applyAlignment="1" applyProtection="1">
      <alignment horizontal="left" vertical="center"/>
    </xf>
    <xf numFmtId="0" fontId="3" fillId="0" borderId="35" xfId="0" applyFont="1" applyBorder="1" applyAlignment="1" applyProtection="1">
      <alignment horizontal="right" vertical="center" wrapText="1"/>
    </xf>
    <xf numFmtId="0" fontId="3" fillId="0" borderId="3" xfId="0" applyFont="1" applyBorder="1" applyAlignment="1" applyProtection="1">
      <alignment horizontal="right" vertical="center" wrapText="1"/>
    </xf>
    <xf numFmtId="166" fontId="1" fillId="0" borderId="14" xfId="0" applyNumberFormat="1" applyFont="1" applyFill="1" applyBorder="1" applyAlignment="1" applyProtection="1">
      <alignment horizontal="center" vertical="center"/>
    </xf>
    <xf numFmtId="166" fontId="0" fillId="0" borderId="24" xfId="0" applyNumberFormat="1" applyFill="1" applyBorder="1" applyAlignment="1" applyProtection="1">
      <alignment horizontal="center" vertical="center"/>
    </xf>
    <xf numFmtId="0" fontId="3" fillId="0" borderId="34"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41"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23" xfId="0" applyFont="1" applyBorder="1" applyAlignment="1" applyProtection="1">
      <alignment horizontal="center" vertical="center"/>
    </xf>
    <xf numFmtId="0" fontId="3" fillId="0" borderId="17" xfId="0" applyFont="1" applyBorder="1" applyAlignment="1" applyProtection="1">
      <alignment horizontal="center" vertical="center"/>
    </xf>
    <xf numFmtId="0" fontId="1" fillId="0" borderId="1" xfId="0" applyFont="1" applyBorder="1" applyAlignment="1" applyProtection="1">
      <alignment horizontal="center" vertical="center"/>
    </xf>
    <xf numFmtId="0" fontId="0" fillId="0" borderId="32" xfId="0" applyBorder="1" applyAlignment="1" applyProtection="1">
      <alignment horizontal="center" vertical="center"/>
    </xf>
    <xf numFmtId="0" fontId="0" fillId="0" borderId="36" xfId="0" applyBorder="1" applyAlignment="1" applyProtection="1">
      <alignment horizontal="left" vertical="center"/>
    </xf>
    <xf numFmtId="0" fontId="0" fillId="0" borderId="1" xfId="0" applyBorder="1" applyAlignment="1" applyProtection="1">
      <alignment horizontal="left" vertical="center"/>
    </xf>
    <xf numFmtId="0" fontId="1" fillId="0" borderId="1" xfId="0" quotePrefix="1" applyFont="1" applyFill="1" applyBorder="1" applyAlignment="1" applyProtection="1">
      <alignment horizontal="center" vertical="center"/>
    </xf>
    <xf numFmtId="0" fontId="0" fillId="0" borderId="32" xfId="0" applyFill="1" applyBorder="1" applyAlignment="1" applyProtection="1">
      <alignment horizontal="center" vertical="center"/>
    </xf>
    <xf numFmtId="0" fontId="20" fillId="28" borderId="14" xfId="0" applyFont="1" applyFill="1" applyBorder="1" applyAlignment="1" applyProtection="1">
      <alignment horizontal="left" vertical="top" wrapText="1"/>
    </xf>
    <xf numFmtId="0" fontId="20" fillId="28" borderId="1" xfId="0" applyFont="1" applyFill="1" applyBorder="1" applyAlignment="1" applyProtection="1">
      <alignment horizontal="left" vertical="top" wrapText="1"/>
    </xf>
    <xf numFmtId="0" fontId="20" fillId="28" borderId="3" xfId="0" applyFont="1" applyFill="1" applyBorder="1" applyAlignment="1" applyProtection="1">
      <alignment horizontal="left" vertical="top" wrapText="1"/>
    </xf>
    <xf numFmtId="0" fontId="7" fillId="0" borderId="50" xfId="0" applyFont="1" applyBorder="1" applyAlignment="1" applyProtection="1">
      <alignment horizontal="left" vertical="center" wrapText="1"/>
    </xf>
    <xf numFmtId="0" fontId="7" fillId="0" borderId="70" xfId="0" applyFont="1" applyBorder="1" applyAlignment="1" applyProtection="1">
      <alignment horizontal="left" vertical="center" wrapText="1"/>
    </xf>
    <xf numFmtId="0" fontId="7" fillId="0" borderId="61" xfId="0" applyFont="1" applyBorder="1" applyAlignment="1" applyProtection="1">
      <alignment horizontal="left" vertical="center" wrapText="1"/>
    </xf>
    <xf numFmtId="0" fontId="3" fillId="0" borderId="41" xfId="0" applyFont="1" applyBorder="1" applyAlignment="1" applyProtection="1">
      <alignment horizontal="left" vertical="center"/>
    </xf>
    <xf numFmtId="0" fontId="3" fillId="0" borderId="60" xfId="0" applyFont="1" applyBorder="1" applyAlignment="1" applyProtection="1">
      <alignment horizontal="left" vertical="center"/>
    </xf>
    <xf numFmtId="0" fontId="10" fillId="24" borderId="71" xfId="0" applyFont="1" applyFill="1" applyBorder="1" applyAlignment="1" applyProtection="1">
      <alignment horizontal="center" vertical="center"/>
    </xf>
    <xf numFmtId="0" fontId="10" fillId="24" borderId="18" xfId="0" applyFont="1" applyFill="1" applyBorder="1" applyAlignment="1" applyProtection="1">
      <alignment horizontal="center" vertical="center"/>
    </xf>
    <xf numFmtId="10" fontId="8" fillId="3" borderId="14" xfId="0" applyNumberFormat="1" applyFont="1" applyFill="1" applyBorder="1" applyAlignment="1" applyProtection="1">
      <alignment horizontal="center" vertical="center"/>
    </xf>
    <xf numFmtId="10" fontId="8" fillId="3" borderId="24" xfId="0" applyNumberFormat="1" applyFont="1" applyFill="1" applyBorder="1" applyAlignment="1" applyProtection="1">
      <alignment horizontal="center" vertical="center"/>
    </xf>
    <xf numFmtId="0" fontId="5" fillId="0" borderId="31"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49" xfId="0" applyFont="1" applyFill="1" applyBorder="1" applyAlignment="1">
      <alignment horizontal="center" vertical="center"/>
    </xf>
    <xf numFmtId="0" fontId="0" fillId="0" borderId="44" xfId="0" applyFill="1" applyBorder="1" applyAlignment="1" applyProtection="1">
      <alignment horizontal="center" wrapText="1"/>
    </xf>
    <xf numFmtId="0" fontId="0" fillId="0" borderId="46" xfId="0" applyFill="1" applyBorder="1" applyAlignment="1" applyProtection="1">
      <alignment horizontal="center" wrapText="1"/>
    </xf>
    <xf numFmtId="10" fontId="20" fillId="0" borderId="16" xfId="4" applyNumberFormat="1" applyFont="1" applyFill="1" applyBorder="1" applyAlignment="1" applyProtection="1">
      <alignment horizontal="center" vertical="center" wrapText="1"/>
    </xf>
    <xf numFmtId="10" fontId="20" fillId="0" borderId="42" xfId="4" applyNumberFormat="1" applyFont="1" applyFill="1" applyBorder="1" applyAlignment="1" applyProtection="1">
      <alignment horizontal="center" vertical="center" wrapText="1"/>
    </xf>
    <xf numFmtId="165" fontId="0" fillId="0" borderId="16" xfId="4" applyNumberFormat="1" applyFont="1" applyBorder="1" applyAlignment="1" applyProtection="1">
      <alignment horizontal="center" vertical="center"/>
    </xf>
    <xf numFmtId="165" fontId="0" fillId="0" borderId="42" xfId="4" applyNumberFormat="1" applyFont="1" applyBorder="1" applyAlignment="1" applyProtection="1">
      <alignment horizontal="center" vertical="center"/>
    </xf>
    <xf numFmtId="0" fontId="0" fillId="0" borderId="44" xfId="0" applyFill="1" applyBorder="1" applyAlignment="1" applyProtection="1">
      <alignment horizontal="center" vertical="center"/>
    </xf>
    <xf numFmtId="0" fontId="0" fillId="0" borderId="48" xfId="0" applyFill="1" applyBorder="1" applyAlignment="1" applyProtection="1">
      <alignment horizontal="center" vertical="center"/>
    </xf>
    <xf numFmtId="0" fontId="0" fillId="0" borderId="46" xfId="0" applyFill="1" applyBorder="1" applyAlignment="1" applyProtection="1">
      <alignment horizontal="center" vertical="center"/>
    </xf>
    <xf numFmtId="0" fontId="20" fillId="29" borderId="16" xfId="0" applyFont="1" applyFill="1" applyBorder="1" applyAlignment="1" applyProtection="1">
      <alignment horizontal="center" vertical="center" wrapText="1"/>
    </xf>
    <xf numFmtId="0" fontId="20" fillId="29" borderId="20" xfId="0" applyFont="1" applyFill="1" applyBorder="1" applyAlignment="1" applyProtection="1">
      <alignment horizontal="center" vertical="center" wrapText="1"/>
    </xf>
    <xf numFmtId="0" fontId="20" fillId="29" borderId="42" xfId="0" applyFont="1" applyFill="1" applyBorder="1" applyAlignment="1" applyProtection="1">
      <alignment horizontal="center" vertical="center" wrapText="1"/>
    </xf>
    <xf numFmtId="0" fontId="20" fillId="0" borderId="20" xfId="0" applyFont="1" applyFill="1" applyBorder="1" applyAlignment="1" applyProtection="1">
      <alignment horizontal="center" vertical="center" wrapText="1"/>
    </xf>
    <xf numFmtId="0" fontId="20" fillId="0" borderId="20" xfId="0" applyFont="1" applyFill="1" applyBorder="1" applyAlignment="1" applyProtection="1">
      <alignment horizontal="center" vertical="center"/>
    </xf>
    <xf numFmtId="0" fontId="20" fillId="0" borderId="2" xfId="0" applyFont="1" applyFill="1" applyBorder="1" applyAlignment="1" applyProtection="1">
      <alignment horizontal="center" vertical="center" wrapText="1"/>
    </xf>
    <xf numFmtId="0" fontId="20" fillId="26" borderId="2" xfId="0" applyFont="1" applyFill="1" applyBorder="1" applyAlignment="1" applyProtection="1">
      <alignment horizontal="center" vertical="center" wrapText="1"/>
    </xf>
    <xf numFmtId="10" fontId="20" fillId="0" borderId="20" xfId="4" applyNumberFormat="1" applyFont="1" applyFill="1" applyBorder="1" applyAlignment="1" applyProtection="1">
      <alignment horizontal="center" vertical="center" wrapText="1"/>
    </xf>
    <xf numFmtId="165" fontId="0" fillId="0" borderId="2" xfId="4" applyNumberFormat="1" applyFont="1" applyBorder="1" applyAlignment="1" applyProtection="1">
      <alignment horizontal="center" vertical="center"/>
    </xf>
    <xf numFmtId="165" fontId="0" fillId="0" borderId="20" xfId="4" applyNumberFormat="1" applyFont="1" applyBorder="1" applyAlignment="1" applyProtection="1">
      <alignment horizontal="center" vertical="center"/>
    </xf>
    <xf numFmtId="0" fontId="0" fillId="0" borderId="44" xfId="0" applyFill="1" applyBorder="1" applyAlignment="1" applyProtection="1">
      <alignment horizontal="center" vertical="center" wrapText="1"/>
    </xf>
    <xf numFmtId="0" fontId="0" fillId="0" borderId="48" xfId="0" applyFill="1" applyBorder="1" applyAlignment="1" applyProtection="1">
      <alignment horizontal="center" vertical="center" wrapText="1"/>
    </xf>
    <xf numFmtId="0" fontId="0" fillId="0" borderId="46" xfId="0" applyFill="1" applyBorder="1" applyAlignment="1" applyProtection="1">
      <alignment horizontal="center" vertical="center" wrapText="1"/>
    </xf>
    <xf numFmtId="0" fontId="20" fillId="30" borderId="20" xfId="0" applyFont="1" applyFill="1" applyBorder="1" applyAlignment="1" applyProtection="1">
      <alignment horizontal="center" vertical="center" wrapText="1"/>
    </xf>
    <xf numFmtId="0" fontId="20" fillId="29" borderId="2" xfId="0" applyFont="1" applyFill="1" applyBorder="1" applyAlignment="1" applyProtection="1">
      <alignment horizontal="center" vertical="center" wrapText="1"/>
    </xf>
    <xf numFmtId="0" fontId="0" fillId="0" borderId="44" xfId="0" applyFill="1" applyBorder="1" applyAlignment="1" applyProtection="1">
      <alignment horizontal="center"/>
    </xf>
    <xf numFmtId="0" fontId="0" fillId="0" borderId="46" xfId="0" applyFill="1" applyBorder="1" applyAlignment="1" applyProtection="1">
      <alignment horizontal="center"/>
    </xf>
    <xf numFmtId="0" fontId="20" fillId="26" borderId="23" xfId="0" applyFont="1" applyFill="1" applyBorder="1" applyAlignment="1" applyProtection="1">
      <alignment horizontal="center" vertical="center" wrapText="1"/>
    </xf>
    <xf numFmtId="0" fontId="20" fillId="26" borderId="20" xfId="0" applyFont="1" applyFill="1" applyBorder="1" applyAlignment="1" applyProtection="1">
      <alignment horizontal="center" vertical="center" wrapText="1"/>
    </xf>
    <xf numFmtId="0" fontId="0" fillId="0" borderId="48" xfId="0" applyFill="1" applyBorder="1" applyAlignment="1" applyProtection="1">
      <alignment horizontal="center"/>
    </xf>
    <xf numFmtId="0" fontId="0" fillId="0" borderId="73" xfId="0" applyFill="1" applyBorder="1" applyAlignment="1" applyProtection="1">
      <alignment horizontal="center"/>
    </xf>
    <xf numFmtId="0" fontId="0" fillId="0" borderId="74" xfId="0" applyFill="1" applyBorder="1" applyAlignment="1" applyProtection="1">
      <alignment horizontal="center"/>
    </xf>
    <xf numFmtId="0" fontId="0" fillId="0" borderId="75" xfId="0" applyFill="1" applyBorder="1" applyAlignment="1" applyProtection="1">
      <alignment horizontal="center"/>
    </xf>
    <xf numFmtId="0" fontId="20" fillId="29" borderId="44" xfId="0" applyFont="1" applyFill="1" applyBorder="1" applyAlignment="1" applyProtection="1">
      <alignment horizontal="center" vertical="center" wrapText="1"/>
    </xf>
    <xf numFmtId="0" fontId="20" fillId="29" borderId="48" xfId="0" applyFont="1" applyFill="1" applyBorder="1" applyAlignment="1" applyProtection="1">
      <alignment horizontal="center" vertical="center" wrapText="1"/>
    </xf>
    <xf numFmtId="0" fontId="20" fillId="29" borderId="46" xfId="0" applyFont="1" applyFill="1" applyBorder="1" applyAlignment="1" applyProtection="1">
      <alignment horizontal="center" vertical="center" wrapText="1"/>
    </xf>
    <xf numFmtId="0" fontId="1" fillId="0" borderId="44" xfId="0" applyFont="1" applyFill="1" applyBorder="1" applyAlignment="1" applyProtection="1">
      <alignment horizontal="center" vertical="center" wrapText="1"/>
    </xf>
    <xf numFmtId="0" fontId="1" fillId="0" borderId="46" xfId="0" applyFont="1" applyFill="1" applyBorder="1" applyAlignment="1" applyProtection="1">
      <alignment horizontal="center" vertical="center" wrapText="1"/>
    </xf>
    <xf numFmtId="0" fontId="20" fillId="31" borderId="16" xfId="0" applyFont="1" applyFill="1" applyBorder="1" applyAlignment="1" applyProtection="1">
      <alignment horizontal="center" vertical="center"/>
    </xf>
    <xf numFmtId="0" fontId="20" fillId="31" borderId="42" xfId="0" applyFont="1" applyFill="1" applyBorder="1" applyAlignment="1" applyProtection="1">
      <alignment horizontal="center" vertical="center"/>
    </xf>
    <xf numFmtId="0" fontId="1" fillId="0" borderId="48" xfId="0" applyFont="1" applyFill="1" applyBorder="1" applyAlignment="1" applyProtection="1">
      <alignment horizontal="center" vertical="center" wrapText="1"/>
    </xf>
    <xf numFmtId="0" fontId="20" fillId="31" borderId="20" xfId="0" applyFont="1" applyFill="1" applyBorder="1" applyAlignment="1" applyProtection="1">
      <alignment horizontal="center" vertical="center"/>
    </xf>
    <xf numFmtId="0" fontId="20" fillId="30" borderId="20" xfId="0" applyFont="1" applyFill="1" applyBorder="1" applyAlignment="1" applyProtection="1">
      <alignment horizontal="center" vertical="center"/>
    </xf>
    <xf numFmtId="0" fontId="32" fillId="19" borderId="71" xfId="0" applyFont="1" applyFill="1" applyBorder="1" applyAlignment="1" applyProtection="1">
      <alignment horizontal="center" vertical="center" wrapText="1"/>
    </xf>
    <xf numFmtId="0" fontId="32" fillId="19" borderId="72" xfId="0" applyFont="1" applyFill="1" applyBorder="1" applyAlignment="1" applyProtection="1">
      <alignment horizontal="center" vertical="center" wrapText="1"/>
    </xf>
    <xf numFmtId="0" fontId="32" fillId="19" borderId="60" xfId="0" applyFont="1" applyFill="1" applyBorder="1" applyAlignment="1" applyProtection="1">
      <alignment horizontal="center" vertical="center" wrapText="1"/>
    </xf>
    <xf numFmtId="10" fontId="32" fillId="19" borderId="44" xfId="0" applyNumberFormat="1" applyFont="1" applyFill="1" applyBorder="1" applyAlignment="1" applyProtection="1">
      <alignment horizontal="center" vertical="center" wrapText="1"/>
    </xf>
    <xf numFmtId="10" fontId="32" fillId="19" borderId="46" xfId="0" applyNumberFormat="1" applyFont="1" applyFill="1" applyBorder="1" applyAlignment="1" applyProtection="1">
      <alignment horizontal="center" vertical="center" wrapText="1"/>
    </xf>
    <xf numFmtId="2" fontId="31" fillId="19" borderId="42" xfId="0" applyNumberFormat="1" applyFont="1" applyFill="1" applyBorder="1" applyAlignment="1" applyProtection="1">
      <alignment horizontal="center" vertical="center" wrapText="1"/>
    </xf>
    <xf numFmtId="0" fontId="34" fillId="19" borderId="71" xfId="0" applyFont="1" applyFill="1" applyBorder="1" applyAlignment="1" applyProtection="1">
      <alignment horizontal="center" vertical="center"/>
    </xf>
    <xf numFmtId="0" fontId="32" fillId="19" borderId="31" xfId="0" applyFont="1" applyFill="1" applyBorder="1" applyAlignment="1" applyProtection="1">
      <alignment horizontal="center" vertical="center" wrapText="1"/>
    </xf>
    <xf numFmtId="0" fontId="32" fillId="19" borderId="19" xfId="0" applyFont="1" applyFill="1" applyBorder="1" applyAlignment="1" applyProtection="1">
      <alignment horizontal="center" vertical="center" wrapText="1"/>
    </xf>
  </cellXfs>
  <cellStyles count="7">
    <cellStyle name="Normal" xfId="0" builtinId="0"/>
    <cellStyle name="Normal 2" xfId="1"/>
    <cellStyle name="Normal 2 2" xfId="2"/>
    <cellStyle name="Normal 3" xfId="3"/>
    <cellStyle name="Porcentaje" xfId="4" builtinId="5"/>
    <cellStyle name="Porcentaje 2" xfId="5"/>
    <cellStyle name="Porcentaje 3" xfId="6"/>
  </cellStyles>
  <dxfs count="3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FFFFFF"/>
                </a:solidFill>
                <a:latin typeface="Calibri"/>
                <a:ea typeface="Calibri"/>
                <a:cs typeface="Calibri"/>
              </a:defRPr>
            </a:pPr>
            <a:r>
              <a:rPr lang="es-CO"/>
              <a:t>ESTADO DE LAS ACCIONES</a:t>
            </a:r>
          </a:p>
        </c:rich>
      </c:tx>
      <c:overlay val="0"/>
      <c:spPr>
        <a:solidFill>
          <a:schemeClr val="accent1">
            <a:lumMod val="75000"/>
          </a:schemeClr>
        </a:solidFill>
        <a:ln>
          <a:noFill/>
        </a:ln>
        <a:effectLst/>
      </c:spPr>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7.7097216100634927E-2"/>
          <c:y val="0.17631538724063617"/>
          <c:w val="0.8171290921574943"/>
          <c:h val="0.54528032954214056"/>
        </c:manualLayout>
      </c:layout>
      <c:pie3DChart>
        <c:varyColors val="1"/>
        <c:ser>
          <c:idx val="0"/>
          <c:order val="0"/>
          <c:dPt>
            <c:idx val="0"/>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0-559E-486D-8458-F42511A420FA}"/>
              </c:ext>
            </c:extLst>
          </c:dPt>
          <c:dPt>
            <c:idx val="1"/>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559E-486D-8458-F42511A420FA}"/>
              </c:ext>
            </c:extLst>
          </c:dPt>
          <c:dLbls>
            <c:numFmt formatCode="0%" sourceLinked="0"/>
            <c:spPr>
              <a:noFill/>
              <a:ln w="25400">
                <a:noFill/>
              </a:ln>
            </c:spPr>
            <c:txPr>
              <a:bodyPr wrap="square" lIns="38100" tIns="19050" rIns="38100" bIns="19050" anchor="ctr">
                <a:spAutoFit/>
              </a:bodyPr>
              <a:lstStyle/>
              <a:p>
                <a:pPr>
                  <a:defRPr sz="1600" b="1" i="0" u="none" strike="noStrike" baseline="0">
                    <a:solidFill>
                      <a:srgbClr val="000000"/>
                    </a:solidFill>
                    <a:latin typeface="Calibri"/>
                    <a:ea typeface="Calibri"/>
                    <a:cs typeface="Calibri"/>
                  </a:defRPr>
                </a:pPr>
                <a:endParaRPr lang="es-CO"/>
              </a:p>
            </c:txPr>
            <c:dLblPos val="ctr"/>
            <c:showLegendKey val="0"/>
            <c:showVal val="0"/>
            <c:showCatName val="0"/>
            <c:showSerName val="0"/>
            <c:showPercent val="1"/>
            <c:showBubbleSize val="0"/>
            <c:showLeaderLines val="1"/>
            <c:extLst>
              <c:ext xmlns:c15="http://schemas.microsoft.com/office/drawing/2012/chart" uri="{CE6537A1-D6FC-4f65-9D91-7224C49458BB}"/>
            </c:extLst>
          </c:dLbls>
          <c:cat>
            <c:strRef>
              <c:f>'1115-F02 Informe avance'!$G$94:$G$95</c:f>
              <c:strCache>
                <c:ptCount val="2"/>
                <c:pt idx="0">
                  <c:v>ACCIONES FINALIZADAS</c:v>
                </c:pt>
                <c:pt idx="1">
                  <c:v>ACCIONES  PENDIENTES</c:v>
                </c:pt>
              </c:strCache>
            </c:strRef>
          </c:cat>
          <c:val>
            <c:numRef>
              <c:f>'1115-F02 Informe avance'!$H$94:$H$95</c:f>
              <c:numCache>
                <c:formatCode>General</c:formatCode>
                <c:ptCount val="2"/>
                <c:pt idx="0">
                  <c:v>0</c:v>
                </c:pt>
                <c:pt idx="1">
                  <c:v>44</c:v>
                </c:pt>
              </c:numCache>
            </c:numRef>
          </c:val>
          <c:extLst>
            <c:ext xmlns:c16="http://schemas.microsoft.com/office/drawing/2014/chart" uri="{C3380CC4-5D6E-409C-BE32-E72D297353CC}">
              <c16:uniqueId val="{00000002-559E-486D-8458-F42511A420FA}"/>
            </c:ext>
          </c:extLst>
        </c:ser>
        <c:dLbls>
          <c:showLegendKey val="0"/>
          <c:showVal val="0"/>
          <c:showCatName val="0"/>
          <c:showSerName val="0"/>
          <c:showPercent val="0"/>
          <c:showBubbleSize val="0"/>
          <c:showLeaderLines val="1"/>
        </c:dLbls>
      </c:pie3DChart>
      <c:spPr>
        <a:noFill/>
        <a:ln w="25400">
          <a:noFill/>
        </a:ln>
      </c:spPr>
    </c:plotArea>
    <c:legend>
      <c:legendPos val="b"/>
      <c:layout>
        <c:manualLayout>
          <c:xMode val="edge"/>
          <c:yMode val="edge"/>
          <c:x val="0.11661458015422492"/>
          <c:y val="0.72069898424500645"/>
          <c:w val="0.73089035382205125"/>
          <c:h val="0.27783788299672096"/>
        </c:manualLayout>
      </c:layout>
      <c:overlay val="0"/>
      <c:spPr>
        <a:noFill/>
        <a:ln w="25400">
          <a:noFill/>
        </a:ln>
      </c:spPr>
      <c:txPr>
        <a:bodyPr/>
        <a:lstStyle/>
        <a:p>
          <a:pPr>
            <a:defRPr sz="1140" b="1" i="0" u="none" strike="noStrike" baseline="0">
              <a:solidFill>
                <a:srgbClr val="333333"/>
              </a:solidFill>
              <a:latin typeface="Arial"/>
              <a:ea typeface="Arial"/>
              <a:cs typeface="Arial"/>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7.7097216100634927E-2"/>
          <c:y val="0.17631538724063617"/>
          <c:w val="0.8171290921574943"/>
          <c:h val="0.54528032954214056"/>
        </c:manualLayout>
      </c:layout>
      <c:pie3DChart>
        <c:varyColors val="1"/>
        <c:ser>
          <c:idx val="0"/>
          <c:order val="0"/>
          <c:dPt>
            <c:idx val="0"/>
            <c:bubble3D val="0"/>
            <c:spPr>
              <a:solidFill>
                <a:srgbClr val="00B050"/>
              </a:solidFill>
            </c:spPr>
            <c:extLst>
              <c:ext xmlns:c16="http://schemas.microsoft.com/office/drawing/2014/chart" uri="{C3380CC4-5D6E-409C-BE32-E72D297353CC}">
                <c16:uniqueId val="{00000000-479D-40E9-8055-B86D2C44507F}"/>
              </c:ext>
            </c:extLst>
          </c:dPt>
          <c:dPt>
            <c:idx val="1"/>
            <c:bubble3D val="0"/>
            <c:spPr>
              <a:solidFill>
                <a:srgbClr val="FFFF00"/>
              </a:solidFill>
            </c:spPr>
            <c:extLst>
              <c:ext xmlns:c16="http://schemas.microsoft.com/office/drawing/2014/chart" uri="{C3380CC4-5D6E-409C-BE32-E72D297353CC}">
                <c16:uniqueId val="{00000001-479D-40E9-8055-B86D2C44507F}"/>
              </c:ext>
            </c:extLst>
          </c:dPt>
          <c:dLbls>
            <c:dLbl>
              <c:idx val="0"/>
              <c:layout>
                <c:manualLayout>
                  <c:x val="-0.27039763201405992"/>
                  <c:y val="-0.18548188438537877"/>
                </c:manualLayout>
              </c:layout>
              <c:numFmt formatCode="0%" sourceLinked="0"/>
              <c:spPr>
                <a:noFill/>
                <a:ln w="25400">
                  <a:noFill/>
                </a:ln>
              </c:spPr>
              <c:txPr>
                <a:bodyPr/>
                <a:lstStyle/>
                <a:p>
                  <a:pPr>
                    <a:defRPr sz="1600" b="1" i="0" u="none" strike="noStrike" baseline="0">
                      <a:solidFill>
                        <a:srgbClr val="000000"/>
                      </a:solidFill>
                      <a:latin typeface="Calibri"/>
                      <a:ea typeface="Calibri"/>
                      <a:cs typeface="Calibri"/>
                    </a:defRPr>
                  </a:pPr>
                  <a:endParaRPr lang="es-CO"/>
                </a:p>
              </c:txPr>
              <c:dLblPos val="bestFi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79D-40E9-8055-B86D2C44507F}"/>
                </c:ext>
              </c:extLst>
            </c:dLbl>
            <c:dLbl>
              <c:idx val="1"/>
              <c:layout>
                <c:manualLayout>
                  <c:x val="0.23897996230647381"/>
                  <c:y val="2.1175011357461079E-2"/>
                </c:manualLayout>
              </c:layout>
              <c:numFmt formatCode="0%" sourceLinked="0"/>
              <c:spPr>
                <a:noFill/>
                <a:ln w="25400">
                  <a:noFill/>
                </a:ln>
              </c:spPr>
              <c:txPr>
                <a:bodyPr/>
                <a:lstStyle/>
                <a:p>
                  <a:pPr>
                    <a:defRPr sz="1600" b="1" i="0" u="none" strike="noStrike" baseline="0">
                      <a:solidFill>
                        <a:srgbClr val="000000"/>
                      </a:solidFill>
                      <a:latin typeface="Calibri"/>
                      <a:ea typeface="Calibri"/>
                      <a:cs typeface="Calibri"/>
                    </a:defRPr>
                  </a:pPr>
                  <a:endParaRPr lang="es-CO"/>
                </a:p>
              </c:txPr>
              <c:dLblPos val="bestFi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79D-40E9-8055-B86D2C44507F}"/>
                </c:ext>
              </c:extLst>
            </c:dLbl>
            <c:numFmt formatCode="0%" sourceLinked="0"/>
            <c:spPr>
              <a:noFill/>
              <a:ln w="25400">
                <a:noFill/>
              </a:ln>
            </c:spPr>
            <c:txPr>
              <a:bodyPr wrap="square" lIns="38100" tIns="19050" rIns="38100" bIns="19050" anchor="ctr">
                <a:spAutoFit/>
              </a:bodyPr>
              <a:lstStyle/>
              <a:p>
                <a:pPr>
                  <a:defRPr sz="1600" b="1"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1"/>
            <c:showBubbleSize val="0"/>
            <c:showLeaderLines val="1"/>
            <c:extLst>
              <c:ext xmlns:c15="http://schemas.microsoft.com/office/drawing/2012/chart" uri="{CE6537A1-D6FC-4f65-9D91-7224C49458BB}"/>
            </c:extLst>
          </c:dLbls>
          <c:cat>
            <c:multiLvlStrRef>
              <c:f>'1115-F02 Informe avance Plan m '!$F$89:$F$90</c:f>
            </c:multiLvlStrRef>
          </c:cat>
          <c:val>
            <c:numRef>
              <c:f>'1115-F02 Informe avance Plan m '!$H$89:$H$90</c:f>
            </c:numRef>
          </c:val>
          <c:extLst>
            <c:ext xmlns:c16="http://schemas.microsoft.com/office/drawing/2014/chart" uri="{C3380CC4-5D6E-409C-BE32-E72D297353CC}">
              <c16:uniqueId val="{00000002-479D-40E9-8055-B86D2C44507F}"/>
            </c:ext>
          </c:extLst>
        </c:ser>
        <c:dLbls>
          <c:showLegendKey val="0"/>
          <c:showVal val="0"/>
          <c:showCatName val="0"/>
          <c:showSerName val="0"/>
          <c:showPercent val="0"/>
          <c:showBubbleSize val="0"/>
          <c:showLeaderLines val="1"/>
        </c:dLbls>
      </c:pie3DChart>
      <c:spPr>
        <a:noFill/>
        <a:ln w="25400">
          <a:noFill/>
        </a:ln>
      </c:spPr>
    </c:plotArea>
    <c:legend>
      <c:legendPos val="b"/>
      <c:layout>
        <c:manualLayout>
          <c:xMode val="edge"/>
          <c:yMode val="edge"/>
          <c:x val="0.11661451116893649"/>
          <c:y val="0.78054707763299502"/>
          <c:w val="0.59280073896342356"/>
          <c:h val="0.17073963099745271"/>
        </c:manualLayout>
      </c:layout>
      <c:overlay val="0"/>
      <c:spPr>
        <a:noFill/>
        <a:ln w="25400">
          <a:noFill/>
        </a:ln>
      </c:spPr>
      <c:txPr>
        <a:bodyPr/>
        <a:lstStyle/>
        <a:p>
          <a:pPr>
            <a:defRPr sz="1100" b="1" i="0" u="none" strike="noStrike" cap="none" spc="0" baseline="0">
              <a:ln w="0"/>
              <a:solidFill>
                <a:schemeClr val="tx1"/>
              </a:solidFill>
              <a:effectLst>
                <a:outerShdw blurRad="38100" dist="19050" dir="2700000" algn="tl" rotWithShape="0">
                  <a:schemeClr val="dk1">
                    <a:alpha val="40000"/>
                  </a:schemeClr>
                </a:outerShdw>
              </a:effectLst>
              <a:latin typeface="Arial"/>
              <a:ea typeface="Arial"/>
              <a:cs typeface="Arial"/>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446631091081189"/>
          <c:y val="0.25405438932431024"/>
          <c:w val="0.63268708391339867"/>
          <c:h val="0.41891947175817112"/>
        </c:manualLayout>
      </c:layout>
      <c:pie3DChart>
        <c:varyColors val="1"/>
        <c:ser>
          <c:idx val="0"/>
          <c:order val="0"/>
          <c:spPr>
            <a:solidFill>
              <a:srgbClr val="8080FF"/>
            </a:solidFill>
            <a:ln w="12700">
              <a:solidFill>
                <a:srgbClr val="000000"/>
              </a:solidFill>
              <a:prstDash val="solid"/>
            </a:ln>
          </c:spPr>
          <c:explosion val="25"/>
          <c:dPt>
            <c:idx val="0"/>
            <c:bubble3D val="0"/>
            <c:spPr>
              <a:solidFill>
                <a:srgbClr val="996633"/>
              </a:solidFill>
              <a:ln w="12700">
                <a:solidFill>
                  <a:srgbClr val="000000"/>
                </a:solidFill>
                <a:prstDash val="solid"/>
              </a:ln>
            </c:spPr>
            <c:extLst>
              <c:ext xmlns:c16="http://schemas.microsoft.com/office/drawing/2014/chart" uri="{C3380CC4-5D6E-409C-BE32-E72D297353CC}">
                <c16:uniqueId val="{00000000-7EF0-40ED-82D0-751B838595E6}"/>
              </c:ext>
            </c:extLst>
          </c:dPt>
          <c:dPt>
            <c:idx val="1"/>
            <c:bubble3D val="0"/>
            <c:spPr>
              <a:solidFill>
                <a:srgbClr val="FFFF00"/>
              </a:solidFill>
              <a:ln w="12700">
                <a:solidFill>
                  <a:srgbClr val="000000"/>
                </a:solidFill>
                <a:prstDash val="solid"/>
              </a:ln>
            </c:spPr>
            <c:extLst>
              <c:ext xmlns:c16="http://schemas.microsoft.com/office/drawing/2014/chart" uri="{C3380CC4-5D6E-409C-BE32-E72D297353CC}">
                <c16:uniqueId val="{00000001-7EF0-40ED-82D0-751B838595E6}"/>
              </c:ext>
            </c:extLst>
          </c:dPt>
          <c:dPt>
            <c:idx val="2"/>
            <c:bubble3D val="0"/>
            <c:spPr>
              <a:solidFill>
                <a:srgbClr val="339933"/>
              </a:solidFill>
              <a:ln w="12700">
                <a:solidFill>
                  <a:srgbClr val="000000"/>
                </a:solidFill>
                <a:prstDash val="solid"/>
              </a:ln>
            </c:spPr>
            <c:extLst>
              <c:ext xmlns:c16="http://schemas.microsoft.com/office/drawing/2014/chart" uri="{C3380CC4-5D6E-409C-BE32-E72D297353CC}">
                <c16:uniqueId val="{00000002-7EF0-40ED-82D0-751B838595E6}"/>
              </c:ext>
            </c:extLst>
          </c:dPt>
          <c:dPt>
            <c:idx val="3"/>
            <c:bubble3D val="0"/>
            <c:spPr>
              <a:solidFill>
                <a:srgbClr val="3366FF"/>
              </a:solidFill>
              <a:ln w="12700">
                <a:solidFill>
                  <a:srgbClr val="000000"/>
                </a:solidFill>
                <a:prstDash val="solid"/>
              </a:ln>
            </c:spPr>
            <c:extLst>
              <c:ext xmlns:c16="http://schemas.microsoft.com/office/drawing/2014/chart" uri="{C3380CC4-5D6E-409C-BE32-E72D297353CC}">
                <c16:uniqueId val="{00000003-7EF0-40ED-82D0-751B838595E6}"/>
              </c:ext>
            </c:extLst>
          </c:dPt>
          <c:dLbls>
            <c:numFmt formatCode="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s-CO"/>
              </a:p>
            </c:txPr>
            <c:showLegendKey val="0"/>
            <c:showVal val="1"/>
            <c:showCatName val="0"/>
            <c:showSerName val="0"/>
            <c:showPercent val="1"/>
            <c:showBubbleSize val="0"/>
            <c:showLeaderLines val="1"/>
            <c:extLst>
              <c:ext xmlns:c15="http://schemas.microsoft.com/office/drawing/2012/chart" uri="{CE6537A1-D6FC-4f65-9D91-7224C49458BB}"/>
            </c:extLst>
          </c:dLbls>
          <c:cat>
            <c:strRef>
              <c:f>Hoja3!$A$1:$A$4</c:f>
              <c:strCache>
                <c:ptCount val="4"/>
                <c:pt idx="0">
                  <c:v>METAS FINALIZADAS</c:v>
                </c:pt>
                <c:pt idx="1">
                  <c:v>METAS VENCIDAS</c:v>
                </c:pt>
                <c:pt idx="2">
                  <c:v>METAS CON % AVANCE</c:v>
                </c:pt>
                <c:pt idx="3">
                  <c:v>METAS EN CERO</c:v>
                </c:pt>
              </c:strCache>
            </c:strRef>
          </c:cat>
          <c:val>
            <c:numRef>
              <c:f>Hoja3!$B$1:$B$4</c:f>
              <c:numCache>
                <c:formatCode>General</c:formatCode>
                <c:ptCount val="4"/>
                <c:pt idx="0">
                  <c:v>3</c:v>
                </c:pt>
                <c:pt idx="1">
                  <c:v>0</c:v>
                </c:pt>
                <c:pt idx="2">
                  <c:v>15</c:v>
                </c:pt>
                <c:pt idx="3">
                  <c:v>0</c:v>
                </c:pt>
              </c:numCache>
            </c:numRef>
          </c:val>
          <c:extLst>
            <c:ext xmlns:c16="http://schemas.microsoft.com/office/drawing/2014/chart" uri="{C3380CC4-5D6E-409C-BE32-E72D297353CC}">
              <c16:uniqueId val="{00000004-7EF0-40ED-82D0-751B838595E6}"/>
            </c:ext>
          </c:extLst>
        </c:ser>
        <c:ser>
          <c:idx val="1"/>
          <c:order val="1"/>
          <c:spPr>
            <a:solidFill>
              <a:srgbClr val="802060"/>
            </a:solidFill>
            <a:ln w="12700">
              <a:solidFill>
                <a:srgbClr val="000000"/>
              </a:solidFill>
              <a:prstDash val="solid"/>
            </a:ln>
          </c:spPr>
          <c:explosion val="25"/>
          <c:dPt>
            <c:idx val="0"/>
            <c:bubble3D val="0"/>
            <c:spPr>
              <a:solidFill>
                <a:srgbClr val="8080FF"/>
              </a:solidFill>
              <a:ln w="12700">
                <a:solidFill>
                  <a:srgbClr val="000000"/>
                </a:solidFill>
                <a:prstDash val="solid"/>
              </a:ln>
            </c:spPr>
            <c:extLst>
              <c:ext xmlns:c16="http://schemas.microsoft.com/office/drawing/2014/chart" uri="{C3380CC4-5D6E-409C-BE32-E72D297353CC}">
                <c16:uniqueId val="{00000005-7EF0-40ED-82D0-751B838595E6}"/>
              </c:ext>
            </c:extLst>
          </c:dPt>
          <c:dPt>
            <c:idx val="1"/>
            <c:bubble3D val="0"/>
            <c:extLst>
              <c:ext xmlns:c16="http://schemas.microsoft.com/office/drawing/2014/chart" uri="{C3380CC4-5D6E-409C-BE32-E72D297353CC}">
                <c16:uniqueId val="{00000006-7EF0-40ED-82D0-751B838595E6}"/>
              </c:ext>
            </c:extLst>
          </c:dPt>
          <c:dPt>
            <c:idx val="2"/>
            <c:bubble3D val="0"/>
            <c:spPr>
              <a:solidFill>
                <a:srgbClr val="FFFFC0"/>
              </a:solidFill>
              <a:ln w="12700">
                <a:solidFill>
                  <a:srgbClr val="000000"/>
                </a:solidFill>
                <a:prstDash val="solid"/>
              </a:ln>
            </c:spPr>
            <c:extLst>
              <c:ext xmlns:c16="http://schemas.microsoft.com/office/drawing/2014/chart" uri="{C3380CC4-5D6E-409C-BE32-E72D297353CC}">
                <c16:uniqueId val="{00000007-7EF0-40ED-82D0-751B838595E6}"/>
              </c:ext>
            </c:extLst>
          </c:dPt>
          <c:dPt>
            <c:idx val="3"/>
            <c:bubble3D val="0"/>
            <c:spPr>
              <a:solidFill>
                <a:srgbClr val="A0E0E0"/>
              </a:solidFill>
              <a:ln w="12700">
                <a:solidFill>
                  <a:srgbClr val="000000"/>
                </a:solidFill>
                <a:prstDash val="solid"/>
              </a:ln>
            </c:spPr>
            <c:extLst>
              <c:ext xmlns:c16="http://schemas.microsoft.com/office/drawing/2014/chart" uri="{C3380CC4-5D6E-409C-BE32-E72D297353CC}">
                <c16:uniqueId val="{00000008-7EF0-40ED-82D0-751B838595E6}"/>
              </c:ext>
            </c:extLst>
          </c:dPt>
          <c:dLbls>
            <c:numFmt formatCode="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s-CO"/>
              </a:p>
            </c:txPr>
            <c:showLegendKey val="0"/>
            <c:showVal val="1"/>
            <c:showCatName val="0"/>
            <c:showSerName val="0"/>
            <c:showPercent val="1"/>
            <c:showBubbleSize val="0"/>
            <c:showLeaderLines val="1"/>
            <c:extLst>
              <c:ext xmlns:c15="http://schemas.microsoft.com/office/drawing/2012/chart" uri="{CE6537A1-D6FC-4f65-9D91-7224C49458BB}"/>
            </c:extLst>
          </c:dLbls>
          <c:cat>
            <c:strRef>
              <c:f>Hoja3!$A$1:$A$4</c:f>
              <c:strCache>
                <c:ptCount val="4"/>
                <c:pt idx="0">
                  <c:v>METAS FINALIZADAS</c:v>
                </c:pt>
                <c:pt idx="1">
                  <c:v>METAS VENCIDAS</c:v>
                </c:pt>
                <c:pt idx="2">
                  <c:v>METAS CON % AVANCE</c:v>
                </c:pt>
                <c:pt idx="3">
                  <c:v>METAS EN CERO</c:v>
                </c:pt>
              </c:strCache>
            </c:strRef>
          </c:cat>
          <c:val>
            <c:numRef>
              <c:f>Hoja3!$C$1:$C$4</c:f>
              <c:numCache>
                <c:formatCode>General</c:formatCode>
                <c:ptCount val="4"/>
              </c:numCache>
            </c:numRef>
          </c:val>
          <c:extLst>
            <c:ext xmlns:c16="http://schemas.microsoft.com/office/drawing/2014/chart" uri="{C3380CC4-5D6E-409C-BE32-E72D297353CC}">
              <c16:uniqueId val="{00000009-7EF0-40ED-82D0-751B838595E6}"/>
            </c:ext>
          </c:extLst>
        </c:ser>
        <c:dLbls>
          <c:showLegendKey val="0"/>
          <c:showVal val="0"/>
          <c:showCatName val="0"/>
          <c:showSerName val="0"/>
          <c:showPercent val="0"/>
          <c:showBubbleSize val="0"/>
          <c:showLeaderLines val="1"/>
        </c:dLbls>
      </c:pie3DChart>
      <c:spPr>
        <a:noFill/>
        <a:ln w="25400">
          <a:noFill/>
        </a:ln>
      </c:spPr>
    </c:plotArea>
    <c:legend>
      <c:legendPos val="b"/>
      <c:layout>
        <c:manualLayout>
          <c:xMode val="edge"/>
          <c:yMode val="edge"/>
          <c:x val="3.2362469842784805E-2"/>
          <c:y val="0.91621735120947712"/>
          <c:w val="0.93527654497733248"/>
          <c:h val="6.4864864864864868E-2"/>
        </c:manualLayout>
      </c:layout>
      <c:overlay val="0"/>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s-CO"/>
        </a:p>
      </c:txPr>
    </c:legend>
    <c:plotVisOnly val="1"/>
    <c:dispBlanksAs val="zero"/>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CO"/>
    </a:p>
  </c:txPr>
  <c:printSettings>
    <c:headerFooter alignWithMargins="0"/>
    <c:pageMargins b="1" l="0.75" r="0.75" t="1" header="0" footer="0"/>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2</xdr:col>
      <xdr:colOff>361950</xdr:colOff>
      <xdr:row>4</xdr:row>
      <xdr:rowOff>133350</xdr:rowOff>
    </xdr:to>
    <xdr:pic>
      <xdr:nvPicPr>
        <xdr:cNvPr id="2388859" name="3 Imagen">
          <a:extLst>
            <a:ext uri="{FF2B5EF4-FFF2-40B4-BE49-F238E27FC236}">
              <a16:creationId xmlns:a16="http://schemas.microsoft.com/office/drawing/2014/main" id="{00000000-0008-0000-0000-00007B732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95250"/>
          <a:ext cx="84772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142875</xdr:colOff>
      <xdr:row>0</xdr:row>
      <xdr:rowOff>76200</xdr:rowOff>
    </xdr:from>
    <xdr:to>
      <xdr:col>2</xdr:col>
      <xdr:colOff>304800</xdr:colOff>
      <xdr:row>3</xdr:row>
      <xdr:rowOff>76200</xdr:rowOff>
    </xdr:to>
    <xdr:pic>
      <xdr:nvPicPr>
        <xdr:cNvPr id="2993833" name="3 Imagen">
          <a:extLst>
            <a:ext uri="{FF2B5EF4-FFF2-40B4-BE49-F238E27FC236}">
              <a16:creationId xmlns:a16="http://schemas.microsoft.com/office/drawing/2014/main" id="{00000000-0008-0000-0100-0000A9AE2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76200"/>
          <a:ext cx="9334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190500</xdr:colOff>
      <xdr:row>91</xdr:row>
      <xdr:rowOff>76200</xdr:rowOff>
    </xdr:from>
    <xdr:to>
      <xdr:col>15</xdr:col>
      <xdr:colOff>133350</xdr:colOff>
      <xdr:row>113</xdr:row>
      <xdr:rowOff>38100</xdr:rowOff>
    </xdr:to>
    <xdr:graphicFrame macro="">
      <xdr:nvGraphicFramePr>
        <xdr:cNvPr id="2993834" name="Gráfico 3">
          <a:extLst>
            <a:ext uri="{FF2B5EF4-FFF2-40B4-BE49-F238E27FC236}">
              <a16:creationId xmlns:a16="http://schemas.microsoft.com/office/drawing/2014/main" id="{00000000-0008-0000-0100-0000AAAE2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247650</xdr:colOff>
      <xdr:row>0</xdr:row>
      <xdr:rowOff>114300</xdr:rowOff>
    </xdr:from>
    <xdr:to>
      <xdr:col>2</xdr:col>
      <xdr:colOff>133350</xdr:colOff>
      <xdr:row>3</xdr:row>
      <xdr:rowOff>104775</xdr:rowOff>
    </xdr:to>
    <xdr:pic>
      <xdr:nvPicPr>
        <xdr:cNvPr id="3891302" name="3 Imagen">
          <a:extLst>
            <a:ext uri="{FF2B5EF4-FFF2-40B4-BE49-F238E27FC236}">
              <a16:creationId xmlns:a16="http://schemas.microsoft.com/office/drawing/2014/main" id="{00000000-0008-0000-0200-000066603B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114300"/>
          <a:ext cx="850106" cy="669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485775</xdr:colOff>
      <xdr:row>87</xdr:row>
      <xdr:rowOff>9525</xdr:rowOff>
    </xdr:from>
    <xdr:to>
      <xdr:col>16</xdr:col>
      <xdr:colOff>0</xdr:colOff>
      <xdr:row>105</xdr:row>
      <xdr:rowOff>133350</xdr:rowOff>
    </xdr:to>
    <xdr:graphicFrame macro="">
      <xdr:nvGraphicFramePr>
        <xdr:cNvPr id="3891303" name="Gráfico 3">
          <a:extLst>
            <a:ext uri="{FF2B5EF4-FFF2-40B4-BE49-F238E27FC236}">
              <a16:creationId xmlns:a16="http://schemas.microsoft.com/office/drawing/2014/main" id="{00000000-0008-0000-0200-00006760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523875</xdr:colOff>
      <xdr:row>10</xdr:row>
      <xdr:rowOff>142875</xdr:rowOff>
    </xdr:from>
    <xdr:to>
      <xdr:col>11</xdr:col>
      <xdr:colOff>361950</xdr:colOff>
      <xdr:row>32</xdr:row>
      <xdr:rowOff>104775</xdr:rowOff>
    </xdr:to>
    <xdr:graphicFrame macro="">
      <xdr:nvGraphicFramePr>
        <xdr:cNvPr id="2392601" name="Chart 1">
          <a:extLst>
            <a:ext uri="{FF2B5EF4-FFF2-40B4-BE49-F238E27FC236}">
              <a16:creationId xmlns:a16="http://schemas.microsoft.com/office/drawing/2014/main" id="{00000000-0008-0000-0300-000019822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CD415"/>
  <sheetViews>
    <sheetView topLeftCell="A35" zoomScale="90" zoomScaleNormal="90" zoomScaleSheetLayoutView="110" workbookViewId="0">
      <selection activeCell="G38" sqref="G38:G39"/>
    </sheetView>
  </sheetViews>
  <sheetFormatPr baseColWidth="10" defaultColWidth="9.140625" defaultRowHeight="12" x14ac:dyDescent="0.2"/>
  <cols>
    <col min="1" max="1" width="4" style="87" customWidth="1"/>
    <col min="2" max="2" width="7.28515625" style="4" customWidth="1"/>
    <col min="3" max="3" width="40.85546875" style="140" customWidth="1"/>
    <col min="4" max="4" width="13.85546875" style="4" customWidth="1"/>
    <col min="5" max="5" width="23.42578125" style="4" customWidth="1"/>
    <col min="6" max="6" width="13.28515625" style="4" customWidth="1"/>
    <col min="7" max="7" width="27.5703125" style="4" customWidth="1"/>
    <col min="8" max="8" width="26.7109375" style="140" customWidth="1"/>
    <col min="9" max="9" width="13.28515625" style="4" customWidth="1"/>
    <col min="10" max="10" width="11.140625" style="4" customWidth="1"/>
    <col min="11" max="11" width="10.28515625" style="4" customWidth="1"/>
    <col min="12" max="12" width="12.28515625" style="4" customWidth="1"/>
    <col min="13" max="13" width="11.140625" style="4" customWidth="1"/>
    <col min="14" max="14" width="9.7109375" style="4" customWidth="1"/>
    <col min="15" max="15" width="39.5703125" style="4" customWidth="1"/>
    <col min="16" max="81" width="9.140625" style="125"/>
    <col min="82" max="16384" width="9.140625" style="5"/>
  </cols>
  <sheetData>
    <row r="1" spans="1:81" x14ac:dyDescent="0.2">
      <c r="A1" s="657" t="s">
        <v>25</v>
      </c>
      <c r="B1" s="658"/>
      <c r="C1" s="658"/>
      <c r="D1" s="658"/>
      <c r="E1" s="658"/>
      <c r="F1" s="658"/>
      <c r="G1" s="658"/>
      <c r="H1" s="658"/>
      <c r="I1" s="658"/>
      <c r="J1" s="658"/>
      <c r="K1" s="658"/>
      <c r="L1" s="658"/>
      <c r="M1" s="80"/>
      <c r="N1" s="89" t="s">
        <v>20</v>
      </c>
      <c r="O1" s="90"/>
    </row>
    <row r="2" spans="1:81" x14ac:dyDescent="0.2">
      <c r="A2" s="84"/>
      <c r="B2" s="356"/>
      <c r="C2" s="364"/>
      <c r="D2" s="131"/>
      <c r="E2" s="131"/>
      <c r="F2" s="145"/>
      <c r="G2" s="145"/>
      <c r="H2" s="331"/>
      <c r="I2" s="15"/>
      <c r="J2" s="356"/>
      <c r="K2" s="101"/>
      <c r="L2" s="101"/>
      <c r="M2" s="81"/>
      <c r="N2" s="91" t="s">
        <v>21</v>
      </c>
      <c r="O2" s="92"/>
    </row>
    <row r="3" spans="1:81" x14ac:dyDescent="0.2">
      <c r="A3" s="671" t="s">
        <v>97</v>
      </c>
      <c r="B3" s="672"/>
      <c r="C3" s="672"/>
      <c r="D3" s="672"/>
      <c r="E3" s="672"/>
      <c r="F3" s="672"/>
      <c r="G3" s="672"/>
      <c r="H3" s="672"/>
      <c r="I3" s="672"/>
      <c r="J3" s="672"/>
      <c r="K3" s="672"/>
      <c r="L3" s="672"/>
      <c r="M3" s="79"/>
      <c r="N3" s="91" t="s">
        <v>22</v>
      </c>
      <c r="O3" s="93"/>
    </row>
    <row r="4" spans="1:81" ht="12.75" thickBot="1" x14ac:dyDescent="0.25">
      <c r="A4" s="85"/>
      <c r="B4" s="357"/>
      <c r="C4" s="363"/>
      <c r="D4" s="132"/>
      <c r="E4" s="132"/>
      <c r="F4" s="146"/>
      <c r="G4" s="146"/>
      <c r="H4" s="332"/>
      <c r="I4" s="16"/>
      <c r="J4" s="357"/>
      <c r="K4" s="21"/>
      <c r="L4" s="21"/>
      <c r="M4" s="21"/>
      <c r="N4" s="94" t="s">
        <v>32</v>
      </c>
      <c r="O4" s="95"/>
    </row>
    <row r="5" spans="1:81" ht="12.75" thickBot="1" x14ac:dyDescent="0.25">
      <c r="A5" s="17"/>
      <c r="B5" s="73"/>
      <c r="C5" s="134"/>
      <c r="D5" s="73"/>
      <c r="E5" s="73"/>
      <c r="F5" s="73"/>
      <c r="G5" s="73"/>
      <c r="H5" s="134"/>
      <c r="I5" s="18"/>
      <c r="J5" s="73"/>
      <c r="K5" s="73"/>
      <c r="L5" s="73"/>
      <c r="M5" s="73"/>
      <c r="N5" s="73"/>
      <c r="O5" s="96"/>
    </row>
    <row r="6" spans="1:81" ht="12.75" thickBot="1" x14ac:dyDescent="0.25">
      <c r="A6" s="19"/>
      <c r="B6" s="358"/>
      <c r="C6" s="135"/>
      <c r="D6" s="130"/>
      <c r="E6" s="130"/>
      <c r="F6" s="130"/>
      <c r="G6" s="358"/>
      <c r="H6" s="135"/>
      <c r="I6" s="14"/>
      <c r="J6" s="358"/>
      <c r="K6" s="100"/>
      <c r="L6" s="100"/>
      <c r="M6" s="80"/>
      <c r="N6" s="88"/>
      <c r="O6" s="97"/>
    </row>
    <row r="7" spans="1:81" x14ac:dyDescent="0.2">
      <c r="A7" s="657" t="s">
        <v>35</v>
      </c>
      <c r="B7" s="658"/>
      <c r="C7" s="658"/>
      <c r="D7" s="658"/>
      <c r="E7" s="658"/>
      <c r="F7" s="658"/>
      <c r="G7" s="658"/>
      <c r="H7" s="658"/>
      <c r="I7" s="20"/>
      <c r="J7" s="20"/>
      <c r="K7" s="20"/>
      <c r="L7" s="20"/>
      <c r="M7" s="20"/>
      <c r="N7" s="20"/>
      <c r="O7" s="98"/>
    </row>
    <row r="8" spans="1:81" x14ac:dyDescent="0.2">
      <c r="A8" s="669" t="s">
        <v>75</v>
      </c>
      <c r="B8" s="670"/>
      <c r="C8" s="670"/>
      <c r="D8" s="675">
        <v>43633</v>
      </c>
      <c r="E8" s="675"/>
      <c r="F8" s="675"/>
      <c r="G8" s="678"/>
      <c r="H8" s="678"/>
      <c r="I8" s="667" t="s">
        <v>34</v>
      </c>
      <c r="J8" s="667"/>
      <c r="K8" s="667"/>
      <c r="L8" s="667"/>
      <c r="M8" s="663">
        <v>6</v>
      </c>
      <c r="N8" s="663"/>
      <c r="O8" s="664"/>
    </row>
    <row r="9" spans="1:81" x14ac:dyDescent="0.2">
      <c r="A9" s="669" t="s">
        <v>33</v>
      </c>
      <c r="B9" s="670"/>
      <c r="C9" s="670"/>
      <c r="D9" s="673" t="s">
        <v>77</v>
      </c>
      <c r="E9" s="673"/>
      <c r="F9" s="673"/>
      <c r="G9" s="356"/>
      <c r="H9" s="326"/>
      <c r="I9" s="667" t="s">
        <v>260</v>
      </c>
      <c r="J9" s="667"/>
      <c r="K9" s="667"/>
      <c r="L9" s="667"/>
      <c r="M9" s="688">
        <v>43608</v>
      </c>
      <c r="N9" s="689"/>
      <c r="O9" s="690"/>
    </row>
    <row r="10" spans="1:81" ht="13.5" customHeight="1" thickBot="1" x14ac:dyDescent="0.25">
      <c r="A10" s="684" t="s">
        <v>36</v>
      </c>
      <c r="B10" s="685"/>
      <c r="C10" s="685"/>
      <c r="D10" s="674">
        <v>17</v>
      </c>
      <c r="E10" s="674"/>
      <c r="F10" s="674"/>
      <c r="G10" s="693"/>
      <c r="H10" s="693"/>
      <c r="I10" s="668" t="s">
        <v>92</v>
      </c>
      <c r="J10" s="668"/>
      <c r="K10" s="668"/>
      <c r="L10" s="668"/>
      <c r="M10" s="680">
        <v>5</v>
      </c>
      <c r="N10" s="680"/>
      <c r="O10" s="681"/>
    </row>
    <row r="11" spans="1:81" ht="12.75" thickBot="1" x14ac:dyDescent="0.25">
      <c r="A11" s="676"/>
      <c r="B11" s="673"/>
      <c r="C11" s="673"/>
      <c r="D11" s="673"/>
      <c r="E11" s="673"/>
      <c r="F11" s="673"/>
      <c r="G11" s="673"/>
      <c r="H11" s="673"/>
      <c r="I11" s="673"/>
      <c r="J11" s="673"/>
      <c r="K11" s="673"/>
      <c r="L11" s="673"/>
      <c r="M11" s="673"/>
      <c r="N11" s="673"/>
      <c r="O11" s="677"/>
    </row>
    <row r="12" spans="1:81" s="75" customFormat="1" x14ac:dyDescent="0.2">
      <c r="A12" s="691" t="s">
        <v>8</v>
      </c>
      <c r="B12" s="692"/>
      <c r="C12" s="692"/>
      <c r="D12" s="692"/>
      <c r="E12" s="692"/>
      <c r="F12" s="665" t="s">
        <v>5</v>
      </c>
      <c r="G12" s="665" t="s">
        <v>18</v>
      </c>
      <c r="H12" s="679" t="s">
        <v>30</v>
      </c>
      <c r="I12" s="679"/>
      <c r="J12" s="679"/>
      <c r="K12" s="679"/>
      <c r="L12" s="679"/>
      <c r="M12" s="679"/>
      <c r="N12" s="659" t="s">
        <v>42</v>
      </c>
      <c r="O12" s="660"/>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row>
    <row r="13" spans="1:81" s="4" customFormat="1" ht="36.75" thickBot="1" x14ac:dyDescent="0.25">
      <c r="A13" s="22" t="s">
        <v>9</v>
      </c>
      <c r="B13" s="359" t="s">
        <v>7</v>
      </c>
      <c r="C13" s="333" t="s">
        <v>6</v>
      </c>
      <c r="D13" s="129" t="s">
        <v>37</v>
      </c>
      <c r="E13" s="129" t="s">
        <v>41</v>
      </c>
      <c r="F13" s="666"/>
      <c r="G13" s="666"/>
      <c r="H13" s="333" t="s">
        <v>2</v>
      </c>
      <c r="I13" s="129" t="s">
        <v>0</v>
      </c>
      <c r="J13" s="359" t="s">
        <v>39</v>
      </c>
      <c r="K13" s="129" t="s">
        <v>38</v>
      </c>
      <c r="L13" s="129" t="s">
        <v>74</v>
      </c>
      <c r="M13" s="129" t="s">
        <v>40</v>
      </c>
      <c r="N13" s="661"/>
      <c r="O13" s="662"/>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c r="BY13" s="127"/>
      <c r="BZ13" s="127"/>
      <c r="CA13" s="127"/>
      <c r="CB13" s="127"/>
      <c r="CC13" s="127"/>
    </row>
    <row r="14" spans="1:81" s="6" customFormat="1" ht="114.75" customHeight="1" x14ac:dyDescent="0.2">
      <c r="A14" s="391">
        <v>1</v>
      </c>
      <c r="B14" s="399" t="s">
        <v>314</v>
      </c>
      <c r="C14" s="394" t="s">
        <v>101</v>
      </c>
      <c r="D14" s="393" t="s">
        <v>98</v>
      </c>
      <c r="E14" s="393" t="s">
        <v>99</v>
      </c>
      <c r="F14" s="395" t="s">
        <v>100</v>
      </c>
      <c r="G14" s="347" t="s">
        <v>187</v>
      </c>
      <c r="H14" s="328" t="s">
        <v>160</v>
      </c>
      <c r="I14" s="276" t="s">
        <v>155</v>
      </c>
      <c r="J14" s="347">
        <v>1</v>
      </c>
      <c r="K14" s="106">
        <v>43585</v>
      </c>
      <c r="L14" s="106">
        <v>43646</v>
      </c>
      <c r="M14" s="290">
        <f>(L14-K14)/7</f>
        <v>8.7142857142857135</v>
      </c>
      <c r="N14" s="587" t="s">
        <v>169</v>
      </c>
      <c r="O14" s="588"/>
    </row>
    <row r="15" spans="1:81" s="6" customFormat="1" ht="102.75" customHeight="1" thickBot="1" x14ac:dyDescent="0.25">
      <c r="A15" s="392"/>
      <c r="B15" s="396"/>
      <c r="C15" s="397"/>
      <c r="D15" s="396"/>
      <c r="E15" s="396"/>
      <c r="F15" s="398"/>
      <c r="G15" s="352" t="s">
        <v>188</v>
      </c>
      <c r="H15" s="334" t="s">
        <v>159</v>
      </c>
      <c r="I15" s="289" t="s">
        <v>155</v>
      </c>
      <c r="J15" s="352">
        <v>1</v>
      </c>
      <c r="K15" s="295">
        <v>43620</v>
      </c>
      <c r="L15" s="295">
        <v>43676</v>
      </c>
      <c r="M15" s="287">
        <f t="shared" ref="M15:M84" si="0">(L15-K15)/7</f>
        <v>8</v>
      </c>
      <c r="N15" s="636" t="s">
        <v>169</v>
      </c>
      <c r="O15" s="637"/>
    </row>
    <row r="16" spans="1:81" s="6" customFormat="1" ht="78" customHeight="1" x14ac:dyDescent="0.2">
      <c r="A16" s="593">
        <v>2</v>
      </c>
      <c r="B16" s="624" t="s">
        <v>315</v>
      </c>
      <c r="C16" s="597" t="s">
        <v>102</v>
      </c>
      <c r="D16" s="601" t="s">
        <v>103</v>
      </c>
      <c r="E16" s="601" t="s">
        <v>104</v>
      </c>
      <c r="F16" s="608" t="s">
        <v>100</v>
      </c>
      <c r="G16" s="625" t="s">
        <v>189</v>
      </c>
      <c r="H16" s="328" t="s">
        <v>191</v>
      </c>
      <c r="I16" s="276" t="s">
        <v>155</v>
      </c>
      <c r="J16" s="297">
        <v>1</v>
      </c>
      <c r="K16" s="106">
        <v>43620</v>
      </c>
      <c r="L16" s="106">
        <v>43712</v>
      </c>
      <c r="M16" s="290">
        <f t="shared" si="0"/>
        <v>13.142857142857142</v>
      </c>
      <c r="N16" s="587" t="s">
        <v>169</v>
      </c>
      <c r="O16" s="588"/>
    </row>
    <row r="17" spans="1:15" s="6" customFormat="1" ht="68.25" customHeight="1" thickBot="1" x14ac:dyDescent="0.25">
      <c r="A17" s="627"/>
      <c r="B17" s="590"/>
      <c r="C17" s="629"/>
      <c r="D17" s="590"/>
      <c r="E17" s="590"/>
      <c r="F17" s="592"/>
      <c r="G17" s="643"/>
      <c r="H17" s="334" t="s">
        <v>190</v>
      </c>
      <c r="I17" s="289" t="s">
        <v>155</v>
      </c>
      <c r="J17" s="296">
        <v>1</v>
      </c>
      <c r="K17" s="295">
        <v>43620</v>
      </c>
      <c r="L17" s="295">
        <v>43712</v>
      </c>
      <c r="M17" s="287">
        <f t="shared" si="0"/>
        <v>13.142857142857142</v>
      </c>
      <c r="N17" s="682" t="s">
        <v>169</v>
      </c>
      <c r="O17" s="683"/>
    </row>
    <row r="18" spans="1:15" s="6" customFormat="1" ht="99.75" customHeight="1" x14ac:dyDescent="0.2">
      <c r="A18" s="593">
        <v>3</v>
      </c>
      <c r="B18" s="624" t="s">
        <v>316</v>
      </c>
      <c r="C18" s="597" t="s">
        <v>105</v>
      </c>
      <c r="D18" s="601" t="s">
        <v>106</v>
      </c>
      <c r="E18" s="601" t="s">
        <v>107</v>
      </c>
      <c r="F18" s="608" t="s">
        <v>100</v>
      </c>
      <c r="G18" s="347" t="s">
        <v>192</v>
      </c>
      <c r="H18" s="328" t="s">
        <v>193</v>
      </c>
      <c r="I18" s="276" t="s">
        <v>155</v>
      </c>
      <c r="J18" s="297">
        <v>1</v>
      </c>
      <c r="K18" s="106">
        <v>43620</v>
      </c>
      <c r="L18" s="106">
        <v>43830</v>
      </c>
      <c r="M18" s="312">
        <f t="shared" si="0"/>
        <v>30</v>
      </c>
      <c r="N18" s="587" t="s">
        <v>169</v>
      </c>
      <c r="O18" s="588"/>
    </row>
    <row r="19" spans="1:15" s="6" customFormat="1" ht="125.25" customHeight="1" thickBot="1" x14ac:dyDescent="0.25">
      <c r="A19" s="627"/>
      <c r="B19" s="590"/>
      <c r="C19" s="629"/>
      <c r="D19" s="590"/>
      <c r="E19" s="590"/>
      <c r="F19" s="592"/>
      <c r="G19" s="352" t="s">
        <v>195</v>
      </c>
      <c r="H19" s="334" t="s">
        <v>194</v>
      </c>
      <c r="I19" s="289" t="s">
        <v>155</v>
      </c>
      <c r="J19" s="296">
        <v>1</v>
      </c>
      <c r="K19" s="295">
        <v>43620</v>
      </c>
      <c r="L19" s="295">
        <v>43830</v>
      </c>
      <c r="M19" s="287">
        <f t="shared" si="0"/>
        <v>30</v>
      </c>
      <c r="N19" s="682" t="s">
        <v>169</v>
      </c>
      <c r="O19" s="683"/>
    </row>
    <row r="20" spans="1:15" s="6" customFormat="1" ht="123" customHeight="1" thickBot="1" x14ac:dyDescent="0.25">
      <c r="A20" s="104">
        <v>4</v>
      </c>
      <c r="B20" s="400" t="s">
        <v>317</v>
      </c>
      <c r="C20" s="281" t="s">
        <v>108</v>
      </c>
      <c r="D20" s="102" t="s">
        <v>110</v>
      </c>
      <c r="E20" s="102" t="s">
        <v>111</v>
      </c>
      <c r="F20" s="118" t="s">
        <v>100</v>
      </c>
      <c r="G20" s="103" t="s">
        <v>156</v>
      </c>
      <c r="H20" s="335" t="s">
        <v>157</v>
      </c>
      <c r="I20" s="103" t="s">
        <v>155</v>
      </c>
      <c r="J20" s="103">
        <v>1</v>
      </c>
      <c r="K20" s="107">
        <v>43620</v>
      </c>
      <c r="L20" s="107">
        <v>43712</v>
      </c>
      <c r="M20" s="290">
        <f t="shared" si="0"/>
        <v>13.142857142857142</v>
      </c>
      <c r="N20" s="641" t="s">
        <v>169</v>
      </c>
      <c r="O20" s="642"/>
    </row>
    <row r="21" spans="1:15" s="6" customFormat="1" ht="90" customHeight="1" thickBot="1" x14ac:dyDescent="0.25">
      <c r="A21" s="141">
        <v>5</v>
      </c>
      <c r="B21" s="400" t="s">
        <v>318</v>
      </c>
      <c r="C21" s="281" t="s">
        <v>112</v>
      </c>
      <c r="D21" s="102" t="s">
        <v>109</v>
      </c>
      <c r="E21" s="102" t="s">
        <v>113</v>
      </c>
      <c r="F21" s="118" t="s">
        <v>100</v>
      </c>
      <c r="G21" s="103" t="s">
        <v>196</v>
      </c>
      <c r="H21" s="335" t="s">
        <v>158</v>
      </c>
      <c r="I21" s="103" t="s">
        <v>155</v>
      </c>
      <c r="J21" s="133">
        <v>1</v>
      </c>
      <c r="K21" s="107">
        <v>43620</v>
      </c>
      <c r="L21" s="107">
        <v>43712</v>
      </c>
      <c r="M21" s="290">
        <f t="shared" si="0"/>
        <v>13.142857142857142</v>
      </c>
      <c r="N21" s="641" t="s">
        <v>169</v>
      </c>
      <c r="O21" s="642"/>
    </row>
    <row r="22" spans="1:15" s="6" customFormat="1" ht="68.25" customHeight="1" x14ac:dyDescent="0.2">
      <c r="A22" s="593">
        <v>6</v>
      </c>
      <c r="B22" s="624" t="s">
        <v>319</v>
      </c>
      <c r="C22" s="597" t="s">
        <v>114</v>
      </c>
      <c r="D22" s="601" t="s">
        <v>115</v>
      </c>
      <c r="E22" s="601" t="s">
        <v>116</v>
      </c>
      <c r="F22" s="608" t="s">
        <v>117</v>
      </c>
      <c r="G22" s="644" t="s">
        <v>170</v>
      </c>
      <c r="H22" s="336" t="s">
        <v>171</v>
      </c>
      <c r="I22" s="282" t="s">
        <v>155</v>
      </c>
      <c r="J22" s="283">
        <v>1</v>
      </c>
      <c r="K22" s="284">
        <v>43626</v>
      </c>
      <c r="L22" s="284">
        <v>43677</v>
      </c>
      <c r="M22" s="312">
        <f t="shared" si="0"/>
        <v>7.2857142857142856</v>
      </c>
      <c r="N22" s="694" t="s">
        <v>169</v>
      </c>
      <c r="O22" s="694"/>
    </row>
    <row r="23" spans="1:15" s="6" customFormat="1" ht="54.75" customHeight="1" x14ac:dyDescent="0.2">
      <c r="A23" s="594"/>
      <c r="B23" s="589"/>
      <c r="C23" s="598"/>
      <c r="D23" s="589"/>
      <c r="E23" s="589"/>
      <c r="F23" s="591"/>
      <c r="G23" s="645"/>
      <c r="H23" s="336" t="s">
        <v>172</v>
      </c>
      <c r="I23" s="282" t="s">
        <v>155</v>
      </c>
      <c r="J23" s="285">
        <v>5</v>
      </c>
      <c r="K23" s="284">
        <v>43626</v>
      </c>
      <c r="L23" s="284">
        <v>43693</v>
      </c>
      <c r="M23" s="286">
        <f t="shared" si="0"/>
        <v>9.5714285714285712</v>
      </c>
      <c r="N23" s="630" t="s">
        <v>263</v>
      </c>
      <c r="O23" s="631"/>
    </row>
    <row r="24" spans="1:15" s="6" customFormat="1" ht="66.75" customHeight="1" thickBot="1" x14ac:dyDescent="0.25">
      <c r="A24" s="627"/>
      <c r="B24" s="590"/>
      <c r="C24" s="629"/>
      <c r="D24" s="590"/>
      <c r="E24" s="590"/>
      <c r="F24" s="592"/>
      <c r="G24" s="646"/>
      <c r="H24" s="336" t="s">
        <v>173</v>
      </c>
      <c r="I24" s="282" t="s">
        <v>155</v>
      </c>
      <c r="J24" s="283">
        <v>1</v>
      </c>
      <c r="K24" s="284">
        <v>43697</v>
      </c>
      <c r="L24" s="284">
        <v>43738</v>
      </c>
      <c r="M24" s="287">
        <f t="shared" si="0"/>
        <v>5.8571428571428568</v>
      </c>
      <c r="N24" s="630" t="s">
        <v>264</v>
      </c>
      <c r="O24" s="631"/>
    </row>
    <row r="25" spans="1:15" s="6" customFormat="1" ht="87.75" customHeight="1" x14ac:dyDescent="0.2">
      <c r="A25" s="593">
        <v>7</v>
      </c>
      <c r="B25" s="595" t="s">
        <v>320</v>
      </c>
      <c r="C25" s="597" t="s">
        <v>118</v>
      </c>
      <c r="D25" s="601" t="s">
        <v>119</v>
      </c>
      <c r="E25" s="601" t="s">
        <v>120</v>
      </c>
      <c r="F25" s="601" t="s">
        <v>299</v>
      </c>
      <c r="G25" s="625" t="s">
        <v>197</v>
      </c>
      <c r="H25" s="337" t="s">
        <v>198</v>
      </c>
      <c r="I25" s="276" t="s">
        <v>174</v>
      </c>
      <c r="J25" s="347">
        <v>1</v>
      </c>
      <c r="K25" s="106" t="s">
        <v>175</v>
      </c>
      <c r="L25" s="106" t="s">
        <v>176</v>
      </c>
      <c r="M25" s="294">
        <f t="shared" si="0"/>
        <v>4.1428571428571432</v>
      </c>
      <c r="N25" s="602" t="s">
        <v>169</v>
      </c>
      <c r="O25" s="603"/>
    </row>
    <row r="26" spans="1:15" s="6" customFormat="1" ht="46.5" customHeight="1" x14ac:dyDescent="0.2">
      <c r="A26" s="594"/>
      <c r="B26" s="596"/>
      <c r="C26" s="598"/>
      <c r="D26" s="589"/>
      <c r="E26" s="589"/>
      <c r="F26" s="589"/>
      <c r="G26" s="649"/>
      <c r="H26" s="338" t="s">
        <v>199</v>
      </c>
      <c r="I26" s="313" t="s">
        <v>177</v>
      </c>
      <c r="J26" s="351">
        <v>1</v>
      </c>
      <c r="K26" s="298" t="s">
        <v>175</v>
      </c>
      <c r="L26" s="298" t="s">
        <v>176</v>
      </c>
      <c r="M26" s="287">
        <f t="shared" si="0"/>
        <v>4.1428571428571432</v>
      </c>
      <c r="N26" s="697" t="s">
        <v>169</v>
      </c>
      <c r="O26" s="698"/>
    </row>
    <row r="27" spans="1:15" s="6" customFormat="1" ht="55.5" customHeight="1" x14ac:dyDescent="0.2">
      <c r="A27" s="594"/>
      <c r="B27" s="596"/>
      <c r="C27" s="598"/>
      <c r="D27" s="589"/>
      <c r="E27" s="589"/>
      <c r="F27" s="589"/>
      <c r="G27" s="649"/>
      <c r="H27" s="338" t="s">
        <v>179</v>
      </c>
      <c r="I27" s="313" t="s">
        <v>180</v>
      </c>
      <c r="J27" s="351">
        <v>2</v>
      </c>
      <c r="K27" s="298" t="s">
        <v>175</v>
      </c>
      <c r="L27" s="298" t="s">
        <v>178</v>
      </c>
      <c r="M27" s="311">
        <f t="shared" si="0"/>
        <v>10.142857142857142</v>
      </c>
      <c r="N27" s="604" t="s">
        <v>169</v>
      </c>
      <c r="O27" s="605"/>
    </row>
    <row r="28" spans="1:15" s="6" customFormat="1" ht="108" customHeight="1" x14ac:dyDescent="0.2">
      <c r="A28" s="594"/>
      <c r="B28" s="596"/>
      <c r="C28" s="598"/>
      <c r="D28" s="589"/>
      <c r="E28" s="589"/>
      <c r="F28" s="589"/>
      <c r="G28" s="649"/>
      <c r="H28" s="339" t="s">
        <v>200</v>
      </c>
      <c r="I28" s="322" t="s">
        <v>201</v>
      </c>
      <c r="J28" s="350">
        <v>4</v>
      </c>
      <c r="K28" s="306" t="s">
        <v>175</v>
      </c>
      <c r="L28" s="306" t="s">
        <v>178</v>
      </c>
      <c r="M28" s="323">
        <f t="shared" si="0"/>
        <v>10.142857142857142</v>
      </c>
      <c r="N28" s="695" t="s">
        <v>202</v>
      </c>
      <c r="O28" s="696"/>
    </row>
    <row r="29" spans="1:15" s="6" customFormat="1" ht="50.25" customHeight="1" x14ac:dyDescent="0.2">
      <c r="A29" s="594"/>
      <c r="B29" s="596"/>
      <c r="C29" s="598"/>
      <c r="D29" s="589"/>
      <c r="E29" s="589"/>
      <c r="F29" s="292" t="s">
        <v>239</v>
      </c>
      <c r="G29" s="638" t="s">
        <v>453</v>
      </c>
      <c r="H29" s="329" t="s">
        <v>240</v>
      </c>
      <c r="I29" s="282" t="s">
        <v>155</v>
      </c>
      <c r="J29" s="348">
        <v>1</v>
      </c>
      <c r="K29" s="284">
        <v>43642</v>
      </c>
      <c r="L29" s="284">
        <v>43677</v>
      </c>
      <c r="M29" s="286">
        <f>(L29-K29)/7</f>
        <v>5</v>
      </c>
      <c r="N29" s="632" t="s">
        <v>241</v>
      </c>
      <c r="O29" s="633"/>
    </row>
    <row r="30" spans="1:15" s="6" customFormat="1" ht="80.25" customHeight="1" x14ac:dyDescent="0.2">
      <c r="A30" s="594"/>
      <c r="B30" s="596"/>
      <c r="C30" s="598"/>
      <c r="D30" s="589"/>
      <c r="E30" s="589"/>
      <c r="F30" s="292"/>
      <c r="G30" s="639"/>
      <c r="H30" s="329" t="s">
        <v>242</v>
      </c>
      <c r="I30" s="282" t="s">
        <v>155</v>
      </c>
      <c r="J30" s="348">
        <v>1</v>
      </c>
      <c r="K30" s="284">
        <v>43642</v>
      </c>
      <c r="L30" s="284">
        <v>44007</v>
      </c>
      <c r="M30" s="286">
        <f>(L30-K30)/7</f>
        <v>52.142857142857146</v>
      </c>
      <c r="N30" s="708" t="s">
        <v>413</v>
      </c>
      <c r="O30" s="709"/>
    </row>
    <row r="31" spans="1:15" s="6" customFormat="1" ht="81.75" customHeight="1" x14ac:dyDescent="0.2">
      <c r="A31" s="594"/>
      <c r="B31" s="596"/>
      <c r="C31" s="598"/>
      <c r="D31" s="589"/>
      <c r="E31" s="589"/>
      <c r="F31" s="292"/>
      <c r="G31" s="639"/>
      <c r="H31" s="340" t="s">
        <v>243</v>
      </c>
      <c r="I31" s="282" t="s">
        <v>244</v>
      </c>
      <c r="J31" s="348">
        <v>1</v>
      </c>
      <c r="K31" s="284">
        <v>43642</v>
      </c>
      <c r="L31" s="284">
        <v>44007</v>
      </c>
      <c r="M31" s="286">
        <f>(L31-K31)/7</f>
        <v>52.142857142857146</v>
      </c>
      <c r="N31" s="708" t="s">
        <v>413</v>
      </c>
      <c r="O31" s="709"/>
    </row>
    <row r="32" spans="1:15" s="6" customFormat="1" ht="87" customHeight="1" thickBot="1" x14ac:dyDescent="0.25">
      <c r="A32" s="627"/>
      <c r="B32" s="707"/>
      <c r="C32" s="629"/>
      <c r="D32" s="590"/>
      <c r="E32" s="590"/>
      <c r="F32" s="293"/>
      <c r="G32" s="640"/>
      <c r="H32" s="330" t="s">
        <v>245</v>
      </c>
      <c r="I32" s="319" t="s">
        <v>155</v>
      </c>
      <c r="J32" s="349">
        <v>1</v>
      </c>
      <c r="K32" s="320">
        <v>43811</v>
      </c>
      <c r="L32" s="320">
        <v>44176</v>
      </c>
      <c r="M32" s="321">
        <f>(L32-K32)/7</f>
        <v>52.142857142857146</v>
      </c>
      <c r="N32" s="621" t="s">
        <v>414</v>
      </c>
      <c r="O32" s="622"/>
    </row>
    <row r="33" spans="1:15" s="6" customFormat="1" ht="106.5" customHeight="1" x14ac:dyDescent="0.2">
      <c r="A33" s="702">
        <v>8</v>
      </c>
      <c r="B33" s="701" t="s">
        <v>321</v>
      </c>
      <c r="C33" s="597" t="s">
        <v>121</v>
      </c>
      <c r="D33" s="601" t="s">
        <v>122</v>
      </c>
      <c r="E33" s="601" t="s">
        <v>123</v>
      </c>
      <c r="F33" s="608" t="s">
        <v>237</v>
      </c>
      <c r="G33" s="347" t="s">
        <v>228</v>
      </c>
      <c r="H33" s="328" t="s">
        <v>238</v>
      </c>
      <c r="I33" s="276" t="s">
        <v>229</v>
      </c>
      <c r="J33" s="347">
        <v>1</v>
      </c>
      <c r="K33" s="106">
        <v>43641</v>
      </c>
      <c r="L33" s="106">
        <v>43676</v>
      </c>
      <c r="M33" s="290">
        <f t="shared" si="0"/>
        <v>5</v>
      </c>
      <c r="N33" s="647" t="s">
        <v>169</v>
      </c>
      <c r="O33" s="648"/>
    </row>
    <row r="34" spans="1:15" s="6" customFormat="1" ht="90.75" customHeight="1" x14ac:dyDescent="0.2">
      <c r="A34" s="703"/>
      <c r="B34" s="591"/>
      <c r="C34" s="598"/>
      <c r="D34" s="589"/>
      <c r="E34" s="589"/>
      <c r="F34" s="591"/>
      <c r="G34" s="700" t="s">
        <v>230</v>
      </c>
      <c r="H34" s="329" t="s">
        <v>231</v>
      </c>
      <c r="I34" s="282" t="s">
        <v>168</v>
      </c>
      <c r="J34" s="348">
        <v>1</v>
      </c>
      <c r="K34" s="284">
        <v>43641</v>
      </c>
      <c r="L34" s="284">
        <v>43676</v>
      </c>
      <c r="M34" s="286">
        <f t="shared" si="0"/>
        <v>5</v>
      </c>
      <c r="N34" s="632" t="s">
        <v>169</v>
      </c>
      <c r="O34" s="633"/>
    </row>
    <row r="35" spans="1:15" s="6" customFormat="1" ht="89.25" customHeight="1" x14ac:dyDescent="0.2">
      <c r="A35" s="703"/>
      <c r="B35" s="591"/>
      <c r="C35" s="598"/>
      <c r="D35" s="589"/>
      <c r="E35" s="589"/>
      <c r="F35" s="591"/>
      <c r="G35" s="626"/>
      <c r="H35" s="329" t="s">
        <v>232</v>
      </c>
      <c r="I35" s="282" t="s">
        <v>233</v>
      </c>
      <c r="J35" s="348">
        <v>1</v>
      </c>
      <c r="K35" s="284">
        <v>43654</v>
      </c>
      <c r="L35" s="284">
        <v>43799</v>
      </c>
      <c r="M35" s="286">
        <f t="shared" si="0"/>
        <v>20.714285714285715</v>
      </c>
      <c r="N35" s="632" t="s">
        <v>169</v>
      </c>
      <c r="O35" s="633"/>
    </row>
    <row r="36" spans="1:15" s="6" customFormat="1" ht="131.25" customHeight="1" x14ac:dyDescent="0.2">
      <c r="A36" s="703"/>
      <c r="B36" s="591"/>
      <c r="C36" s="598"/>
      <c r="D36" s="589"/>
      <c r="E36" s="589"/>
      <c r="F36" s="591"/>
      <c r="G36" s="700" t="s">
        <v>234</v>
      </c>
      <c r="H36" s="329" t="s">
        <v>235</v>
      </c>
      <c r="I36" s="282" t="s">
        <v>177</v>
      </c>
      <c r="J36" s="348">
        <v>1</v>
      </c>
      <c r="K36" s="284">
        <v>43641</v>
      </c>
      <c r="L36" s="284">
        <v>43676</v>
      </c>
      <c r="M36" s="286">
        <f t="shared" si="0"/>
        <v>5</v>
      </c>
      <c r="N36" s="632" t="s">
        <v>169</v>
      </c>
      <c r="O36" s="633"/>
    </row>
    <row r="37" spans="1:15" s="6" customFormat="1" ht="103.5" customHeight="1" thickBot="1" x14ac:dyDescent="0.25">
      <c r="A37" s="704"/>
      <c r="B37" s="592"/>
      <c r="C37" s="629"/>
      <c r="D37" s="590"/>
      <c r="E37" s="590"/>
      <c r="F37" s="592"/>
      <c r="G37" s="643"/>
      <c r="H37" s="330" t="s">
        <v>236</v>
      </c>
      <c r="I37" s="319" t="s">
        <v>229</v>
      </c>
      <c r="J37" s="349">
        <v>1</v>
      </c>
      <c r="K37" s="320">
        <v>43654</v>
      </c>
      <c r="L37" s="320">
        <v>43676</v>
      </c>
      <c r="M37" s="321">
        <f t="shared" si="0"/>
        <v>3.1428571428571428</v>
      </c>
      <c r="N37" s="632" t="s">
        <v>169</v>
      </c>
      <c r="O37" s="633"/>
    </row>
    <row r="38" spans="1:15" s="6" customFormat="1" ht="79.5" customHeight="1" x14ac:dyDescent="0.2">
      <c r="A38" s="594">
        <v>9</v>
      </c>
      <c r="B38" s="699" t="s">
        <v>330</v>
      </c>
      <c r="C38" s="598" t="s">
        <v>125</v>
      </c>
      <c r="D38" s="589" t="s">
        <v>126</v>
      </c>
      <c r="E38" s="589" t="s">
        <v>127</v>
      </c>
      <c r="F38" s="620" t="s">
        <v>259</v>
      </c>
      <c r="G38" s="645" t="s">
        <v>267</v>
      </c>
      <c r="H38" s="299" t="s">
        <v>269</v>
      </c>
      <c r="I38" s="300" t="s">
        <v>155</v>
      </c>
      <c r="J38" s="300">
        <v>1</v>
      </c>
      <c r="K38" s="301">
        <v>43641</v>
      </c>
      <c r="L38" s="301">
        <v>43676</v>
      </c>
      <c r="M38" s="287">
        <f>(L38-K38)/7</f>
        <v>5</v>
      </c>
      <c r="N38" s="650" t="s">
        <v>169</v>
      </c>
      <c r="O38" s="651"/>
    </row>
    <row r="39" spans="1:15" s="6" customFormat="1" ht="83.25" customHeight="1" x14ac:dyDescent="0.2">
      <c r="A39" s="594"/>
      <c r="B39" s="589"/>
      <c r="C39" s="598"/>
      <c r="D39" s="589"/>
      <c r="E39" s="589"/>
      <c r="F39" s="620"/>
      <c r="G39" s="645"/>
      <c r="H39" s="315" t="s">
        <v>268</v>
      </c>
      <c r="I39" s="288" t="s">
        <v>155</v>
      </c>
      <c r="J39" s="355">
        <v>1</v>
      </c>
      <c r="K39" s="142">
        <v>43672</v>
      </c>
      <c r="L39" s="142">
        <v>43689</v>
      </c>
      <c r="M39" s="287">
        <f>(L39-K39)/7</f>
        <v>2.4285714285714284</v>
      </c>
      <c r="N39" s="650" t="s">
        <v>169</v>
      </c>
      <c r="O39" s="651"/>
    </row>
    <row r="40" spans="1:15" s="6" customFormat="1" ht="34.5" customHeight="1" x14ac:dyDescent="0.2">
      <c r="A40" s="717">
        <v>10</v>
      </c>
      <c r="B40" s="715" t="s">
        <v>322</v>
      </c>
      <c r="C40" s="713" t="s">
        <v>128</v>
      </c>
      <c r="D40" s="618" t="s">
        <v>129</v>
      </c>
      <c r="E40" s="618" t="s">
        <v>130</v>
      </c>
      <c r="F40" s="618" t="s">
        <v>220</v>
      </c>
      <c r="G40" s="623" t="s">
        <v>213</v>
      </c>
      <c r="H40" s="341" t="s">
        <v>224</v>
      </c>
      <c r="I40" s="316" t="s">
        <v>155</v>
      </c>
      <c r="J40" s="283">
        <v>1</v>
      </c>
      <c r="K40" s="317">
        <v>43630</v>
      </c>
      <c r="L40" s="317">
        <v>43646</v>
      </c>
      <c r="M40" s="287">
        <f t="shared" ref="M40:M57" si="1">(L40-K40)/7</f>
        <v>2.2857142857142856</v>
      </c>
      <c r="N40" s="650" t="s">
        <v>169</v>
      </c>
      <c r="O40" s="651"/>
    </row>
    <row r="41" spans="1:15" s="6" customFormat="1" ht="68.25" customHeight="1" x14ac:dyDescent="0.2">
      <c r="A41" s="718"/>
      <c r="B41" s="596"/>
      <c r="C41" s="598"/>
      <c r="D41" s="589"/>
      <c r="E41" s="589"/>
      <c r="F41" s="589"/>
      <c r="G41" s="623"/>
      <c r="H41" s="342" t="s">
        <v>246</v>
      </c>
      <c r="I41" s="324" t="s">
        <v>216</v>
      </c>
      <c r="J41" s="283">
        <v>1</v>
      </c>
      <c r="K41" s="317">
        <v>43628</v>
      </c>
      <c r="L41" s="317">
        <v>43676</v>
      </c>
      <c r="M41" s="287">
        <f t="shared" si="1"/>
        <v>6.8571428571428568</v>
      </c>
      <c r="N41" s="579" t="s">
        <v>169</v>
      </c>
      <c r="O41" s="580"/>
    </row>
    <row r="42" spans="1:15" s="6" customFormat="1" ht="49.5" customHeight="1" x14ac:dyDescent="0.2">
      <c r="A42" s="718"/>
      <c r="B42" s="596"/>
      <c r="C42" s="598"/>
      <c r="D42" s="589"/>
      <c r="E42" s="589"/>
      <c r="F42" s="619"/>
      <c r="G42" s="623"/>
      <c r="H42" s="341" t="s">
        <v>225</v>
      </c>
      <c r="I42" s="316" t="s">
        <v>155</v>
      </c>
      <c r="J42" s="283">
        <v>2</v>
      </c>
      <c r="K42" s="317">
        <v>43680</v>
      </c>
      <c r="L42" s="317">
        <v>43723</v>
      </c>
      <c r="M42" s="287">
        <f t="shared" si="1"/>
        <v>6.1428571428571432</v>
      </c>
      <c r="N42" s="579" t="s">
        <v>169</v>
      </c>
      <c r="O42" s="580"/>
    </row>
    <row r="43" spans="1:15" s="6" customFormat="1" ht="37.5" customHeight="1" x14ac:dyDescent="0.2">
      <c r="A43" s="718"/>
      <c r="B43" s="596"/>
      <c r="C43" s="598"/>
      <c r="D43" s="589"/>
      <c r="E43" s="589"/>
      <c r="F43" s="618" t="s">
        <v>212</v>
      </c>
      <c r="G43" s="623" t="s">
        <v>214</v>
      </c>
      <c r="H43" s="342" t="s">
        <v>223</v>
      </c>
      <c r="I43" s="316" t="s">
        <v>217</v>
      </c>
      <c r="J43" s="283">
        <v>12</v>
      </c>
      <c r="K43" s="317">
        <v>43648</v>
      </c>
      <c r="L43" s="317">
        <v>43799</v>
      </c>
      <c r="M43" s="287">
        <f t="shared" si="1"/>
        <v>21.571428571428573</v>
      </c>
      <c r="N43" s="579" t="s">
        <v>169</v>
      </c>
      <c r="O43" s="580"/>
    </row>
    <row r="44" spans="1:15" s="6" customFormat="1" ht="30" customHeight="1" x14ac:dyDescent="0.2">
      <c r="A44" s="718"/>
      <c r="B44" s="596"/>
      <c r="C44" s="598"/>
      <c r="D44" s="589"/>
      <c r="E44" s="589"/>
      <c r="F44" s="589"/>
      <c r="G44" s="623"/>
      <c r="H44" s="342" t="s">
        <v>222</v>
      </c>
      <c r="I44" s="316" t="s">
        <v>218</v>
      </c>
      <c r="J44" s="283">
        <v>12</v>
      </c>
      <c r="K44" s="317">
        <v>43648</v>
      </c>
      <c r="L44" s="317">
        <v>43799</v>
      </c>
      <c r="M44" s="287">
        <f>(L44-K44)/7</f>
        <v>21.571428571428573</v>
      </c>
      <c r="N44" s="579" t="s">
        <v>169</v>
      </c>
      <c r="O44" s="580"/>
    </row>
    <row r="45" spans="1:15" s="6" customFormat="1" ht="51.75" customHeight="1" x14ac:dyDescent="0.2">
      <c r="A45" s="718"/>
      <c r="B45" s="596"/>
      <c r="C45" s="598"/>
      <c r="D45" s="589"/>
      <c r="E45" s="589"/>
      <c r="F45" s="619"/>
      <c r="G45" s="623"/>
      <c r="H45" s="342" t="s">
        <v>221</v>
      </c>
      <c r="I45" s="316" t="s">
        <v>155</v>
      </c>
      <c r="J45" s="283">
        <v>1</v>
      </c>
      <c r="K45" s="317">
        <v>43648</v>
      </c>
      <c r="L45" s="317">
        <v>43799</v>
      </c>
      <c r="M45" s="287">
        <f t="shared" ref="M45:M52" si="2">(L45-K45)/7</f>
        <v>21.571428571428573</v>
      </c>
      <c r="N45" s="579" t="s">
        <v>219</v>
      </c>
      <c r="O45" s="580"/>
    </row>
    <row r="46" spans="1:15" s="6" customFormat="1" ht="95.25" customHeight="1" x14ac:dyDescent="0.2">
      <c r="A46" s="718"/>
      <c r="B46" s="596"/>
      <c r="C46" s="598"/>
      <c r="D46" s="589"/>
      <c r="E46" s="589"/>
      <c r="F46" s="618" t="s">
        <v>220</v>
      </c>
      <c r="G46" s="623" t="s">
        <v>261</v>
      </c>
      <c r="H46" s="341" t="s">
        <v>226</v>
      </c>
      <c r="I46" s="316" t="s">
        <v>155</v>
      </c>
      <c r="J46" s="283">
        <v>1</v>
      </c>
      <c r="K46" s="317">
        <v>43640</v>
      </c>
      <c r="L46" s="317">
        <v>43676</v>
      </c>
      <c r="M46" s="287">
        <f t="shared" si="2"/>
        <v>5.1428571428571432</v>
      </c>
      <c r="N46" s="579" t="s">
        <v>169</v>
      </c>
      <c r="O46" s="580"/>
    </row>
    <row r="47" spans="1:15" s="6" customFormat="1" ht="51.75" customHeight="1" x14ac:dyDescent="0.2">
      <c r="A47" s="718"/>
      <c r="B47" s="596"/>
      <c r="C47" s="598"/>
      <c r="D47" s="589"/>
      <c r="E47" s="589"/>
      <c r="F47" s="589"/>
      <c r="G47" s="623"/>
      <c r="H47" s="341" t="s">
        <v>247</v>
      </c>
      <c r="I47" s="316" t="s">
        <v>216</v>
      </c>
      <c r="J47" s="283">
        <v>1</v>
      </c>
      <c r="K47" s="317">
        <v>43739</v>
      </c>
      <c r="L47" s="317">
        <v>44104</v>
      </c>
      <c r="M47" s="287">
        <f t="shared" si="2"/>
        <v>52.142857142857146</v>
      </c>
      <c r="N47" s="579" t="s">
        <v>169</v>
      </c>
      <c r="O47" s="580"/>
    </row>
    <row r="48" spans="1:15" s="6" customFormat="1" ht="39" customHeight="1" x14ac:dyDescent="0.2">
      <c r="A48" s="718"/>
      <c r="B48" s="596"/>
      <c r="C48" s="598"/>
      <c r="D48" s="589"/>
      <c r="E48" s="589"/>
      <c r="F48" s="619"/>
      <c r="G48" s="623"/>
      <c r="H48" s="341" t="s">
        <v>227</v>
      </c>
      <c r="I48" s="316" t="s">
        <v>155</v>
      </c>
      <c r="J48" s="283">
        <v>3</v>
      </c>
      <c r="K48" s="317">
        <v>43955</v>
      </c>
      <c r="L48" s="317">
        <v>44104</v>
      </c>
      <c r="M48" s="287">
        <f t="shared" si="2"/>
        <v>21.285714285714285</v>
      </c>
      <c r="N48" s="579" t="s">
        <v>169</v>
      </c>
      <c r="O48" s="580"/>
    </row>
    <row r="49" spans="1:82" s="6" customFormat="1" ht="63" customHeight="1" x14ac:dyDescent="0.2">
      <c r="A49" s="718"/>
      <c r="B49" s="596"/>
      <c r="C49" s="598"/>
      <c r="D49" s="589"/>
      <c r="E49" s="589"/>
      <c r="F49" s="618" t="s">
        <v>212</v>
      </c>
      <c r="G49" s="710" t="s">
        <v>307</v>
      </c>
      <c r="H49" s="365" t="s">
        <v>308</v>
      </c>
      <c r="I49" s="365" t="s">
        <v>309</v>
      </c>
      <c r="J49" s="283">
        <v>1</v>
      </c>
      <c r="K49" s="317">
        <v>43641</v>
      </c>
      <c r="L49" s="317">
        <v>43799</v>
      </c>
      <c r="M49" s="287">
        <f t="shared" si="2"/>
        <v>22.571428571428573</v>
      </c>
      <c r="N49" s="652" t="s">
        <v>382</v>
      </c>
      <c r="O49" s="653"/>
    </row>
    <row r="50" spans="1:82" s="6" customFormat="1" ht="69" customHeight="1" x14ac:dyDescent="0.2">
      <c r="A50" s="719"/>
      <c r="B50" s="716"/>
      <c r="C50" s="714"/>
      <c r="D50" s="619"/>
      <c r="E50" s="619"/>
      <c r="F50" s="619"/>
      <c r="G50" s="711"/>
      <c r="H50" s="365" t="s">
        <v>310</v>
      </c>
      <c r="I50" s="365" t="s">
        <v>311</v>
      </c>
      <c r="J50" s="283">
        <v>1</v>
      </c>
      <c r="K50" s="317">
        <v>43707</v>
      </c>
      <c r="L50" s="317">
        <v>43920</v>
      </c>
      <c r="M50" s="287">
        <f t="shared" si="2"/>
        <v>30.428571428571427</v>
      </c>
      <c r="N50" s="652" t="s">
        <v>383</v>
      </c>
      <c r="O50" s="653"/>
    </row>
    <row r="51" spans="1:82" s="6" customFormat="1" ht="40.5" customHeight="1" x14ac:dyDescent="0.2">
      <c r="A51" s="712">
        <v>11</v>
      </c>
      <c r="B51" s="720" t="s">
        <v>323</v>
      </c>
      <c r="C51" s="713" t="s">
        <v>131</v>
      </c>
      <c r="D51" s="618" t="s">
        <v>132</v>
      </c>
      <c r="E51" s="618" t="s">
        <v>133</v>
      </c>
      <c r="F51" s="618" t="s">
        <v>220</v>
      </c>
      <c r="G51" s="623" t="s">
        <v>213</v>
      </c>
      <c r="H51" s="341" t="s">
        <v>224</v>
      </c>
      <c r="I51" s="316" t="s">
        <v>155</v>
      </c>
      <c r="J51" s="283">
        <v>1</v>
      </c>
      <c r="K51" s="317">
        <v>43630</v>
      </c>
      <c r="L51" s="317">
        <v>43646</v>
      </c>
      <c r="M51" s="287">
        <f t="shared" si="2"/>
        <v>2.2857142857142856</v>
      </c>
      <c r="N51" s="579" t="s">
        <v>169</v>
      </c>
      <c r="O51" s="580"/>
    </row>
    <row r="52" spans="1:82" s="6" customFormat="1" ht="72" customHeight="1" x14ac:dyDescent="0.2">
      <c r="A52" s="594"/>
      <c r="B52" s="589"/>
      <c r="C52" s="598"/>
      <c r="D52" s="589"/>
      <c r="E52" s="589"/>
      <c r="F52" s="589"/>
      <c r="G52" s="623"/>
      <c r="H52" s="342" t="s">
        <v>246</v>
      </c>
      <c r="I52" s="324" t="s">
        <v>216</v>
      </c>
      <c r="J52" s="283">
        <v>1</v>
      </c>
      <c r="K52" s="317">
        <v>43628</v>
      </c>
      <c r="L52" s="317">
        <v>43676</v>
      </c>
      <c r="M52" s="287">
        <f t="shared" si="2"/>
        <v>6.8571428571428568</v>
      </c>
      <c r="N52" s="579" t="s">
        <v>169</v>
      </c>
      <c r="O52" s="580"/>
    </row>
    <row r="53" spans="1:82" s="6" customFormat="1" ht="50.25" customHeight="1" x14ac:dyDescent="0.2">
      <c r="A53" s="594"/>
      <c r="B53" s="589"/>
      <c r="C53" s="598"/>
      <c r="D53" s="589"/>
      <c r="E53" s="589"/>
      <c r="F53" s="619"/>
      <c r="G53" s="623"/>
      <c r="H53" s="341" t="s">
        <v>225</v>
      </c>
      <c r="I53" s="316" t="s">
        <v>155</v>
      </c>
      <c r="J53" s="283">
        <v>2</v>
      </c>
      <c r="K53" s="317">
        <v>43680</v>
      </c>
      <c r="L53" s="317">
        <v>43723</v>
      </c>
      <c r="M53" s="286">
        <f t="shared" si="1"/>
        <v>6.1428571428571432</v>
      </c>
      <c r="N53" s="579" t="s">
        <v>169</v>
      </c>
      <c r="O53" s="580"/>
    </row>
    <row r="54" spans="1:82" s="6" customFormat="1" ht="31.5" customHeight="1" x14ac:dyDescent="0.2">
      <c r="A54" s="594"/>
      <c r="B54" s="589"/>
      <c r="C54" s="598"/>
      <c r="D54" s="589"/>
      <c r="E54" s="589"/>
      <c r="F54" s="618" t="s">
        <v>212</v>
      </c>
      <c r="G54" s="623" t="s">
        <v>214</v>
      </c>
      <c r="H54" s="342" t="s">
        <v>223</v>
      </c>
      <c r="I54" s="316" t="s">
        <v>217</v>
      </c>
      <c r="J54" s="283">
        <v>12</v>
      </c>
      <c r="K54" s="317">
        <v>43648</v>
      </c>
      <c r="L54" s="317">
        <v>43799</v>
      </c>
      <c r="M54" s="286">
        <f t="shared" si="1"/>
        <v>21.571428571428573</v>
      </c>
      <c r="N54" s="579" t="s">
        <v>169</v>
      </c>
      <c r="O54" s="580"/>
    </row>
    <row r="55" spans="1:82" s="6" customFormat="1" ht="31.5" customHeight="1" x14ac:dyDescent="0.2">
      <c r="A55" s="594"/>
      <c r="B55" s="589"/>
      <c r="C55" s="598"/>
      <c r="D55" s="589"/>
      <c r="E55" s="589"/>
      <c r="F55" s="589"/>
      <c r="G55" s="623"/>
      <c r="H55" s="342" t="s">
        <v>222</v>
      </c>
      <c r="I55" s="316" t="s">
        <v>218</v>
      </c>
      <c r="J55" s="283">
        <v>12</v>
      </c>
      <c r="K55" s="317">
        <v>43648</v>
      </c>
      <c r="L55" s="317">
        <v>43799</v>
      </c>
      <c r="M55" s="286">
        <f t="shared" si="1"/>
        <v>21.571428571428573</v>
      </c>
      <c r="N55" s="579" t="s">
        <v>169</v>
      </c>
      <c r="O55" s="580"/>
    </row>
    <row r="56" spans="1:82" s="6" customFormat="1" ht="43.5" customHeight="1" x14ac:dyDescent="0.2">
      <c r="A56" s="594"/>
      <c r="B56" s="589"/>
      <c r="C56" s="598"/>
      <c r="D56" s="589"/>
      <c r="E56" s="589"/>
      <c r="F56" s="619"/>
      <c r="G56" s="623"/>
      <c r="H56" s="342" t="s">
        <v>221</v>
      </c>
      <c r="I56" s="316" t="s">
        <v>155</v>
      </c>
      <c r="J56" s="283">
        <v>1</v>
      </c>
      <c r="K56" s="317">
        <v>43648</v>
      </c>
      <c r="L56" s="317">
        <v>43799</v>
      </c>
      <c r="M56" s="286">
        <f t="shared" si="1"/>
        <v>21.571428571428573</v>
      </c>
      <c r="N56" s="579" t="s">
        <v>219</v>
      </c>
      <c r="O56" s="580"/>
    </row>
    <row r="57" spans="1:82" s="6" customFormat="1" ht="96" customHeight="1" x14ac:dyDescent="0.2">
      <c r="A57" s="594"/>
      <c r="B57" s="589"/>
      <c r="C57" s="598"/>
      <c r="D57" s="589"/>
      <c r="E57" s="589"/>
      <c r="F57" s="618" t="s">
        <v>220</v>
      </c>
      <c r="G57" s="623" t="s">
        <v>215</v>
      </c>
      <c r="H57" s="341" t="s">
        <v>226</v>
      </c>
      <c r="I57" s="316" t="s">
        <v>155</v>
      </c>
      <c r="J57" s="283">
        <v>1</v>
      </c>
      <c r="K57" s="317">
        <v>43640</v>
      </c>
      <c r="L57" s="317">
        <v>43676</v>
      </c>
      <c r="M57" s="286">
        <f t="shared" si="1"/>
        <v>5.1428571428571432</v>
      </c>
      <c r="N57" s="579" t="s">
        <v>169</v>
      </c>
      <c r="O57" s="580"/>
    </row>
    <row r="58" spans="1:82" s="6" customFormat="1" ht="47.25" customHeight="1" x14ac:dyDescent="0.2">
      <c r="A58" s="594"/>
      <c r="B58" s="589"/>
      <c r="C58" s="598"/>
      <c r="D58" s="589"/>
      <c r="E58" s="589"/>
      <c r="F58" s="589"/>
      <c r="G58" s="623"/>
      <c r="H58" s="341" t="s">
        <v>247</v>
      </c>
      <c r="I58" s="324" t="s">
        <v>216</v>
      </c>
      <c r="J58" s="283">
        <v>1</v>
      </c>
      <c r="K58" s="317">
        <v>43739</v>
      </c>
      <c r="L58" s="317">
        <v>44104</v>
      </c>
      <c r="M58" s="286">
        <f>(L58-K58)/7</f>
        <v>52.142857142857146</v>
      </c>
      <c r="N58" s="579" t="s">
        <v>169</v>
      </c>
      <c r="O58" s="580"/>
    </row>
    <row r="59" spans="1:82" s="6" customFormat="1" ht="47.25" customHeight="1" x14ac:dyDescent="0.2">
      <c r="A59" s="594"/>
      <c r="B59" s="589"/>
      <c r="C59" s="598"/>
      <c r="D59" s="589"/>
      <c r="E59" s="589"/>
      <c r="F59" s="619"/>
      <c r="G59" s="623"/>
      <c r="H59" s="341" t="s">
        <v>227</v>
      </c>
      <c r="I59" s="316" t="s">
        <v>155</v>
      </c>
      <c r="J59" s="283">
        <v>3</v>
      </c>
      <c r="K59" s="317">
        <v>43955</v>
      </c>
      <c r="L59" s="317">
        <v>44104</v>
      </c>
      <c r="M59" s="318">
        <f>(L59-K59)/7</f>
        <v>21.285714285714285</v>
      </c>
      <c r="N59" s="579" t="s">
        <v>169</v>
      </c>
      <c r="O59" s="580"/>
    </row>
    <row r="60" spans="1:82" s="6" customFormat="1" ht="62.25" customHeight="1" x14ac:dyDescent="0.2">
      <c r="A60" s="594"/>
      <c r="B60" s="589"/>
      <c r="C60" s="598"/>
      <c r="D60" s="589"/>
      <c r="E60" s="589"/>
      <c r="F60" s="618" t="s">
        <v>212</v>
      </c>
      <c r="G60" s="710" t="s">
        <v>307</v>
      </c>
      <c r="H60" s="365" t="s">
        <v>308</v>
      </c>
      <c r="I60" s="365" t="s">
        <v>309</v>
      </c>
      <c r="J60" s="283">
        <v>1</v>
      </c>
      <c r="K60" s="317">
        <v>43641</v>
      </c>
      <c r="L60" s="317">
        <v>43799</v>
      </c>
      <c r="M60" s="287">
        <f>(L60-K60)/7</f>
        <v>22.571428571428573</v>
      </c>
      <c r="N60" s="652" t="s">
        <v>382</v>
      </c>
      <c r="O60" s="653"/>
    </row>
    <row r="61" spans="1:82" s="6" customFormat="1" ht="61.5" customHeight="1" thickBot="1" x14ac:dyDescent="0.25">
      <c r="A61" s="627"/>
      <c r="B61" s="590"/>
      <c r="C61" s="629"/>
      <c r="D61" s="590"/>
      <c r="E61" s="590"/>
      <c r="F61" s="619"/>
      <c r="G61" s="711"/>
      <c r="H61" s="468" t="s">
        <v>379</v>
      </c>
      <c r="I61" s="365" t="s">
        <v>311</v>
      </c>
      <c r="J61" s="283">
        <v>1</v>
      </c>
      <c r="K61" s="317">
        <v>43707</v>
      </c>
      <c r="L61" s="317">
        <v>43920</v>
      </c>
      <c r="M61" s="287">
        <f>(L61-K61)/7</f>
        <v>30.428571428571427</v>
      </c>
      <c r="N61" s="652" t="s">
        <v>383</v>
      </c>
      <c r="O61" s="653"/>
    </row>
    <row r="62" spans="1:82" s="123" customFormat="1" ht="92.25" customHeight="1" x14ac:dyDescent="0.2">
      <c r="A62" s="593">
        <v>12</v>
      </c>
      <c r="B62" s="624" t="s">
        <v>324</v>
      </c>
      <c r="C62" s="597" t="s">
        <v>134</v>
      </c>
      <c r="D62" s="601" t="s">
        <v>135</v>
      </c>
      <c r="E62" s="601" t="s">
        <v>136</v>
      </c>
      <c r="F62" s="601" t="s">
        <v>100</v>
      </c>
      <c r="G62" s="278" t="s">
        <v>161</v>
      </c>
      <c r="H62" s="328" t="s">
        <v>162</v>
      </c>
      <c r="I62" s="278" t="s">
        <v>155</v>
      </c>
      <c r="J62" s="278">
        <v>1</v>
      </c>
      <c r="K62" s="106">
        <v>43620</v>
      </c>
      <c r="L62" s="106">
        <v>43889</v>
      </c>
      <c r="M62" s="290">
        <f t="shared" si="0"/>
        <v>38.428571428571431</v>
      </c>
      <c r="N62" s="655" t="s">
        <v>169</v>
      </c>
      <c r="O62" s="65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128"/>
    </row>
    <row r="63" spans="1:82" s="6" customFormat="1" ht="74.25" customHeight="1" thickBot="1" x14ac:dyDescent="0.25">
      <c r="A63" s="627"/>
      <c r="B63" s="590"/>
      <c r="C63" s="629"/>
      <c r="D63" s="590"/>
      <c r="E63" s="590"/>
      <c r="F63" s="590"/>
      <c r="G63" s="308" t="s">
        <v>203</v>
      </c>
      <c r="H63" s="343" t="s">
        <v>165</v>
      </c>
      <c r="I63" s="308" t="s">
        <v>155</v>
      </c>
      <c r="J63" s="308">
        <v>1</v>
      </c>
      <c r="K63" s="298">
        <v>43620</v>
      </c>
      <c r="L63" s="298">
        <v>43889</v>
      </c>
      <c r="M63" s="287">
        <f t="shared" si="0"/>
        <v>38.428571428571431</v>
      </c>
      <c r="N63" s="613" t="s">
        <v>169</v>
      </c>
      <c r="O63" s="614"/>
    </row>
    <row r="64" spans="1:82" s="124" customFormat="1" ht="135" customHeight="1" thickBot="1" x14ac:dyDescent="0.25">
      <c r="A64" s="279">
        <v>13</v>
      </c>
      <c r="B64" s="401" t="s">
        <v>325</v>
      </c>
      <c r="C64" s="280" t="s">
        <v>137</v>
      </c>
      <c r="D64" s="277" t="s">
        <v>138</v>
      </c>
      <c r="E64" s="277" t="s">
        <v>139</v>
      </c>
      <c r="F64" s="277" t="s">
        <v>100</v>
      </c>
      <c r="G64" s="278" t="s">
        <v>204</v>
      </c>
      <c r="H64" s="344" t="s">
        <v>166</v>
      </c>
      <c r="I64" s="143" t="s">
        <v>155</v>
      </c>
      <c r="J64" s="278">
        <v>1</v>
      </c>
      <c r="K64" s="144">
        <v>43620</v>
      </c>
      <c r="L64" s="144">
        <v>43830</v>
      </c>
      <c r="M64" s="290">
        <f t="shared" si="0"/>
        <v>30</v>
      </c>
      <c r="N64" s="647" t="s">
        <v>169</v>
      </c>
      <c r="O64" s="654"/>
    </row>
    <row r="65" spans="1:15" s="124" customFormat="1" ht="84" x14ac:dyDescent="0.2">
      <c r="A65" s="593">
        <v>14</v>
      </c>
      <c r="B65" s="595" t="s">
        <v>326</v>
      </c>
      <c r="C65" s="597" t="s">
        <v>140</v>
      </c>
      <c r="D65" s="601" t="s">
        <v>141</v>
      </c>
      <c r="E65" s="601" t="s">
        <v>142</v>
      </c>
      <c r="F65" s="601" t="s">
        <v>100</v>
      </c>
      <c r="G65" s="347" t="s">
        <v>164</v>
      </c>
      <c r="H65" s="328" t="s">
        <v>163</v>
      </c>
      <c r="I65" s="276" t="s">
        <v>155</v>
      </c>
      <c r="J65" s="347">
        <v>1</v>
      </c>
      <c r="K65" s="310">
        <v>43620</v>
      </c>
      <c r="L65" s="106">
        <v>43889</v>
      </c>
      <c r="M65" s="290">
        <f t="shared" si="0"/>
        <v>38.428571428571431</v>
      </c>
      <c r="N65" s="647" t="s">
        <v>169</v>
      </c>
      <c r="O65" s="648"/>
    </row>
    <row r="66" spans="1:15" s="124" customFormat="1" ht="93" customHeight="1" thickBot="1" x14ac:dyDescent="0.25">
      <c r="A66" s="594"/>
      <c r="B66" s="596"/>
      <c r="C66" s="598"/>
      <c r="D66" s="589"/>
      <c r="E66" s="589"/>
      <c r="F66" s="589"/>
      <c r="G66" s="360" t="s">
        <v>262</v>
      </c>
      <c r="H66" s="343" t="s">
        <v>205</v>
      </c>
      <c r="I66" s="291" t="s">
        <v>155</v>
      </c>
      <c r="J66" s="355">
        <v>1</v>
      </c>
      <c r="K66" s="309">
        <v>43620</v>
      </c>
      <c r="L66" s="306">
        <v>43889</v>
      </c>
      <c r="M66" s="314">
        <f t="shared" si="0"/>
        <v>38.428571428571431</v>
      </c>
      <c r="N66" s="599" t="s">
        <v>169</v>
      </c>
      <c r="O66" s="600"/>
    </row>
    <row r="67" spans="1:15" s="6" customFormat="1" ht="62.25" customHeight="1" x14ac:dyDescent="0.2">
      <c r="A67" s="593">
        <v>15</v>
      </c>
      <c r="B67" s="624" t="s">
        <v>327</v>
      </c>
      <c r="C67" s="597" t="s">
        <v>143</v>
      </c>
      <c r="D67" s="601" t="s">
        <v>144</v>
      </c>
      <c r="E67" s="601" t="s">
        <v>145</v>
      </c>
      <c r="F67" s="608" t="s">
        <v>251</v>
      </c>
      <c r="G67" s="615" t="s">
        <v>248</v>
      </c>
      <c r="H67" s="328" t="s">
        <v>252</v>
      </c>
      <c r="I67" s="276" t="s">
        <v>174</v>
      </c>
      <c r="J67" s="347">
        <v>1</v>
      </c>
      <c r="K67" s="106">
        <v>43626</v>
      </c>
      <c r="L67" s="106">
        <v>43830</v>
      </c>
      <c r="M67" s="362">
        <f t="shared" si="0"/>
        <v>29.142857142857142</v>
      </c>
      <c r="N67" s="647" t="s">
        <v>169</v>
      </c>
      <c r="O67" s="648"/>
    </row>
    <row r="68" spans="1:15" s="6" customFormat="1" ht="114.75" customHeight="1" x14ac:dyDescent="0.2">
      <c r="A68" s="594"/>
      <c r="B68" s="589"/>
      <c r="C68" s="598"/>
      <c r="D68" s="589"/>
      <c r="E68" s="589"/>
      <c r="F68" s="609"/>
      <c r="G68" s="616"/>
      <c r="H68" s="329" t="s">
        <v>253</v>
      </c>
      <c r="I68" s="282" t="s">
        <v>249</v>
      </c>
      <c r="J68" s="348">
        <v>1</v>
      </c>
      <c r="K68" s="284">
        <v>43648</v>
      </c>
      <c r="L68" s="284">
        <v>44012</v>
      </c>
      <c r="M68" s="286">
        <f t="shared" si="0"/>
        <v>52</v>
      </c>
      <c r="N68" s="611" t="s">
        <v>169</v>
      </c>
      <c r="O68" s="612"/>
    </row>
    <row r="69" spans="1:15" s="6" customFormat="1" ht="45.75" customHeight="1" x14ac:dyDescent="0.2">
      <c r="A69" s="594"/>
      <c r="B69" s="589"/>
      <c r="C69" s="598"/>
      <c r="D69" s="589"/>
      <c r="E69" s="589"/>
      <c r="F69" s="610" t="s">
        <v>251</v>
      </c>
      <c r="G69" s="616" t="s">
        <v>250</v>
      </c>
      <c r="H69" s="329" t="s">
        <v>254</v>
      </c>
      <c r="I69" s="282" t="s">
        <v>155</v>
      </c>
      <c r="J69" s="327">
        <v>1</v>
      </c>
      <c r="K69" s="284">
        <v>43627</v>
      </c>
      <c r="L69" s="284">
        <v>43640</v>
      </c>
      <c r="M69" s="286">
        <f t="shared" si="0"/>
        <v>1.8571428571428572</v>
      </c>
      <c r="N69" s="606" t="s">
        <v>265</v>
      </c>
      <c r="O69" s="607"/>
    </row>
    <row r="70" spans="1:15" s="6" customFormat="1" ht="82.5" customHeight="1" thickBot="1" x14ac:dyDescent="0.25">
      <c r="A70" s="627"/>
      <c r="B70" s="590"/>
      <c r="C70" s="629"/>
      <c r="D70" s="590"/>
      <c r="E70" s="590"/>
      <c r="F70" s="592"/>
      <c r="G70" s="617"/>
      <c r="H70" s="330" t="s">
        <v>255</v>
      </c>
      <c r="I70" s="319" t="s">
        <v>249</v>
      </c>
      <c r="J70" s="349">
        <v>1</v>
      </c>
      <c r="K70" s="320">
        <v>43648</v>
      </c>
      <c r="L70" s="320">
        <v>44012</v>
      </c>
      <c r="M70" s="361">
        <f t="shared" si="0"/>
        <v>52</v>
      </c>
      <c r="N70" s="705" t="s">
        <v>169</v>
      </c>
      <c r="O70" s="706"/>
    </row>
    <row r="71" spans="1:15" s="6" customFormat="1" ht="75" customHeight="1" x14ac:dyDescent="0.2">
      <c r="A71" s="594">
        <v>16</v>
      </c>
      <c r="B71" s="628" t="s">
        <v>328</v>
      </c>
      <c r="C71" s="598" t="s">
        <v>149</v>
      </c>
      <c r="D71" s="589" t="s">
        <v>147</v>
      </c>
      <c r="E71" s="589" t="s">
        <v>148</v>
      </c>
      <c r="F71" s="591" t="s">
        <v>258</v>
      </c>
      <c r="G71" s="649" t="s">
        <v>181</v>
      </c>
      <c r="H71" s="328" t="s">
        <v>182</v>
      </c>
      <c r="I71" s="347" t="s">
        <v>155</v>
      </c>
      <c r="J71" s="347">
        <v>1</v>
      </c>
      <c r="K71" s="106">
        <v>43633</v>
      </c>
      <c r="L71" s="106">
        <v>43676</v>
      </c>
      <c r="M71" s="362">
        <f t="shared" si="0"/>
        <v>6.1428571428571432</v>
      </c>
      <c r="N71" s="587" t="s">
        <v>169</v>
      </c>
      <c r="O71" s="588"/>
    </row>
    <row r="72" spans="1:15" s="6" customFormat="1" ht="59.25" customHeight="1" x14ac:dyDescent="0.2">
      <c r="A72" s="594"/>
      <c r="B72" s="589"/>
      <c r="C72" s="598"/>
      <c r="D72" s="589"/>
      <c r="E72" s="589"/>
      <c r="F72" s="591"/>
      <c r="G72" s="649"/>
      <c r="H72" s="338" t="s">
        <v>183</v>
      </c>
      <c r="I72" s="351" t="s">
        <v>168</v>
      </c>
      <c r="J72" s="351">
        <v>1</v>
      </c>
      <c r="K72" s="298">
        <v>43678</v>
      </c>
      <c r="L72" s="298">
        <v>43738</v>
      </c>
      <c r="M72" s="287">
        <f t="shared" si="0"/>
        <v>8.5714285714285712</v>
      </c>
      <c r="N72" s="634" t="s">
        <v>206</v>
      </c>
      <c r="O72" s="635"/>
    </row>
    <row r="73" spans="1:15" s="6" customFormat="1" ht="159" customHeight="1" x14ac:dyDescent="0.2">
      <c r="A73" s="594"/>
      <c r="B73" s="589"/>
      <c r="C73" s="598"/>
      <c r="D73" s="589"/>
      <c r="E73" s="589"/>
      <c r="F73" s="591"/>
      <c r="G73" s="649"/>
      <c r="H73" s="338" t="s">
        <v>184</v>
      </c>
      <c r="I73" s="307" t="s">
        <v>185</v>
      </c>
      <c r="J73" s="351">
        <v>1</v>
      </c>
      <c r="K73" s="298">
        <v>43739</v>
      </c>
      <c r="L73" s="298">
        <v>43920</v>
      </c>
      <c r="M73" s="287">
        <f t="shared" si="0"/>
        <v>25.857142857142858</v>
      </c>
      <c r="N73" s="634" t="s">
        <v>407</v>
      </c>
      <c r="O73" s="635"/>
    </row>
    <row r="74" spans="1:15" s="6" customFormat="1" ht="133.5" customHeight="1" thickBot="1" x14ac:dyDescent="0.25">
      <c r="A74" s="627"/>
      <c r="B74" s="590"/>
      <c r="C74" s="629"/>
      <c r="D74" s="590"/>
      <c r="E74" s="590"/>
      <c r="F74" s="592"/>
      <c r="G74" s="643"/>
      <c r="H74" s="343" t="s">
        <v>186</v>
      </c>
      <c r="I74" s="291" t="s">
        <v>207</v>
      </c>
      <c r="J74" s="360">
        <v>3</v>
      </c>
      <c r="K74" s="306">
        <v>43860</v>
      </c>
      <c r="L74" s="298">
        <v>44012</v>
      </c>
      <c r="M74" s="287">
        <f t="shared" si="0"/>
        <v>21.714285714285715</v>
      </c>
      <c r="N74" s="636" t="s">
        <v>408</v>
      </c>
      <c r="O74" s="637"/>
    </row>
    <row r="75" spans="1:15" s="6" customFormat="1" ht="72.75" customHeight="1" x14ac:dyDescent="0.2">
      <c r="A75" s="593">
        <v>17</v>
      </c>
      <c r="B75" s="624" t="s">
        <v>329</v>
      </c>
      <c r="C75" s="366" t="s">
        <v>153</v>
      </c>
      <c r="D75" s="601" t="s">
        <v>150</v>
      </c>
      <c r="E75" s="601" t="s">
        <v>151</v>
      </c>
      <c r="F75" s="601" t="s">
        <v>209</v>
      </c>
      <c r="G75" s="625" t="s">
        <v>211</v>
      </c>
      <c r="H75" s="328" t="s">
        <v>210</v>
      </c>
      <c r="I75" s="302" t="s">
        <v>155</v>
      </c>
      <c r="J75" s="347">
        <v>1</v>
      </c>
      <c r="K75" s="303">
        <v>43641</v>
      </c>
      <c r="L75" s="303">
        <v>43676</v>
      </c>
      <c r="M75" s="325">
        <f t="shared" si="0"/>
        <v>5</v>
      </c>
      <c r="N75" s="587" t="s">
        <v>169</v>
      </c>
      <c r="O75" s="588"/>
    </row>
    <row r="76" spans="1:15" s="6" customFormat="1" ht="63" customHeight="1" x14ac:dyDescent="0.2">
      <c r="A76" s="594"/>
      <c r="B76" s="589"/>
      <c r="C76" s="367"/>
      <c r="D76" s="589"/>
      <c r="E76" s="589"/>
      <c r="F76" s="619"/>
      <c r="G76" s="626"/>
      <c r="H76" s="338" t="s">
        <v>312</v>
      </c>
      <c r="I76" s="304" t="s">
        <v>155</v>
      </c>
      <c r="J76" s="351">
        <v>1</v>
      </c>
      <c r="K76" s="305">
        <v>43678</v>
      </c>
      <c r="L76" s="305">
        <v>43799</v>
      </c>
      <c r="M76" s="287">
        <f t="shared" si="0"/>
        <v>17.285714285714285</v>
      </c>
      <c r="N76" s="632" t="s">
        <v>169</v>
      </c>
      <c r="O76" s="633"/>
    </row>
    <row r="77" spans="1:15" s="6" customFormat="1" ht="101.25" customHeight="1" x14ac:dyDescent="0.2">
      <c r="A77" s="594"/>
      <c r="B77" s="589"/>
      <c r="C77" s="390" t="s">
        <v>154</v>
      </c>
      <c r="D77" s="589"/>
      <c r="E77" s="589"/>
      <c r="F77" s="368" t="s">
        <v>146</v>
      </c>
      <c r="G77" s="348" t="s">
        <v>256</v>
      </c>
      <c r="H77" s="369" t="s">
        <v>257</v>
      </c>
      <c r="I77" s="369" t="s">
        <v>155</v>
      </c>
      <c r="J77" s="348">
        <v>1</v>
      </c>
      <c r="K77" s="370">
        <v>43627</v>
      </c>
      <c r="L77" s="370">
        <v>43860</v>
      </c>
      <c r="M77" s="286">
        <f t="shared" si="0"/>
        <v>33.285714285714285</v>
      </c>
      <c r="N77" s="632" t="s">
        <v>266</v>
      </c>
      <c r="O77" s="633"/>
    </row>
    <row r="78" spans="1:15" s="6" customFormat="1" ht="115.5" customHeight="1" thickBot="1" x14ac:dyDescent="0.25">
      <c r="A78" s="594"/>
      <c r="B78" s="589"/>
      <c r="C78" s="390" t="s">
        <v>152</v>
      </c>
      <c r="D78" s="589"/>
      <c r="E78" s="589"/>
      <c r="F78" s="353" t="s">
        <v>124</v>
      </c>
      <c r="G78" s="360" t="s">
        <v>167</v>
      </c>
      <c r="H78" s="343" t="s">
        <v>208</v>
      </c>
      <c r="I78" s="360" t="s">
        <v>168</v>
      </c>
      <c r="J78" s="360">
        <v>1</v>
      </c>
      <c r="K78" s="309">
        <v>43648</v>
      </c>
      <c r="L78" s="309">
        <v>43830</v>
      </c>
      <c r="M78" s="361">
        <f t="shared" si="0"/>
        <v>26</v>
      </c>
      <c r="N78" s="599" t="s">
        <v>169</v>
      </c>
      <c r="O78" s="600"/>
    </row>
    <row r="79" spans="1:15" s="6" customFormat="1" ht="108.75" customHeight="1" thickBot="1" x14ac:dyDescent="0.25">
      <c r="A79" s="384">
        <v>18</v>
      </c>
      <c r="B79" s="385" t="s">
        <v>289</v>
      </c>
      <c r="C79" s="465" t="s">
        <v>288</v>
      </c>
      <c r="D79" s="386" t="s">
        <v>290</v>
      </c>
      <c r="E79" s="386" t="s">
        <v>291</v>
      </c>
      <c r="F79" s="386" t="s">
        <v>299</v>
      </c>
      <c r="G79" s="354" t="s">
        <v>292</v>
      </c>
      <c r="H79" s="387" t="s">
        <v>293</v>
      </c>
      <c r="I79" s="387" t="s">
        <v>155</v>
      </c>
      <c r="J79" s="387">
        <v>1</v>
      </c>
      <c r="K79" s="388">
        <v>43374</v>
      </c>
      <c r="L79" s="388">
        <v>43496</v>
      </c>
      <c r="M79" s="375">
        <f>(L79-K79)/7</f>
        <v>17.428571428571427</v>
      </c>
      <c r="N79" s="581" t="s">
        <v>294</v>
      </c>
      <c r="O79" s="582"/>
    </row>
    <row r="80" spans="1:15" s="6" customFormat="1" ht="126" customHeight="1" thickBot="1" x14ac:dyDescent="0.25">
      <c r="A80" s="377">
        <v>19</v>
      </c>
      <c r="B80" s="383" t="s">
        <v>296</v>
      </c>
      <c r="C80" s="466" t="s">
        <v>295</v>
      </c>
      <c r="D80" s="379" t="s">
        <v>297</v>
      </c>
      <c r="E80" s="379" t="s">
        <v>298</v>
      </c>
      <c r="F80" s="379" t="s">
        <v>299</v>
      </c>
      <c r="G80" s="103" t="s">
        <v>301</v>
      </c>
      <c r="H80" s="103" t="s">
        <v>302</v>
      </c>
      <c r="I80" s="103" t="s">
        <v>155</v>
      </c>
      <c r="J80" s="103">
        <v>1</v>
      </c>
      <c r="K80" s="389">
        <v>43374</v>
      </c>
      <c r="L80" s="389">
        <v>43496</v>
      </c>
      <c r="M80" s="371">
        <f>(L80-K80)/7</f>
        <v>17.428571428571427</v>
      </c>
      <c r="N80" s="581" t="s">
        <v>303</v>
      </c>
      <c r="O80" s="582"/>
    </row>
    <row r="81" spans="1:15" s="6" customFormat="1" ht="74.25" customHeight="1" x14ac:dyDescent="0.2">
      <c r="A81" s="575">
        <v>20</v>
      </c>
      <c r="B81" s="585" t="s">
        <v>305</v>
      </c>
      <c r="C81" s="577" t="s">
        <v>306</v>
      </c>
      <c r="D81" s="573" t="s">
        <v>270</v>
      </c>
      <c r="E81" s="573" t="s">
        <v>271</v>
      </c>
      <c r="F81" s="573" t="s">
        <v>117</v>
      </c>
      <c r="G81" s="571" t="s">
        <v>273</v>
      </c>
      <c r="H81" s="347" t="s">
        <v>272</v>
      </c>
      <c r="I81" s="347" t="s">
        <v>155</v>
      </c>
      <c r="J81" s="347">
        <v>1</v>
      </c>
      <c r="K81" s="106">
        <v>43374</v>
      </c>
      <c r="L81" s="106">
        <v>43616</v>
      </c>
      <c r="M81" s="287">
        <f t="shared" si="0"/>
        <v>34.571428571428569</v>
      </c>
      <c r="N81" s="583" t="s">
        <v>304</v>
      </c>
      <c r="O81" s="584"/>
    </row>
    <row r="82" spans="1:15" s="6" customFormat="1" ht="204" customHeight="1" thickBot="1" x14ac:dyDescent="0.25">
      <c r="A82" s="576"/>
      <c r="B82" s="586"/>
      <c r="C82" s="578"/>
      <c r="D82" s="574"/>
      <c r="E82" s="574"/>
      <c r="F82" s="574"/>
      <c r="G82" s="572"/>
      <c r="H82" s="350" t="s">
        <v>275</v>
      </c>
      <c r="I82" s="350" t="s">
        <v>218</v>
      </c>
      <c r="J82" s="350">
        <v>1</v>
      </c>
      <c r="K82" s="373">
        <v>43405</v>
      </c>
      <c r="L82" s="373">
        <v>43769</v>
      </c>
      <c r="M82" s="314">
        <f t="shared" si="0"/>
        <v>52</v>
      </c>
      <c r="N82" s="569" t="s">
        <v>380</v>
      </c>
      <c r="O82" s="570"/>
    </row>
    <row r="83" spans="1:15" s="6" customFormat="1" ht="202.5" customHeight="1" thickBot="1" x14ac:dyDescent="0.25">
      <c r="A83" s="377">
        <v>21</v>
      </c>
      <c r="B83" s="378" t="s">
        <v>276</v>
      </c>
      <c r="C83" s="466" t="s">
        <v>286</v>
      </c>
      <c r="D83" s="379" t="s">
        <v>277</v>
      </c>
      <c r="E83" s="379" t="s">
        <v>278</v>
      </c>
      <c r="F83" s="379" t="s">
        <v>117</v>
      </c>
      <c r="G83" s="467" t="s">
        <v>274</v>
      </c>
      <c r="H83" s="469" t="s">
        <v>313</v>
      </c>
      <c r="I83" s="372" t="s">
        <v>218</v>
      </c>
      <c r="J83" s="372">
        <v>1</v>
      </c>
      <c r="K83" s="374">
        <v>43374</v>
      </c>
      <c r="L83" s="374">
        <v>43769</v>
      </c>
      <c r="M83" s="371">
        <f t="shared" si="0"/>
        <v>56.428571428571431</v>
      </c>
      <c r="N83" s="565" t="s">
        <v>381</v>
      </c>
      <c r="O83" s="566"/>
    </row>
    <row r="84" spans="1:15" s="6" customFormat="1" ht="108.75" customHeight="1" thickBot="1" x14ac:dyDescent="0.25">
      <c r="A84" s="380">
        <v>22</v>
      </c>
      <c r="B84" s="378" t="s">
        <v>287</v>
      </c>
      <c r="C84" s="381" t="s">
        <v>279</v>
      </c>
      <c r="D84" s="382" t="s">
        <v>280</v>
      </c>
      <c r="E84" s="382" t="s">
        <v>281</v>
      </c>
      <c r="F84" s="382" t="s">
        <v>300</v>
      </c>
      <c r="G84" s="467" t="s">
        <v>282</v>
      </c>
      <c r="H84" s="467" t="s">
        <v>283</v>
      </c>
      <c r="I84" s="376" t="s">
        <v>284</v>
      </c>
      <c r="J84" s="372">
        <v>1</v>
      </c>
      <c r="K84" s="374">
        <v>43465</v>
      </c>
      <c r="L84" s="374">
        <v>43811</v>
      </c>
      <c r="M84" s="371">
        <f t="shared" si="0"/>
        <v>49.428571428571431</v>
      </c>
      <c r="N84" s="567" t="s">
        <v>285</v>
      </c>
      <c r="O84" s="568"/>
    </row>
    <row r="85" spans="1:15" s="6" customFormat="1" ht="12.75" thickBot="1" x14ac:dyDescent="0.25">
      <c r="A85" s="10"/>
      <c r="B85" s="11"/>
      <c r="C85" s="136"/>
      <c r="D85" s="12"/>
      <c r="E85" s="13"/>
      <c r="F85" s="8"/>
      <c r="G85" s="8"/>
      <c r="H85" s="345"/>
      <c r="I85" s="8"/>
      <c r="J85" s="8"/>
      <c r="K85" s="9"/>
      <c r="L85" s="9"/>
      <c r="M85" s="8"/>
      <c r="N85" s="99"/>
      <c r="O85" s="99"/>
    </row>
    <row r="86" spans="1:15" ht="12.75" thickBot="1" x14ac:dyDescent="0.25">
      <c r="A86" s="86"/>
      <c r="B86" s="76"/>
      <c r="C86" s="686" t="s">
        <v>19</v>
      </c>
      <c r="D86" s="687"/>
      <c r="E86" s="77"/>
      <c r="F86" s="76"/>
      <c r="G86" s="76"/>
      <c r="H86" s="346"/>
      <c r="I86" s="76"/>
      <c r="J86" s="76"/>
      <c r="K86" s="9"/>
      <c r="L86" s="9"/>
      <c r="M86" s="7"/>
      <c r="N86" s="7"/>
      <c r="O86" s="76"/>
    </row>
    <row r="87" spans="1:15" x14ac:dyDescent="0.2">
      <c r="A87" s="86"/>
      <c r="B87" s="76"/>
      <c r="C87" s="137" t="s">
        <v>44</v>
      </c>
      <c r="D87" s="74"/>
      <c r="E87" s="78"/>
      <c r="F87" s="76"/>
      <c r="G87" s="76"/>
      <c r="H87" s="346"/>
      <c r="I87" s="76"/>
      <c r="J87" s="76"/>
      <c r="K87" s="9"/>
      <c r="L87" s="9"/>
      <c r="M87" s="7"/>
      <c r="N87" s="7"/>
      <c r="O87" s="76"/>
    </row>
    <row r="88" spans="1:15" ht="12.75" thickBot="1" x14ac:dyDescent="0.25">
      <c r="A88" s="86"/>
      <c r="B88" s="76"/>
      <c r="C88" s="138" t="s">
        <v>43</v>
      </c>
      <c r="D88" s="105"/>
      <c r="E88" s="76"/>
      <c r="F88" s="76"/>
      <c r="G88" s="76"/>
      <c r="H88" s="346"/>
      <c r="I88" s="76"/>
      <c r="J88" s="76"/>
      <c r="K88" s="78"/>
      <c r="L88" s="78"/>
      <c r="M88" s="78"/>
      <c r="N88" s="78"/>
      <c r="O88" s="76"/>
    </row>
    <row r="89" spans="1:15" x14ac:dyDescent="0.2">
      <c r="A89" s="86"/>
      <c r="B89" s="76"/>
      <c r="C89" s="139"/>
      <c r="D89" s="56"/>
      <c r="E89" s="76"/>
      <c r="F89" s="76"/>
      <c r="G89" s="76"/>
      <c r="H89" s="346"/>
      <c r="I89" s="76"/>
      <c r="J89" s="76"/>
      <c r="K89" s="78"/>
      <c r="L89" s="78"/>
      <c r="M89" s="78"/>
      <c r="N89" s="78"/>
      <c r="O89" s="76"/>
    </row>
    <row r="159" spans="1:81" s="4" customFormat="1" x14ac:dyDescent="0.2">
      <c r="A159" s="87"/>
      <c r="C159" s="140"/>
      <c r="H159" s="140"/>
      <c r="P159" s="127"/>
      <c r="Q159" s="127"/>
      <c r="R159" s="127"/>
      <c r="S159" s="127"/>
      <c r="T159" s="127"/>
      <c r="U159" s="127"/>
      <c r="V159" s="127"/>
      <c r="W159" s="127"/>
      <c r="X159" s="127"/>
      <c r="Y159" s="127"/>
      <c r="Z159" s="127"/>
      <c r="AA159" s="127"/>
      <c r="AB159" s="127"/>
      <c r="AC159" s="127"/>
      <c r="AD159" s="127"/>
      <c r="AE159" s="127"/>
      <c r="AF159" s="127"/>
      <c r="AG159" s="127"/>
      <c r="AH159" s="127"/>
      <c r="AI159" s="127"/>
      <c r="AJ159" s="127"/>
      <c r="AK159" s="127"/>
      <c r="AL159" s="127"/>
      <c r="AM159" s="127"/>
      <c r="AN159" s="127"/>
      <c r="AO159" s="127"/>
      <c r="AP159" s="127"/>
      <c r="AQ159" s="127"/>
      <c r="AR159" s="127"/>
      <c r="AS159" s="127"/>
      <c r="AT159" s="127"/>
      <c r="AU159" s="127"/>
      <c r="AV159" s="127"/>
      <c r="AW159" s="127"/>
      <c r="AX159" s="127"/>
      <c r="AY159" s="127"/>
      <c r="AZ159" s="127"/>
      <c r="BA159" s="127"/>
      <c r="BB159" s="127"/>
      <c r="BC159" s="127"/>
      <c r="BD159" s="127"/>
      <c r="BE159" s="127"/>
      <c r="BF159" s="127"/>
      <c r="BG159" s="127"/>
      <c r="BH159" s="127"/>
      <c r="BI159" s="127"/>
      <c r="BJ159" s="127"/>
      <c r="BK159" s="127"/>
      <c r="BL159" s="127"/>
      <c r="BM159" s="127"/>
      <c r="BN159" s="127"/>
      <c r="BO159" s="127"/>
      <c r="BP159" s="127"/>
      <c r="BQ159" s="127"/>
      <c r="BR159" s="127"/>
      <c r="BS159" s="127"/>
      <c r="BT159" s="127"/>
      <c r="BU159" s="127"/>
      <c r="BV159" s="127"/>
      <c r="BW159" s="127"/>
      <c r="BX159" s="127"/>
      <c r="BY159" s="127"/>
      <c r="BZ159" s="127"/>
      <c r="CA159" s="127"/>
      <c r="CB159" s="127"/>
      <c r="CC159" s="127"/>
    </row>
    <row r="160" spans="1:81" s="4" customFormat="1" x14ac:dyDescent="0.2">
      <c r="A160" s="87"/>
      <c r="C160" s="140"/>
      <c r="H160" s="140"/>
      <c r="P160" s="127"/>
      <c r="Q160" s="127"/>
      <c r="R160" s="127"/>
      <c r="S160" s="127"/>
      <c r="T160" s="127"/>
      <c r="U160" s="127"/>
      <c r="V160" s="127"/>
      <c r="W160" s="127"/>
      <c r="X160" s="127"/>
      <c r="Y160" s="127"/>
      <c r="Z160" s="127"/>
      <c r="AA160" s="127"/>
      <c r="AB160" s="127"/>
      <c r="AC160" s="127"/>
      <c r="AD160" s="127"/>
      <c r="AE160" s="127"/>
      <c r="AF160" s="127"/>
      <c r="AG160" s="127"/>
      <c r="AH160" s="127"/>
      <c r="AI160" s="127"/>
      <c r="AJ160" s="127"/>
      <c r="AK160" s="127"/>
      <c r="AL160" s="127"/>
      <c r="AM160" s="127"/>
      <c r="AN160" s="127"/>
      <c r="AO160" s="127"/>
      <c r="AP160" s="127"/>
      <c r="AQ160" s="127"/>
      <c r="AR160" s="127"/>
      <c r="AS160" s="127"/>
      <c r="AT160" s="127"/>
      <c r="AU160" s="127"/>
      <c r="AV160" s="127"/>
      <c r="AW160" s="127"/>
      <c r="AX160" s="127"/>
      <c r="AY160" s="127"/>
      <c r="AZ160" s="127"/>
      <c r="BA160" s="127"/>
      <c r="BB160" s="127"/>
      <c r="BC160" s="127"/>
      <c r="BD160" s="127"/>
      <c r="BE160" s="127"/>
      <c r="BF160" s="127"/>
      <c r="BG160" s="127"/>
      <c r="BH160" s="127"/>
      <c r="BI160" s="127"/>
      <c r="BJ160" s="127"/>
      <c r="BK160" s="127"/>
      <c r="BL160" s="127"/>
      <c r="BM160" s="127"/>
      <c r="BN160" s="127"/>
      <c r="BO160" s="127"/>
      <c r="BP160" s="127"/>
      <c r="BQ160" s="127"/>
      <c r="BR160" s="127"/>
      <c r="BS160" s="127"/>
      <c r="BT160" s="127"/>
      <c r="BU160" s="127"/>
      <c r="BV160" s="127"/>
      <c r="BW160" s="127"/>
      <c r="BX160" s="127"/>
      <c r="BY160" s="127"/>
      <c r="BZ160" s="127"/>
      <c r="CA160" s="127"/>
      <c r="CB160" s="127"/>
      <c r="CC160" s="127"/>
    </row>
    <row r="161" spans="1:81" s="4" customFormat="1" x14ac:dyDescent="0.2">
      <c r="A161" s="87"/>
      <c r="C161" s="140"/>
      <c r="H161" s="140"/>
      <c r="P161" s="127"/>
      <c r="Q161" s="127"/>
      <c r="R161" s="127"/>
      <c r="S161" s="127"/>
      <c r="T161" s="127"/>
      <c r="U161" s="127"/>
      <c r="V161" s="127"/>
      <c r="W161" s="127"/>
      <c r="X161" s="127"/>
      <c r="Y161" s="127"/>
      <c r="Z161" s="127"/>
      <c r="AA161" s="127"/>
      <c r="AB161" s="127"/>
      <c r="AC161" s="127"/>
      <c r="AD161" s="127"/>
      <c r="AE161" s="127"/>
      <c r="AF161" s="127"/>
      <c r="AG161" s="127"/>
      <c r="AH161" s="127"/>
      <c r="AI161" s="127"/>
      <c r="AJ161" s="127"/>
      <c r="AK161" s="127"/>
      <c r="AL161" s="127"/>
      <c r="AM161" s="127"/>
      <c r="AN161" s="127"/>
      <c r="AO161" s="127"/>
      <c r="AP161" s="127"/>
      <c r="AQ161" s="127"/>
      <c r="AR161" s="127"/>
      <c r="AS161" s="127"/>
      <c r="AT161" s="127"/>
      <c r="AU161" s="127"/>
      <c r="AV161" s="127"/>
      <c r="AW161" s="127"/>
      <c r="AX161" s="127"/>
      <c r="AY161" s="127"/>
      <c r="AZ161" s="127"/>
      <c r="BA161" s="127"/>
      <c r="BB161" s="127"/>
      <c r="BC161" s="127"/>
      <c r="BD161" s="127"/>
      <c r="BE161" s="127"/>
      <c r="BF161" s="127"/>
      <c r="BG161" s="127"/>
      <c r="BH161" s="127"/>
      <c r="BI161" s="127"/>
      <c r="BJ161" s="127"/>
      <c r="BK161" s="127"/>
      <c r="BL161" s="127"/>
      <c r="BM161" s="127"/>
      <c r="BN161" s="127"/>
      <c r="BO161" s="127"/>
      <c r="BP161" s="127"/>
      <c r="BQ161" s="127"/>
      <c r="BR161" s="127"/>
      <c r="BS161" s="127"/>
      <c r="BT161" s="127"/>
      <c r="BU161" s="127"/>
      <c r="BV161" s="127"/>
      <c r="BW161" s="127"/>
      <c r="BX161" s="127"/>
      <c r="BY161" s="127"/>
      <c r="BZ161" s="127"/>
      <c r="CA161" s="127"/>
      <c r="CB161" s="127"/>
      <c r="CC161" s="127"/>
    </row>
    <row r="162" spans="1:81" s="4" customFormat="1" x14ac:dyDescent="0.2">
      <c r="A162" s="87"/>
      <c r="C162" s="140"/>
      <c r="H162" s="140"/>
      <c r="P162" s="127"/>
      <c r="Q162" s="127"/>
      <c r="R162" s="127"/>
      <c r="S162" s="127"/>
      <c r="T162" s="127"/>
      <c r="U162" s="127"/>
      <c r="V162" s="127"/>
      <c r="W162" s="127"/>
      <c r="X162" s="127"/>
      <c r="Y162" s="127"/>
      <c r="Z162" s="127"/>
      <c r="AA162" s="127"/>
      <c r="AB162" s="127"/>
      <c r="AC162" s="127"/>
      <c r="AD162" s="127"/>
      <c r="AE162" s="127"/>
      <c r="AF162" s="127"/>
      <c r="AG162" s="127"/>
      <c r="AH162" s="127"/>
      <c r="AI162" s="127"/>
      <c r="AJ162" s="127"/>
      <c r="AK162" s="127"/>
      <c r="AL162" s="127"/>
      <c r="AM162" s="127"/>
      <c r="AN162" s="127"/>
      <c r="AO162" s="127"/>
      <c r="AP162" s="127"/>
      <c r="AQ162" s="127"/>
      <c r="AR162" s="127"/>
      <c r="AS162" s="127"/>
      <c r="AT162" s="127"/>
      <c r="AU162" s="127"/>
      <c r="AV162" s="127"/>
      <c r="AW162" s="127"/>
      <c r="AX162" s="127"/>
      <c r="AY162" s="127"/>
      <c r="AZ162" s="127"/>
      <c r="BA162" s="127"/>
      <c r="BB162" s="127"/>
      <c r="BC162" s="127"/>
      <c r="BD162" s="127"/>
      <c r="BE162" s="127"/>
      <c r="BF162" s="127"/>
      <c r="BG162" s="127"/>
      <c r="BH162" s="127"/>
      <c r="BI162" s="127"/>
      <c r="BJ162" s="127"/>
      <c r="BK162" s="127"/>
      <c r="BL162" s="127"/>
      <c r="BM162" s="127"/>
      <c r="BN162" s="127"/>
      <c r="BO162" s="127"/>
      <c r="BP162" s="127"/>
      <c r="BQ162" s="127"/>
      <c r="BR162" s="127"/>
      <c r="BS162" s="127"/>
      <c r="BT162" s="127"/>
      <c r="BU162" s="127"/>
      <c r="BV162" s="127"/>
      <c r="BW162" s="127"/>
      <c r="BX162" s="127"/>
      <c r="BY162" s="127"/>
      <c r="BZ162" s="127"/>
      <c r="CA162" s="127"/>
      <c r="CB162" s="127"/>
      <c r="CC162" s="127"/>
    </row>
    <row r="163" spans="1:81" s="4" customFormat="1" x14ac:dyDescent="0.2">
      <c r="A163" s="87"/>
      <c r="C163" s="140"/>
      <c r="H163" s="140"/>
      <c r="P163" s="127"/>
      <c r="Q163" s="127"/>
      <c r="R163" s="127"/>
      <c r="S163" s="127"/>
      <c r="T163" s="127"/>
      <c r="U163" s="127"/>
      <c r="V163" s="127"/>
      <c r="W163" s="127"/>
      <c r="X163" s="127"/>
      <c r="Y163" s="127"/>
      <c r="Z163" s="127"/>
      <c r="AA163" s="127"/>
      <c r="AB163" s="127"/>
      <c r="AC163" s="127"/>
      <c r="AD163" s="127"/>
      <c r="AE163" s="127"/>
      <c r="AF163" s="127"/>
      <c r="AG163" s="127"/>
      <c r="AH163" s="127"/>
      <c r="AI163" s="127"/>
      <c r="AJ163" s="127"/>
      <c r="AK163" s="127"/>
      <c r="AL163" s="127"/>
      <c r="AM163" s="127"/>
      <c r="AN163" s="127"/>
      <c r="AO163" s="127"/>
      <c r="AP163" s="127"/>
      <c r="AQ163" s="127"/>
      <c r="AR163" s="127"/>
      <c r="AS163" s="127"/>
      <c r="AT163" s="127"/>
      <c r="AU163" s="127"/>
      <c r="AV163" s="127"/>
      <c r="AW163" s="127"/>
      <c r="AX163" s="127"/>
      <c r="AY163" s="127"/>
      <c r="AZ163" s="127"/>
      <c r="BA163" s="127"/>
      <c r="BB163" s="127"/>
      <c r="BC163" s="127"/>
      <c r="BD163" s="127"/>
      <c r="BE163" s="127"/>
      <c r="BF163" s="127"/>
      <c r="BG163" s="127"/>
      <c r="BH163" s="127"/>
      <c r="BI163" s="127"/>
      <c r="BJ163" s="127"/>
      <c r="BK163" s="127"/>
      <c r="BL163" s="127"/>
      <c r="BM163" s="127"/>
      <c r="BN163" s="127"/>
      <c r="BO163" s="127"/>
      <c r="BP163" s="127"/>
      <c r="BQ163" s="127"/>
      <c r="BR163" s="127"/>
      <c r="BS163" s="127"/>
      <c r="BT163" s="127"/>
      <c r="BU163" s="127"/>
      <c r="BV163" s="127"/>
      <c r="BW163" s="127"/>
      <c r="BX163" s="127"/>
      <c r="BY163" s="127"/>
      <c r="BZ163" s="127"/>
      <c r="CA163" s="127"/>
      <c r="CB163" s="127"/>
      <c r="CC163" s="127"/>
    </row>
    <row r="164" spans="1:81" s="4" customFormat="1" x14ac:dyDescent="0.2">
      <c r="A164" s="87"/>
      <c r="C164" s="140"/>
      <c r="H164" s="140"/>
      <c r="P164" s="127"/>
      <c r="Q164" s="127"/>
      <c r="R164" s="127"/>
      <c r="S164" s="127"/>
      <c r="T164" s="127"/>
      <c r="U164" s="127"/>
      <c r="V164" s="127"/>
      <c r="W164" s="127"/>
      <c r="X164" s="127"/>
      <c r="Y164" s="127"/>
      <c r="Z164" s="127"/>
      <c r="AA164" s="127"/>
      <c r="AB164" s="127"/>
      <c r="AC164" s="127"/>
      <c r="AD164" s="127"/>
      <c r="AE164" s="127"/>
      <c r="AF164" s="127"/>
      <c r="AG164" s="127"/>
      <c r="AH164" s="127"/>
      <c r="AI164" s="127"/>
      <c r="AJ164" s="127"/>
      <c r="AK164" s="127"/>
      <c r="AL164" s="127"/>
      <c r="AM164" s="127"/>
      <c r="AN164" s="127"/>
      <c r="AO164" s="127"/>
      <c r="AP164" s="127"/>
      <c r="AQ164" s="127"/>
      <c r="AR164" s="127"/>
      <c r="AS164" s="127"/>
      <c r="AT164" s="127"/>
      <c r="AU164" s="127"/>
      <c r="AV164" s="127"/>
      <c r="AW164" s="127"/>
      <c r="AX164" s="127"/>
      <c r="AY164" s="127"/>
      <c r="AZ164" s="127"/>
      <c r="BA164" s="127"/>
      <c r="BB164" s="127"/>
      <c r="BC164" s="127"/>
      <c r="BD164" s="127"/>
      <c r="BE164" s="127"/>
      <c r="BF164" s="127"/>
      <c r="BG164" s="127"/>
      <c r="BH164" s="127"/>
      <c r="BI164" s="127"/>
      <c r="BJ164" s="127"/>
      <c r="BK164" s="127"/>
      <c r="BL164" s="127"/>
      <c r="BM164" s="127"/>
      <c r="BN164" s="127"/>
      <c r="BO164" s="127"/>
      <c r="BP164" s="127"/>
      <c r="BQ164" s="127"/>
      <c r="BR164" s="127"/>
      <c r="BS164" s="127"/>
      <c r="BT164" s="127"/>
      <c r="BU164" s="127"/>
      <c r="BV164" s="127"/>
      <c r="BW164" s="127"/>
      <c r="BX164" s="127"/>
      <c r="BY164" s="127"/>
      <c r="BZ164" s="127"/>
      <c r="CA164" s="127"/>
      <c r="CB164" s="127"/>
      <c r="CC164" s="127"/>
    </row>
    <row r="165" spans="1:81" s="4" customFormat="1" x14ac:dyDescent="0.2">
      <c r="A165" s="87"/>
      <c r="C165" s="140"/>
      <c r="H165" s="140"/>
      <c r="P165" s="127"/>
      <c r="Q165" s="127"/>
      <c r="R165" s="127"/>
      <c r="S165" s="127"/>
      <c r="T165" s="127"/>
      <c r="U165" s="127"/>
      <c r="V165" s="127"/>
      <c r="W165" s="127"/>
      <c r="X165" s="127"/>
      <c r="Y165" s="127"/>
      <c r="Z165" s="127"/>
      <c r="AA165" s="127"/>
      <c r="AB165" s="127"/>
      <c r="AC165" s="127"/>
      <c r="AD165" s="127"/>
      <c r="AE165" s="127"/>
      <c r="AF165" s="127"/>
      <c r="AG165" s="127"/>
      <c r="AH165" s="127"/>
      <c r="AI165" s="127"/>
      <c r="AJ165" s="127"/>
      <c r="AK165" s="127"/>
      <c r="AL165" s="127"/>
      <c r="AM165" s="127"/>
      <c r="AN165" s="127"/>
      <c r="AO165" s="127"/>
      <c r="AP165" s="127"/>
      <c r="AQ165" s="127"/>
      <c r="AR165" s="127"/>
      <c r="AS165" s="127"/>
      <c r="AT165" s="127"/>
      <c r="AU165" s="127"/>
      <c r="AV165" s="127"/>
      <c r="AW165" s="127"/>
      <c r="AX165" s="127"/>
      <c r="AY165" s="127"/>
      <c r="AZ165" s="127"/>
      <c r="BA165" s="127"/>
      <c r="BB165" s="127"/>
      <c r="BC165" s="127"/>
      <c r="BD165" s="127"/>
      <c r="BE165" s="127"/>
      <c r="BF165" s="127"/>
      <c r="BG165" s="127"/>
      <c r="BH165" s="127"/>
      <c r="BI165" s="127"/>
      <c r="BJ165" s="127"/>
      <c r="BK165" s="127"/>
      <c r="BL165" s="127"/>
      <c r="BM165" s="127"/>
      <c r="BN165" s="127"/>
      <c r="BO165" s="127"/>
      <c r="BP165" s="127"/>
      <c r="BQ165" s="127"/>
      <c r="BR165" s="127"/>
      <c r="BS165" s="127"/>
      <c r="BT165" s="127"/>
      <c r="BU165" s="127"/>
      <c r="BV165" s="127"/>
      <c r="BW165" s="127"/>
      <c r="BX165" s="127"/>
      <c r="BY165" s="127"/>
      <c r="BZ165" s="127"/>
      <c r="CA165" s="127"/>
      <c r="CB165" s="127"/>
      <c r="CC165" s="127"/>
    </row>
    <row r="166" spans="1:81" s="4" customFormat="1" x14ac:dyDescent="0.2">
      <c r="A166" s="87"/>
      <c r="C166" s="140"/>
      <c r="H166" s="140"/>
      <c r="P166" s="127"/>
      <c r="Q166" s="127"/>
      <c r="R166" s="127"/>
      <c r="S166" s="127"/>
      <c r="T166" s="127"/>
      <c r="U166" s="127"/>
      <c r="V166" s="127"/>
      <c r="W166" s="127"/>
      <c r="X166" s="127"/>
      <c r="Y166" s="127"/>
      <c r="Z166" s="127"/>
      <c r="AA166" s="127"/>
      <c r="AB166" s="127"/>
      <c r="AC166" s="127"/>
      <c r="AD166" s="127"/>
      <c r="AE166" s="127"/>
      <c r="AF166" s="127"/>
      <c r="AG166" s="127"/>
      <c r="AH166" s="127"/>
      <c r="AI166" s="127"/>
      <c r="AJ166" s="127"/>
      <c r="AK166" s="127"/>
      <c r="AL166" s="127"/>
      <c r="AM166" s="127"/>
      <c r="AN166" s="127"/>
      <c r="AO166" s="127"/>
      <c r="AP166" s="127"/>
      <c r="AQ166" s="127"/>
      <c r="AR166" s="127"/>
      <c r="AS166" s="127"/>
      <c r="AT166" s="127"/>
      <c r="AU166" s="127"/>
      <c r="AV166" s="127"/>
      <c r="AW166" s="127"/>
      <c r="AX166" s="127"/>
      <c r="AY166" s="127"/>
      <c r="AZ166" s="127"/>
      <c r="BA166" s="127"/>
      <c r="BB166" s="127"/>
      <c r="BC166" s="127"/>
      <c r="BD166" s="127"/>
      <c r="BE166" s="127"/>
      <c r="BF166" s="127"/>
      <c r="BG166" s="127"/>
      <c r="BH166" s="127"/>
      <c r="BI166" s="127"/>
      <c r="BJ166" s="127"/>
      <c r="BK166" s="127"/>
      <c r="BL166" s="127"/>
      <c r="BM166" s="127"/>
      <c r="BN166" s="127"/>
      <c r="BO166" s="127"/>
      <c r="BP166" s="127"/>
      <c r="BQ166" s="127"/>
      <c r="BR166" s="127"/>
      <c r="BS166" s="127"/>
      <c r="BT166" s="127"/>
      <c r="BU166" s="127"/>
      <c r="BV166" s="127"/>
      <c r="BW166" s="127"/>
      <c r="BX166" s="127"/>
      <c r="BY166" s="127"/>
      <c r="BZ166" s="127"/>
      <c r="CA166" s="127"/>
      <c r="CB166" s="127"/>
      <c r="CC166" s="127"/>
    </row>
    <row r="167" spans="1:81" s="4" customFormat="1" x14ac:dyDescent="0.2">
      <c r="A167" s="87"/>
      <c r="C167" s="140"/>
      <c r="H167" s="140"/>
      <c r="P167" s="127"/>
      <c r="Q167" s="127"/>
      <c r="R167" s="127"/>
      <c r="S167" s="127"/>
      <c r="T167" s="127"/>
      <c r="U167" s="127"/>
      <c r="V167" s="127"/>
      <c r="W167" s="127"/>
      <c r="X167" s="127"/>
      <c r="Y167" s="127"/>
      <c r="Z167" s="127"/>
      <c r="AA167" s="127"/>
      <c r="AB167" s="127"/>
      <c r="AC167" s="127"/>
      <c r="AD167" s="127"/>
      <c r="AE167" s="127"/>
      <c r="AF167" s="127"/>
      <c r="AG167" s="127"/>
      <c r="AH167" s="127"/>
      <c r="AI167" s="127"/>
      <c r="AJ167" s="127"/>
      <c r="AK167" s="127"/>
      <c r="AL167" s="127"/>
      <c r="AM167" s="127"/>
      <c r="AN167" s="127"/>
      <c r="AO167" s="127"/>
      <c r="AP167" s="127"/>
      <c r="AQ167" s="127"/>
      <c r="AR167" s="127"/>
      <c r="AS167" s="127"/>
      <c r="AT167" s="127"/>
      <c r="AU167" s="127"/>
      <c r="AV167" s="127"/>
      <c r="AW167" s="127"/>
      <c r="AX167" s="127"/>
      <c r="AY167" s="127"/>
      <c r="AZ167" s="127"/>
      <c r="BA167" s="127"/>
      <c r="BB167" s="127"/>
      <c r="BC167" s="127"/>
      <c r="BD167" s="127"/>
      <c r="BE167" s="127"/>
      <c r="BF167" s="127"/>
      <c r="BG167" s="127"/>
      <c r="BH167" s="127"/>
      <c r="BI167" s="127"/>
      <c r="BJ167" s="127"/>
      <c r="BK167" s="127"/>
      <c r="BL167" s="127"/>
      <c r="BM167" s="127"/>
      <c r="BN167" s="127"/>
      <c r="BO167" s="127"/>
      <c r="BP167" s="127"/>
      <c r="BQ167" s="127"/>
      <c r="BR167" s="127"/>
      <c r="BS167" s="127"/>
      <c r="BT167" s="127"/>
      <c r="BU167" s="127"/>
      <c r="BV167" s="127"/>
      <c r="BW167" s="127"/>
      <c r="BX167" s="127"/>
      <c r="BY167" s="127"/>
      <c r="BZ167" s="127"/>
      <c r="CA167" s="127"/>
      <c r="CB167" s="127"/>
      <c r="CC167" s="127"/>
    </row>
    <row r="168" spans="1:81" s="4" customFormat="1" x14ac:dyDescent="0.2">
      <c r="A168" s="87"/>
      <c r="C168" s="140"/>
      <c r="H168" s="140"/>
      <c r="P168" s="127"/>
      <c r="Q168" s="127"/>
      <c r="R168" s="127"/>
      <c r="S168" s="127"/>
      <c r="T168" s="127"/>
      <c r="U168" s="127"/>
      <c r="V168" s="127"/>
      <c r="W168" s="127"/>
      <c r="X168" s="127"/>
      <c r="Y168" s="127"/>
      <c r="Z168" s="127"/>
      <c r="AA168" s="127"/>
      <c r="AB168" s="127"/>
      <c r="AC168" s="127"/>
      <c r="AD168" s="127"/>
      <c r="AE168" s="127"/>
      <c r="AF168" s="127"/>
      <c r="AG168" s="127"/>
      <c r="AH168" s="127"/>
      <c r="AI168" s="127"/>
      <c r="AJ168" s="127"/>
      <c r="AK168" s="127"/>
      <c r="AL168" s="127"/>
      <c r="AM168" s="127"/>
      <c r="AN168" s="127"/>
      <c r="AO168" s="127"/>
      <c r="AP168" s="127"/>
      <c r="AQ168" s="127"/>
      <c r="AR168" s="127"/>
      <c r="AS168" s="127"/>
      <c r="AT168" s="127"/>
      <c r="AU168" s="127"/>
      <c r="AV168" s="127"/>
      <c r="AW168" s="127"/>
      <c r="AX168" s="127"/>
      <c r="AY168" s="127"/>
      <c r="AZ168" s="127"/>
      <c r="BA168" s="127"/>
      <c r="BB168" s="127"/>
      <c r="BC168" s="127"/>
      <c r="BD168" s="127"/>
      <c r="BE168" s="127"/>
      <c r="BF168" s="127"/>
      <c r="BG168" s="127"/>
      <c r="BH168" s="127"/>
      <c r="BI168" s="127"/>
      <c r="BJ168" s="127"/>
      <c r="BK168" s="127"/>
      <c r="BL168" s="127"/>
      <c r="BM168" s="127"/>
      <c r="BN168" s="127"/>
      <c r="BO168" s="127"/>
      <c r="BP168" s="127"/>
      <c r="BQ168" s="127"/>
      <c r="BR168" s="127"/>
      <c r="BS168" s="127"/>
      <c r="BT168" s="127"/>
      <c r="BU168" s="127"/>
      <c r="BV168" s="127"/>
      <c r="BW168" s="127"/>
      <c r="BX168" s="127"/>
      <c r="BY168" s="127"/>
      <c r="BZ168" s="127"/>
      <c r="CA168" s="127"/>
      <c r="CB168" s="127"/>
      <c r="CC168" s="127"/>
    </row>
    <row r="169" spans="1:81" s="4" customFormat="1" x14ac:dyDescent="0.2">
      <c r="A169" s="87"/>
      <c r="C169" s="140"/>
      <c r="H169" s="140"/>
      <c r="P169" s="127"/>
      <c r="Q169" s="127"/>
      <c r="R169" s="127"/>
      <c r="S169" s="127"/>
      <c r="T169" s="127"/>
      <c r="U169" s="127"/>
      <c r="V169" s="127"/>
      <c r="W169" s="127"/>
      <c r="X169" s="127"/>
      <c r="Y169" s="127"/>
      <c r="Z169" s="127"/>
      <c r="AA169" s="127"/>
      <c r="AB169" s="127"/>
      <c r="AC169" s="127"/>
      <c r="AD169" s="127"/>
      <c r="AE169" s="127"/>
      <c r="AF169" s="127"/>
      <c r="AG169" s="127"/>
      <c r="AH169" s="127"/>
      <c r="AI169" s="127"/>
      <c r="AJ169" s="127"/>
      <c r="AK169" s="127"/>
      <c r="AL169" s="127"/>
      <c r="AM169" s="127"/>
      <c r="AN169" s="127"/>
      <c r="AO169" s="127"/>
      <c r="AP169" s="127"/>
      <c r="AQ169" s="127"/>
      <c r="AR169" s="127"/>
      <c r="AS169" s="127"/>
      <c r="AT169" s="127"/>
      <c r="AU169" s="127"/>
      <c r="AV169" s="127"/>
      <c r="AW169" s="127"/>
      <c r="AX169" s="127"/>
      <c r="AY169" s="127"/>
      <c r="AZ169" s="127"/>
      <c r="BA169" s="127"/>
      <c r="BB169" s="127"/>
      <c r="BC169" s="127"/>
      <c r="BD169" s="127"/>
      <c r="BE169" s="127"/>
      <c r="BF169" s="127"/>
      <c r="BG169" s="127"/>
      <c r="BH169" s="127"/>
      <c r="BI169" s="127"/>
      <c r="BJ169" s="127"/>
      <c r="BK169" s="127"/>
      <c r="BL169" s="127"/>
      <c r="BM169" s="127"/>
      <c r="BN169" s="127"/>
      <c r="BO169" s="127"/>
      <c r="BP169" s="127"/>
      <c r="BQ169" s="127"/>
      <c r="BR169" s="127"/>
      <c r="BS169" s="127"/>
      <c r="BT169" s="127"/>
      <c r="BU169" s="127"/>
      <c r="BV169" s="127"/>
      <c r="BW169" s="127"/>
      <c r="BX169" s="127"/>
      <c r="BY169" s="127"/>
      <c r="BZ169" s="127"/>
      <c r="CA169" s="127"/>
      <c r="CB169" s="127"/>
      <c r="CC169" s="127"/>
    </row>
    <row r="170" spans="1:81" s="4" customFormat="1" x14ac:dyDescent="0.2">
      <c r="A170" s="87"/>
      <c r="C170" s="140"/>
      <c r="H170" s="140"/>
      <c r="P170" s="127"/>
      <c r="Q170" s="127"/>
      <c r="R170" s="127"/>
      <c r="S170" s="127"/>
      <c r="T170" s="127"/>
      <c r="U170" s="127"/>
      <c r="V170" s="127"/>
      <c r="W170" s="127"/>
      <c r="X170" s="127"/>
      <c r="Y170" s="127"/>
      <c r="Z170" s="127"/>
      <c r="AA170" s="127"/>
      <c r="AB170" s="127"/>
      <c r="AC170" s="127"/>
      <c r="AD170" s="127"/>
      <c r="AE170" s="127"/>
      <c r="AF170" s="127"/>
      <c r="AG170" s="127"/>
      <c r="AH170" s="127"/>
      <c r="AI170" s="127"/>
      <c r="AJ170" s="127"/>
      <c r="AK170" s="127"/>
      <c r="AL170" s="127"/>
      <c r="AM170" s="127"/>
      <c r="AN170" s="127"/>
      <c r="AO170" s="127"/>
      <c r="AP170" s="127"/>
      <c r="AQ170" s="127"/>
      <c r="AR170" s="127"/>
      <c r="AS170" s="127"/>
      <c r="AT170" s="127"/>
      <c r="AU170" s="127"/>
      <c r="AV170" s="127"/>
      <c r="AW170" s="127"/>
      <c r="AX170" s="127"/>
      <c r="AY170" s="127"/>
      <c r="AZ170" s="127"/>
      <c r="BA170" s="127"/>
      <c r="BB170" s="127"/>
      <c r="BC170" s="127"/>
      <c r="BD170" s="127"/>
      <c r="BE170" s="127"/>
      <c r="BF170" s="127"/>
      <c r="BG170" s="127"/>
      <c r="BH170" s="127"/>
      <c r="BI170" s="127"/>
      <c r="BJ170" s="127"/>
      <c r="BK170" s="127"/>
      <c r="BL170" s="127"/>
      <c r="BM170" s="127"/>
      <c r="BN170" s="127"/>
      <c r="BO170" s="127"/>
      <c r="BP170" s="127"/>
      <c r="BQ170" s="127"/>
      <c r="BR170" s="127"/>
      <c r="BS170" s="127"/>
      <c r="BT170" s="127"/>
      <c r="BU170" s="127"/>
      <c r="BV170" s="127"/>
      <c r="BW170" s="127"/>
      <c r="BX170" s="127"/>
      <c r="BY170" s="127"/>
      <c r="BZ170" s="127"/>
      <c r="CA170" s="127"/>
      <c r="CB170" s="127"/>
      <c r="CC170" s="127"/>
    </row>
    <row r="171" spans="1:81" s="4" customFormat="1" x14ac:dyDescent="0.2">
      <c r="A171" s="87"/>
      <c r="C171" s="140"/>
      <c r="H171" s="140"/>
      <c r="P171" s="127"/>
      <c r="Q171" s="127"/>
      <c r="R171" s="127"/>
      <c r="S171" s="127"/>
      <c r="T171" s="127"/>
      <c r="U171" s="127"/>
      <c r="V171" s="127"/>
      <c r="W171" s="127"/>
      <c r="X171" s="127"/>
      <c r="Y171" s="127"/>
      <c r="Z171" s="127"/>
      <c r="AA171" s="127"/>
      <c r="AB171" s="127"/>
      <c r="AC171" s="127"/>
      <c r="AD171" s="127"/>
      <c r="AE171" s="127"/>
      <c r="AF171" s="127"/>
      <c r="AG171" s="127"/>
      <c r="AH171" s="127"/>
      <c r="AI171" s="127"/>
      <c r="AJ171" s="127"/>
      <c r="AK171" s="127"/>
      <c r="AL171" s="127"/>
      <c r="AM171" s="127"/>
      <c r="AN171" s="127"/>
      <c r="AO171" s="127"/>
      <c r="AP171" s="127"/>
      <c r="AQ171" s="127"/>
      <c r="AR171" s="127"/>
      <c r="AS171" s="127"/>
      <c r="AT171" s="127"/>
      <c r="AU171" s="127"/>
      <c r="AV171" s="127"/>
      <c r="AW171" s="127"/>
      <c r="AX171" s="127"/>
      <c r="AY171" s="127"/>
      <c r="AZ171" s="127"/>
      <c r="BA171" s="127"/>
      <c r="BB171" s="127"/>
      <c r="BC171" s="127"/>
      <c r="BD171" s="127"/>
      <c r="BE171" s="127"/>
      <c r="BF171" s="127"/>
      <c r="BG171" s="127"/>
      <c r="BH171" s="127"/>
      <c r="BI171" s="127"/>
      <c r="BJ171" s="127"/>
      <c r="BK171" s="127"/>
      <c r="BL171" s="127"/>
      <c r="BM171" s="127"/>
      <c r="BN171" s="127"/>
      <c r="BO171" s="127"/>
      <c r="BP171" s="127"/>
      <c r="BQ171" s="127"/>
      <c r="BR171" s="127"/>
      <c r="BS171" s="127"/>
      <c r="BT171" s="127"/>
      <c r="BU171" s="127"/>
      <c r="BV171" s="127"/>
      <c r="BW171" s="127"/>
      <c r="BX171" s="127"/>
      <c r="BY171" s="127"/>
      <c r="BZ171" s="127"/>
      <c r="CA171" s="127"/>
      <c r="CB171" s="127"/>
      <c r="CC171" s="127"/>
    </row>
    <row r="172" spans="1:81" s="4" customFormat="1" x14ac:dyDescent="0.2">
      <c r="A172" s="87"/>
      <c r="C172" s="140"/>
      <c r="H172" s="140"/>
      <c r="P172" s="127"/>
      <c r="Q172" s="127"/>
      <c r="R172" s="127"/>
      <c r="S172" s="127"/>
      <c r="T172" s="127"/>
      <c r="U172" s="127"/>
      <c r="V172" s="127"/>
      <c r="W172" s="127"/>
      <c r="X172" s="127"/>
      <c r="Y172" s="127"/>
      <c r="Z172" s="127"/>
      <c r="AA172" s="127"/>
      <c r="AB172" s="127"/>
      <c r="AC172" s="127"/>
      <c r="AD172" s="127"/>
      <c r="AE172" s="127"/>
      <c r="AF172" s="127"/>
      <c r="AG172" s="127"/>
      <c r="AH172" s="127"/>
      <c r="AI172" s="127"/>
      <c r="AJ172" s="127"/>
      <c r="AK172" s="127"/>
      <c r="AL172" s="127"/>
      <c r="AM172" s="127"/>
      <c r="AN172" s="127"/>
      <c r="AO172" s="127"/>
      <c r="AP172" s="127"/>
      <c r="AQ172" s="127"/>
      <c r="AR172" s="127"/>
      <c r="AS172" s="127"/>
      <c r="AT172" s="127"/>
      <c r="AU172" s="127"/>
      <c r="AV172" s="127"/>
      <c r="AW172" s="127"/>
      <c r="AX172" s="127"/>
      <c r="AY172" s="127"/>
      <c r="AZ172" s="127"/>
      <c r="BA172" s="127"/>
      <c r="BB172" s="127"/>
      <c r="BC172" s="127"/>
      <c r="BD172" s="127"/>
      <c r="BE172" s="127"/>
      <c r="BF172" s="127"/>
      <c r="BG172" s="127"/>
      <c r="BH172" s="127"/>
      <c r="BI172" s="127"/>
      <c r="BJ172" s="127"/>
      <c r="BK172" s="127"/>
      <c r="BL172" s="127"/>
      <c r="BM172" s="127"/>
      <c r="BN172" s="127"/>
      <c r="BO172" s="127"/>
      <c r="BP172" s="127"/>
      <c r="BQ172" s="127"/>
      <c r="BR172" s="127"/>
      <c r="BS172" s="127"/>
      <c r="BT172" s="127"/>
      <c r="BU172" s="127"/>
      <c r="BV172" s="127"/>
      <c r="BW172" s="127"/>
      <c r="BX172" s="127"/>
      <c r="BY172" s="127"/>
      <c r="BZ172" s="127"/>
      <c r="CA172" s="127"/>
      <c r="CB172" s="127"/>
      <c r="CC172" s="127"/>
    </row>
    <row r="173" spans="1:81" s="4" customFormat="1" x14ac:dyDescent="0.2">
      <c r="A173" s="87"/>
      <c r="C173" s="140"/>
      <c r="H173" s="140"/>
      <c r="P173" s="127"/>
      <c r="Q173" s="127"/>
      <c r="R173" s="127"/>
      <c r="S173" s="127"/>
      <c r="T173" s="127"/>
      <c r="U173" s="127"/>
      <c r="V173" s="127"/>
      <c r="W173" s="127"/>
      <c r="X173" s="127"/>
      <c r="Y173" s="127"/>
      <c r="Z173" s="127"/>
      <c r="AA173" s="127"/>
      <c r="AB173" s="127"/>
      <c r="AC173" s="127"/>
      <c r="AD173" s="127"/>
      <c r="AE173" s="127"/>
      <c r="AF173" s="127"/>
      <c r="AG173" s="127"/>
      <c r="AH173" s="127"/>
      <c r="AI173" s="127"/>
      <c r="AJ173" s="127"/>
      <c r="AK173" s="127"/>
      <c r="AL173" s="127"/>
      <c r="AM173" s="127"/>
      <c r="AN173" s="127"/>
      <c r="AO173" s="127"/>
      <c r="AP173" s="127"/>
      <c r="AQ173" s="127"/>
      <c r="AR173" s="127"/>
      <c r="AS173" s="127"/>
      <c r="AT173" s="127"/>
      <c r="AU173" s="127"/>
      <c r="AV173" s="127"/>
      <c r="AW173" s="127"/>
      <c r="AX173" s="127"/>
      <c r="AY173" s="127"/>
      <c r="AZ173" s="127"/>
      <c r="BA173" s="127"/>
      <c r="BB173" s="127"/>
      <c r="BC173" s="127"/>
      <c r="BD173" s="127"/>
      <c r="BE173" s="127"/>
      <c r="BF173" s="127"/>
      <c r="BG173" s="127"/>
      <c r="BH173" s="127"/>
      <c r="BI173" s="127"/>
      <c r="BJ173" s="127"/>
      <c r="BK173" s="127"/>
      <c r="BL173" s="127"/>
      <c r="BM173" s="127"/>
      <c r="BN173" s="127"/>
      <c r="BO173" s="127"/>
      <c r="BP173" s="127"/>
      <c r="BQ173" s="127"/>
      <c r="BR173" s="127"/>
      <c r="BS173" s="127"/>
      <c r="BT173" s="127"/>
      <c r="BU173" s="127"/>
      <c r="BV173" s="127"/>
      <c r="BW173" s="127"/>
      <c r="BX173" s="127"/>
      <c r="BY173" s="127"/>
      <c r="BZ173" s="127"/>
      <c r="CA173" s="127"/>
      <c r="CB173" s="127"/>
      <c r="CC173" s="127"/>
    </row>
    <row r="174" spans="1:81" s="4" customFormat="1" x14ac:dyDescent="0.2">
      <c r="A174" s="87"/>
      <c r="C174" s="140"/>
      <c r="H174" s="140"/>
      <c r="P174" s="127"/>
      <c r="Q174" s="127"/>
      <c r="R174" s="127"/>
      <c r="S174" s="127"/>
      <c r="T174" s="127"/>
      <c r="U174" s="127"/>
      <c r="V174" s="127"/>
      <c r="W174" s="127"/>
      <c r="X174" s="127"/>
      <c r="Y174" s="127"/>
      <c r="Z174" s="127"/>
      <c r="AA174" s="127"/>
      <c r="AB174" s="127"/>
      <c r="AC174" s="127"/>
      <c r="AD174" s="127"/>
      <c r="AE174" s="127"/>
      <c r="AF174" s="127"/>
      <c r="AG174" s="127"/>
      <c r="AH174" s="127"/>
      <c r="AI174" s="127"/>
      <c r="AJ174" s="127"/>
      <c r="AK174" s="127"/>
      <c r="AL174" s="127"/>
      <c r="AM174" s="127"/>
      <c r="AN174" s="127"/>
      <c r="AO174" s="127"/>
      <c r="AP174" s="127"/>
      <c r="AQ174" s="127"/>
      <c r="AR174" s="127"/>
      <c r="AS174" s="127"/>
      <c r="AT174" s="127"/>
      <c r="AU174" s="127"/>
      <c r="AV174" s="127"/>
      <c r="AW174" s="127"/>
      <c r="AX174" s="127"/>
      <c r="AY174" s="127"/>
      <c r="AZ174" s="127"/>
      <c r="BA174" s="127"/>
      <c r="BB174" s="127"/>
      <c r="BC174" s="127"/>
      <c r="BD174" s="127"/>
      <c r="BE174" s="127"/>
      <c r="BF174" s="127"/>
      <c r="BG174" s="127"/>
      <c r="BH174" s="127"/>
      <c r="BI174" s="127"/>
      <c r="BJ174" s="127"/>
      <c r="BK174" s="127"/>
      <c r="BL174" s="127"/>
      <c r="BM174" s="127"/>
      <c r="BN174" s="127"/>
      <c r="BO174" s="127"/>
      <c r="BP174" s="127"/>
      <c r="BQ174" s="127"/>
      <c r="BR174" s="127"/>
      <c r="BS174" s="127"/>
      <c r="BT174" s="127"/>
      <c r="BU174" s="127"/>
      <c r="BV174" s="127"/>
      <c r="BW174" s="127"/>
      <c r="BX174" s="127"/>
      <c r="BY174" s="127"/>
      <c r="BZ174" s="127"/>
      <c r="CA174" s="127"/>
      <c r="CB174" s="127"/>
      <c r="CC174" s="127"/>
    </row>
    <row r="175" spans="1:81" s="4" customFormat="1" x14ac:dyDescent="0.2">
      <c r="A175" s="87"/>
      <c r="C175" s="140"/>
      <c r="H175" s="140"/>
      <c r="P175" s="127"/>
      <c r="Q175" s="127"/>
      <c r="R175" s="127"/>
      <c r="S175" s="127"/>
      <c r="T175" s="127"/>
      <c r="U175" s="127"/>
      <c r="V175" s="127"/>
      <c r="W175" s="127"/>
      <c r="X175" s="127"/>
      <c r="Y175" s="127"/>
      <c r="Z175" s="127"/>
      <c r="AA175" s="127"/>
      <c r="AB175" s="127"/>
      <c r="AC175" s="127"/>
      <c r="AD175" s="127"/>
      <c r="AE175" s="127"/>
      <c r="AF175" s="127"/>
      <c r="AG175" s="127"/>
      <c r="AH175" s="127"/>
      <c r="AI175" s="127"/>
      <c r="AJ175" s="127"/>
      <c r="AK175" s="127"/>
      <c r="AL175" s="127"/>
      <c r="AM175" s="127"/>
      <c r="AN175" s="127"/>
      <c r="AO175" s="127"/>
      <c r="AP175" s="127"/>
      <c r="AQ175" s="127"/>
      <c r="AR175" s="127"/>
      <c r="AS175" s="127"/>
      <c r="AT175" s="127"/>
      <c r="AU175" s="127"/>
      <c r="AV175" s="127"/>
      <c r="AW175" s="127"/>
      <c r="AX175" s="127"/>
      <c r="AY175" s="127"/>
      <c r="AZ175" s="127"/>
      <c r="BA175" s="127"/>
      <c r="BB175" s="127"/>
      <c r="BC175" s="127"/>
      <c r="BD175" s="127"/>
      <c r="BE175" s="127"/>
      <c r="BF175" s="127"/>
      <c r="BG175" s="127"/>
      <c r="BH175" s="127"/>
      <c r="BI175" s="127"/>
      <c r="BJ175" s="127"/>
      <c r="BK175" s="127"/>
      <c r="BL175" s="127"/>
      <c r="BM175" s="127"/>
      <c r="BN175" s="127"/>
      <c r="BO175" s="127"/>
      <c r="BP175" s="127"/>
      <c r="BQ175" s="127"/>
      <c r="BR175" s="127"/>
      <c r="BS175" s="127"/>
      <c r="BT175" s="127"/>
      <c r="BU175" s="127"/>
      <c r="BV175" s="127"/>
      <c r="BW175" s="127"/>
      <c r="BX175" s="127"/>
      <c r="BY175" s="127"/>
      <c r="BZ175" s="127"/>
      <c r="CA175" s="127"/>
      <c r="CB175" s="127"/>
      <c r="CC175" s="127"/>
    </row>
    <row r="176" spans="1:81" s="4" customFormat="1" x14ac:dyDescent="0.2">
      <c r="A176" s="87"/>
      <c r="C176" s="140"/>
      <c r="H176" s="140"/>
      <c r="P176" s="127"/>
      <c r="Q176" s="127"/>
      <c r="R176" s="127"/>
      <c r="S176" s="127"/>
      <c r="T176" s="127"/>
      <c r="U176" s="127"/>
      <c r="V176" s="127"/>
      <c r="W176" s="127"/>
      <c r="X176" s="127"/>
      <c r="Y176" s="127"/>
      <c r="Z176" s="127"/>
      <c r="AA176" s="127"/>
      <c r="AB176" s="127"/>
      <c r="AC176" s="127"/>
      <c r="AD176" s="127"/>
      <c r="AE176" s="127"/>
      <c r="AF176" s="127"/>
      <c r="AG176" s="127"/>
      <c r="AH176" s="127"/>
      <c r="AI176" s="127"/>
      <c r="AJ176" s="127"/>
      <c r="AK176" s="127"/>
      <c r="AL176" s="127"/>
      <c r="AM176" s="127"/>
      <c r="AN176" s="127"/>
      <c r="AO176" s="127"/>
      <c r="AP176" s="127"/>
      <c r="AQ176" s="127"/>
      <c r="AR176" s="127"/>
      <c r="AS176" s="127"/>
      <c r="AT176" s="127"/>
      <c r="AU176" s="127"/>
      <c r="AV176" s="127"/>
      <c r="AW176" s="127"/>
      <c r="AX176" s="127"/>
      <c r="AY176" s="127"/>
      <c r="AZ176" s="127"/>
      <c r="BA176" s="127"/>
      <c r="BB176" s="127"/>
      <c r="BC176" s="127"/>
      <c r="BD176" s="127"/>
      <c r="BE176" s="127"/>
      <c r="BF176" s="127"/>
      <c r="BG176" s="127"/>
      <c r="BH176" s="127"/>
      <c r="BI176" s="127"/>
      <c r="BJ176" s="127"/>
      <c r="BK176" s="127"/>
      <c r="BL176" s="127"/>
      <c r="BM176" s="127"/>
      <c r="BN176" s="127"/>
      <c r="BO176" s="127"/>
      <c r="BP176" s="127"/>
      <c r="BQ176" s="127"/>
      <c r="BR176" s="127"/>
      <c r="BS176" s="127"/>
      <c r="BT176" s="127"/>
      <c r="BU176" s="127"/>
      <c r="BV176" s="127"/>
      <c r="BW176" s="127"/>
      <c r="BX176" s="127"/>
      <c r="BY176" s="127"/>
      <c r="BZ176" s="127"/>
      <c r="CA176" s="127"/>
      <c r="CB176" s="127"/>
      <c r="CC176" s="127"/>
    </row>
    <row r="177" spans="1:81" s="4" customFormat="1" x14ac:dyDescent="0.2">
      <c r="A177" s="87"/>
      <c r="C177" s="140"/>
      <c r="H177" s="140"/>
      <c r="P177" s="127"/>
      <c r="Q177" s="127"/>
      <c r="R177" s="127"/>
      <c r="S177" s="127"/>
      <c r="T177" s="127"/>
      <c r="U177" s="127"/>
      <c r="V177" s="127"/>
      <c r="W177" s="127"/>
      <c r="X177" s="127"/>
      <c r="Y177" s="127"/>
      <c r="Z177" s="127"/>
      <c r="AA177" s="127"/>
      <c r="AB177" s="127"/>
      <c r="AC177" s="127"/>
      <c r="AD177" s="127"/>
      <c r="AE177" s="127"/>
      <c r="AF177" s="127"/>
      <c r="AG177" s="127"/>
      <c r="AH177" s="127"/>
      <c r="AI177" s="127"/>
      <c r="AJ177" s="127"/>
      <c r="AK177" s="127"/>
      <c r="AL177" s="127"/>
      <c r="AM177" s="127"/>
      <c r="AN177" s="127"/>
      <c r="AO177" s="127"/>
      <c r="AP177" s="127"/>
      <c r="AQ177" s="127"/>
      <c r="AR177" s="127"/>
      <c r="AS177" s="127"/>
      <c r="AT177" s="127"/>
      <c r="AU177" s="127"/>
      <c r="AV177" s="127"/>
      <c r="AW177" s="127"/>
      <c r="AX177" s="127"/>
      <c r="AY177" s="127"/>
      <c r="AZ177" s="127"/>
      <c r="BA177" s="127"/>
      <c r="BB177" s="127"/>
      <c r="BC177" s="127"/>
      <c r="BD177" s="127"/>
      <c r="BE177" s="127"/>
      <c r="BF177" s="127"/>
      <c r="BG177" s="127"/>
      <c r="BH177" s="127"/>
      <c r="BI177" s="127"/>
      <c r="BJ177" s="127"/>
      <c r="BK177" s="127"/>
      <c r="BL177" s="127"/>
      <c r="BM177" s="127"/>
      <c r="BN177" s="127"/>
      <c r="BO177" s="127"/>
      <c r="BP177" s="127"/>
      <c r="BQ177" s="127"/>
      <c r="BR177" s="127"/>
      <c r="BS177" s="127"/>
      <c r="BT177" s="127"/>
      <c r="BU177" s="127"/>
      <c r="BV177" s="127"/>
      <c r="BW177" s="127"/>
      <c r="BX177" s="127"/>
      <c r="BY177" s="127"/>
      <c r="BZ177" s="127"/>
      <c r="CA177" s="127"/>
      <c r="CB177" s="127"/>
      <c r="CC177" s="127"/>
    </row>
    <row r="178" spans="1:81" s="4" customFormat="1" x14ac:dyDescent="0.2">
      <c r="A178" s="87"/>
      <c r="C178" s="140"/>
      <c r="H178" s="140"/>
      <c r="P178" s="127"/>
      <c r="Q178" s="127"/>
      <c r="R178" s="127"/>
      <c r="S178" s="127"/>
      <c r="T178" s="127"/>
      <c r="U178" s="127"/>
      <c r="V178" s="127"/>
      <c r="W178" s="127"/>
      <c r="X178" s="127"/>
      <c r="Y178" s="127"/>
      <c r="Z178" s="127"/>
      <c r="AA178" s="127"/>
      <c r="AB178" s="127"/>
      <c r="AC178" s="127"/>
      <c r="AD178" s="127"/>
      <c r="AE178" s="127"/>
      <c r="AF178" s="127"/>
      <c r="AG178" s="127"/>
      <c r="AH178" s="127"/>
      <c r="AI178" s="127"/>
      <c r="AJ178" s="127"/>
      <c r="AK178" s="127"/>
      <c r="AL178" s="127"/>
      <c r="AM178" s="127"/>
      <c r="AN178" s="127"/>
      <c r="AO178" s="127"/>
      <c r="AP178" s="127"/>
      <c r="AQ178" s="127"/>
      <c r="AR178" s="127"/>
      <c r="AS178" s="127"/>
      <c r="AT178" s="127"/>
      <c r="AU178" s="127"/>
      <c r="AV178" s="127"/>
      <c r="AW178" s="127"/>
      <c r="AX178" s="127"/>
      <c r="AY178" s="127"/>
      <c r="AZ178" s="127"/>
      <c r="BA178" s="127"/>
      <c r="BB178" s="127"/>
      <c r="BC178" s="127"/>
      <c r="BD178" s="127"/>
      <c r="BE178" s="127"/>
      <c r="BF178" s="127"/>
      <c r="BG178" s="127"/>
      <c r="BH178" s="127"/>
      <c r="BI178" s="127"/>
      <c r="BJ178" s="127"/>
      <c r="BK178" s="127"/>
      <c r="BL178" s="127"/>
      <c r="BM178" s="127"/>
      <c r="BN178" s="127"/>
      <c r="BO178" s="127"/>
      <c r="BP178" s="127"/>
      <c r="BQ178" s="127"/>
      <c r="BR178" s="127"/>
      <c r="BS178" s="127"/>
      <c r="BT178" s="127"/>
      <c r="BU178" s="127"/>
      <c r="BV178" s="127"/>
      <c r="BW178" s="127"/>
      <c r="BX178" s="127"/>
      <c r="BY178" s="127"/>
      <c r="BZ178" s="127"/>
      <c r="CA178" s="127"/>
      <c r="CB178" s="127"/>
      <c r="CC178" s="127"/>
    </row>
    <row r="179" spans="1:81" s="4" customFormat="1" x14ac:dyDescent="0.2">
      <c r="A179" s="87"/>
      <c r="C179" s="140"/>
      <c r="H179" s="140"/>
      <c r="P179" s="127"/>
      <c r="Q179" s="127"/>
      <c r="R179" s="127"/>
      <c r="S179" s="127"/>
      <c r="T179" s="127"/>
      <c r="U179" s="127"/>
      <c r="V179" s="127"/>
      <c r="W179" s="127"/>
      <c r="X179" s="127"/>
      <c r="Y179" s="127"/>
      <c r="Z179" s="127"/>
      <c r="AA179" s="127"/>
      <c r="AB179" s="127"/>
      <c r="AC179" s="127"/>
      <c r="AD179" s="127"/>
      <c r="AE179" s="127"/>
      <c r="AF179" s="127"/>
      <c r="AG179" s="127"/>
      <c r="AH179" s="127"/>
      <c r="AI179" s="127"/>
      <c r="AJ179" s="127"/>
      <c r="AK179" s="127"/>
      <c r="AL179" s="127"/>
      <c r="AM179" s="127"/>
      <c r="AN179" s="127"/>
      <c r="AO179" s="127"/>
      <c r="AP179" s="127"/>
      <c r="AQ179" s="127"/>
      <c r="AR179" s="127"/>
      <c r="AS179" s="127"/>
      <c r="AT179" s="127"/>
      <c r="AU179" s="127"/>
      <c r="AV179" s="127"/>
      <c r="AW179" s="127"/>
      <c r="AX179" s="127"/>
      <c r="AY179" s="127"/>
      <c r="AZ179" s="127"/>
      <c r="BA179" s="127"/>
      <c r="BB179" s="127"/>
      <c r="BC179" s="127"/>
      <c r="BD179" s="127"/>
      <c r="BE179" s="127"/>
      <c r="BF179" s="127"/>
      <c r="BG179" s="127"/>
      <c r="BH179" s="127"/>
      <c r="BI179" s="127"/>
      <c r="BJ179" s="127"/>
      <c r="BK179" s="127"/>
      <c r="BL179" s="127"/>
      <c r="BM179" s="127"/>
      <c r="BN179" s="127"/>
      <c r="BO179" s="127"/>
      <c r="BP179" s="127"/>
      <c r="BQ179" s="127"/>
      <c r="BR179" s="127"/>
      <c r="BS179" s="127"/>
      <c r="BT179" s="127"/>
      <c r="BU179" s="127"/>
      <c r="BV179" s="127"/>
      <c r="BW179" s="127"/>
      <c r="BX179" s="127"/>
      <c r="BY179" s="127"/>
      <c r="BZ179" s="127"/>
      <c r="CA179" s="127"/>
      <c r="CB179" s="127"/>
      <c r="CC179" s="127"/>
    </row>
    <row r="180" spans="1:81" s="4" customFormat="1" x14ac:dyDescent="0.2">
      <c r="A180" s="87"/>
      <c r="C180" s="140"/>
      <c r="H180" s="140"/>
      <c r="P180" s="127"/>
      <c r="Q180" s="127"/>
      <c r="R180" s="127"/>
      <c r="S180" s="127"/>
      <c r="T180" s="127"/>
      <c r="U180" s="127"/>
      <c r="V180" s="127"/>
      <c r="W180" s="127"/>
      <c r="X180" s="127"/>
      <c r="Y180" s="127"/>
      <c r="Z180" s="127"/>
      <c r="AA180" s="127"/>
      <c r="AB180" s="127"/>
      <c r="AC180" s="127"/>
      <c r="AD180" s="127"/>
      <c r="AE180" s="127"/>
      <c r="AF180" s="127"/>
      <c r="AG180" s="127"/>
      <c r="AH180" s="127"/>
      <c r="AI180" s="127"/>
      <c r="AJ180" s="127"/>
      <c r="AK180" s="127"/>
      <c r="AL180" s="127"/>
      <c r="AM180" s="127"/>
      <c r="AN180" s="127"/>
      <c r="AO180" s="127"/>
      <c r="AP180" s="127"/>
      <c r="AQ180" s="127"/>
      <c r="AR180" s="127"/>
      <c r="AS180" s="127"/>
      <c r="AT180" s="127"/>
      <c r="AU180" s="127"/>
      <c r="AV180" s="127"/>
      <c r="AW180" s="127"/>
      <c r="AX180" s="127"/>
      <c r="AY180" s="127"/>
      <c r="AZ180" s="127"/>
      <c r="BA180" s="127"/>
      <c r="BB180" s="127"/>
      <c r="BC180" s="127"/>
      <c r="BD180" s="127"/>
      <c r="BE180" s="127"/>
      <c r="BF180" s="127"/>
      <c r="BG180" s="127"/>
      <c r="BH180" s="127"/>
      <c r="BI180" s="127"/>
      <c r="BJ180" s="127"/>
      <c r="BK180" s="127"/>
      <c r="BL180" s="127"/>
      <c r="BM180" s="127"/>
      <c r="BN180" s="127"/>
      <c r="BO180" s="127"/>
      <c r="BP180" s="127"/>
      <c r="BQ180" s="127"/>
      <c r="BR180" s="127"/>
      <c r="BS180" s="127"/>
      <c r="BT180" s="127"/>
      <c r="BU180" s="127"/>
      <c r="BV180" s="127"/>
      <c r="BW180" s="127"/>
      <c r="BX180" s="127"/>
      <c r="BY180" s="127"/>
      <c r="BZ180" s="127"/>
      <c r="CA180" s="127"/>
      <c r="CB180" s="127"/>
      <c r="CC180" s="127"/>
    </row>
    <row r="181" spans="1:81" s="4" customFormat="1" x14ac:dyDescent="0.2">
      <c r="A181" s="87"/>
      <c r="C181" s="140"/>
      <c r="H181" s="140"/>
      <c r="P181" s="127"/>
      <c r="Q181" s="127"/>
      <c r="R181" s="127"/>
      <c r="S181" s="127"/>
      <c r="T181" s="127"/>
      <c r="U181" s="127"/>
      <c r="V181" s="127"/>
      <c r="W181" s="127"/>
      <c r="X181" s="127"/>
      <c r="Y181" s="127"/>
      <c r="Z181" s="127"/>
      <c r="AA181" s="127"/>
      <c r="AB181" s="127"/>
      <c r="AC181" s="127"/>
      <c r="AD181" s="127"/>
      <c r="AE181" s="127"/>
      <c r="AF181" s="127"/>
      <c r="AG181" s="127"/>
      <c r="AH181" s="127"/>
      <c r="AI181" s="127"/>
      <c r="AJ181" s="127"/>
      <c r="AK181" s="127"/>
      <c r="AL181" s="127"/>
      <c r="AM181" s="127"/>
      <c r="AN181" s="127"/>
      <c r="AO181" s="127"/>
      <c r="AP181" s="127"/>
      <c r="AQ181" s="127"/>
      <c r="AR181" s="127"/>
      <c r="AS181" s="127"/>
      <c r="AT181" s="127"/>
      <c r="AU181" s="127"/>
      <c r="AV181" s="127"/>
      <c r="AW181" s="127"/>
      <c r="AX181" s="127"/>
      <c r="AY181" s="127"/>
      <c r="AZ181" s="127"/>
      <c r="BA181" s="127"/>
      <c r="BB181" s="127"/>
      <c r="BC181" s="127"/>
      <c r="BD181" s="127"/>
      <c r="BE181" s="127"/>
      <c r="BF181" s="127"/>
      <c r="BG181" s="127"/>
      <c r="BH181" s="127"/>
      <c r="BI181" s="127"/>
      <c r="BJ181" s="127"/>
      <c r="BK181" s="127"/>
      <c r="BL181" s="127"/>
      <c r="BM181" s="127"/>
      <c r="BN181" s="127"/>
      <c r="BO181" s="127"/>
      <c r="BP181" s="127"/>
      <c r="BQ181" s="127"/>
      <c r="BR181" s="127"/>
      <c r="BS181" s="127"/>
      <c r="BT181" s="127"/>
      <c r="BU181" s="127"/>
      <c r="BV181" s="127"/>
      <c r="BW181" s="127"/>
      <c r="BX181" s="127"/>
      <c r="BY181" s="127"/>
      <c r="BZ181" s="127"/>
      <c r="CA181" s="127"/>
      <c r="CB181" s="127"/>
      <c r="CC181" s="127"/>
    </row>
    <row r="182" spans="1:81" s="4" customFormat="1" x14ac:dyDescent="0.2">
      <c r="A182" s="87"/>
      <c r="C182" s="140"/>
      <c r="H182" s="140"/>
      <c r="P182" s="127"/>
      <c r="Q182" s="127"/>
      <c r="R182" s="127"/>
      <c r="S182" s="127"/>
      <c r="T182" s="127"/>
      <c r="U182" s="127"/>
      <c r="V182" s="127"/>
      <c r="W182" s="127"/>
      <c r="X182" s="127"/>
      <c r="Y182" s="127"/>
      <c r="Z182" s="127"/>
      <c r="AA182" s="127"/>
      <c r="AB182" s="127"/>
      <c r="AC182" s="127"/>
      <c r="AD182" s="127"/>
      <c r="AE182" s="127"/>
      <c r="AF182" s="127"/>
      <c r="AG182" s="127"/>
      <c r="AH182" s="127"/>
      <c r="AI182" s="127"/>
      <c r="AJ182" s="127"/>
      <c r="AK182" s="127"/>
      <c r="AL182" s="127"/>
      <c r="AM182" s="127"/>
      <c r="AN182" s="127"/>
      <c r="AO182" s="127"/>
      <c r="AP182" s="127"/>
      <c r="AQ182" s="127"/>
      <c r="AR182" s="127"/>
      <c r="AS182" s="127"/>
      <c r="AT182" s="127"/>
      <c r="AU182" s="127"/>
      <c r="AV182" s="127"/>
      <c r="AW182" s="127"/>
      <c r="AX182" s="127"/>
      <c r="AY182" s="127"/>
      <c r="AZ182" s="127"/>
      <c r="BA182" s="127"/>
      <c r="BB182" s="127"/>
      <c r="BC182" s="127"/>
      <c r="BD182" s="127"/>
      <c r="BE182" s="127"/>
      <c r="BF182" s="127"/>
      <c r="BG182" s="127"/>
      <c r="BH182" s="127"/>
      <c r="BI182" s="127"/>
      <c r="BJ182" s="127"/>
      <c r="BK182" s="127"/>
      <c r="BL182" s="127"/>
      <c r="BM182" s="127"/>
      <c r="BN182" s="127"/>
      <c r="BO182" s="127"/>
      <c r="BP182" s="127"/>
      <c r="BQ182" s="127"/>
      <c r="BR182" s="127"/>
      <c r="BS182" s="127"/>
      <c r="BT182" s="127"/>
      <c r="BU182" s="127"/>
      <c r="BV182" s="127"/>
      <c r="BW182" s="127"/>
      <c r="BX182" s="127"/>
      <c r="BY182" s="127"/>
      <c r="BZ182" s="127"/>
      <c r="CA182" s="127"/>
      <c r="CB182" s="127"/>
      <c r="CC182" s="127"/>
    </row>
    <row r="183" spans="1:81" s="4" customFormat="1" x14ac:dyDescent="0.2">
      <c r="A183" s="87"/>
      <c r="C183" s="140"/>
      <c r="H183" s="140"/>
      <c r="P183" s="127"/>
      <c r="Q183" s="127"/>
      <c r="R183" s="127"/>
      <c r="S183" s="127"/>
      <c r="T183" s="127"/>
      <c r="U183" s="127"/>
      <c r="V183" s="127"/>
      <c r="W183" s="127"/>
      <c r="X183" s="127"/>
      <c r="Y183" s="127"/>
      <c r="Z183" s="127"/>
      <c r="AA183" s="127"/>
      <c r="AB183" s="127"/>
      <c r="AC183" s="127"/>
      <c r="AD183" s="127"/>
      <c r="AE183" s="127"/>
      <c r="AF183" s="127"/>
      <c r="AG183" s="127"/>
      <c r="AH183" s="127"/>
      <c r="AI183" s="127"/>
      <c r="AJ183" s="127"/>
      <c r="AK183" s="127"/>
      <c r="AL183" s="127"/>
      <c r="AM183" s="127"/>
      <c r="AN183" s="127"/>
      <c r="AO183" s="127"/>
      <c r="AP183" s="127"/>
      <c r="AQ183" s="127"/>
      <c r="AR183" s="127"/>
      <c r="AS183" s="127"/>
      <c r="AT183" s="127"/>
      <c r="AU183" s="127"/>
      <c r="AV183" s="127"/>
      <c r="AW183" s="127"/>
      <c r="AX183" s="127"/>
      <c r="AY183" s="127"/>
      <c r="AZ183" s="127"/>
      <c r="BA183" s="127"/>
      <c r="BB183" s="127"/>
      <c r="BC183" s="127"/>
      <c r="BD183" s="127"/>
      <c r="BE183" s="127"/>
      <c r="BF183" s="127"/>
      <c r="BG183" s="127"/>
      <c r="BH183" s="127"/>
      <c r="BI183" s="127"/>
      <c r="BJ183" s="127"/>
      <c r="BK183" s="127"/>
      <c r="BL183" s="127"/>
      <c r="BM183" s="127"/>
      <c r="BN183" s="127"/>
      <c r="BO183" s="127"/>
      <c r="BP183" s="127"/>
      <c r="BQ183" s="127"/>
      <c r="BR183" s="127"/>
      <c r="BS183" s="127"/>
      <c r="BT183" s="127"/>
      <c r="BU183" s="127"/>
      <c r="BV183" s="127"/>
      <c r="BW183" s="127"/>
      <c r="BX183" s="127"/>
      <c r="BY183" s="127"/>
      <c r="BZ183" s="127"/>
      <c r="CA183" s="127"/>
      <c r="CB183" s="127"/>
      <c r="CC183" s="127"/>
    </row>
    <row r="184" spans="1:81" s="4" customFormat="1" x14ac:dyDescent="0.2">
      <c r="A184" s="87"/>
      <c r="C184" s="140"/>
      <c r="H184" s="140"/>
      <c r="P184" s="127"/>
      <c r="Q184" s="127"/>
      <c r="R184" s="127"/>
      <c r="S184" s="127"/>
      <c r="T184" s="127"/>
      <c r="U184" s="127"/>
      <c r="V184" s="127"/>
      <c r="W184" s="127"/>
      <c r="X184" s="127"/>
      <c r="Y184" s="127"/>
      <c r="Z184" s="127"/>
      <c r="AA184" s="127"/>
      <c r="AB184" s="127"/>
      <c r="AC184" s="127"/>
      <c r="AD184" s="127"/>
      <c r="AE184" s="127"/>
      <c r="AF184" s="127"/>
      <c r="AG184" s="127"/>
      <c r="AH184" s="127"/>
      <c r="AI184" s="127"/>
      <c r="AJ184" s="127"/>
      <c r="AK184" s="127"/>
      <c r="AL184" s="127"/>
      <c r="AM184" s="127"/>
      <c r="AN184" s="127"/>
      <c r="AO184" s="127"/>
      <c r="AP184" s="127"/>
      <c r="AQ184" s="127"/>
      <c r="AR184" s="127"/>
      <c r="AS184" s="127"/>
      <c r="AT184" s="127"/>
      <c r="AU184" s="127"/>
      <c r="AV184" s="127"/>
      <c r="AW184" s="127"/>
      <c r="AX184" s="127"/>
      <c r="AY184" s="127"/>
      <c r="AZ184" s="127"/>
      <c r="BA184" s="127"/>
      <c r="BB184" s="127"/>
      <c r="BC184" s="127"/>
      <c r="BD184" s="127"/>
      <c r="BE184" s="127"/>
      <c r="BF184" s="127"/>
      <c r="BG184" s="127"/>
      <c r="BH184" s="127"/>
      <c r="BI184" s="127"/>
      <c r="BJ184" s="127"/>
      <c r="BK184" s="127"/>
      <c r="BL184" s="127"/>
      <c r="BM184" s="127"/>
      <c r="BN184" s="127"/>
      <c r="BO184" s="127"/>
      <c r="BP184" s="127"/>
      <c r="BQ184" s="127"/>
      <c r="BR184" s="127"/>
      <c r="BS184" s="127"/>
      <c r="BT184" s="127"/>
      <c r="BU184" s="127"/>
      <c r="BV184" s="127"/>
      <c r="BW184" s="127"/>
      <c r="BX184" s="127"/>
      <c r="BY184" s="127"/>
      <c r="BZ184" s="127"/>
      <c r="CA184" s="127"/>
      <c r="CB184" s="127"/>
      <c r="CC184" s="127"/>
    </row>
    <row r="185" spans="1:81" s="4" customFormat="1" x14ac:dyDescent="0.2">
      <c r="A185" s="87"/>
      <c r="C185" s="140"/>
      <c r="H185" s="140"/>
      <c r="P185" s="127"/>
      <c r="Q185" s="127"/>
      <c r="R185" s="127"/>
      <c r="S185" s="127"/>
      <c r="T185" s="127"/>
      <c r="U185" s="127"/>
      <c r="V185" s="127"/>
      <c r="W185" s="127"/>
      <c r="X185" s="127"/>
      <c r="Y185" s="127"/>
      <c r="Z185" s="127"/>
      <c r="AA185" s="127"/>
      <c r="AB185" s="127"/>
      <c r="AC185" s="127"/>
      <c r="AD185" s="127"/>
      <c r="AE185" s="127"/>
      <c r="AF185" s="127"/>
      <c r="AG185" s="127"/>
      <c r="AH185" s="127"/>
      <c r="AI185" s="127"/>
      <c r="AJ185" s="127"/>
      <c r="AK185" s="127"/>
      <c r="AL185" s="127"/>
      <c r="AM185" s="127"/>
      <c r="AN185" s="127"/>
      <c r="AO185" s="127"/>
      <c r="AP185" s="127"/>
      <c r="AQ185" s="127"/>
      <c r="AR185" s="127"/>
      <c r="AS185" s="127"/>
      <c r="AT185" s="127"/>
      <c r="AU185" s="127"/>
      <c r="AV185" s="127"/>
      <c r="AW185" s="127"/>
      <c r="AX185" s="127"/>
      <c r="AY185" s="127"/>
      <c r="AZ185" s="127"/>
      <c r="BA185" s="127"/>
      <c r="BB185" s="127"/>
      <c r="BC185" s="127"/>
      <c r="BD185" s="127"/>
      <c r="BE185" s="127"/>
      <c r="BF185" s="127"/>
      <c r="BG185" s="127"/>
      <c r="BH185" s="127"/>
      <c r="BI185" s="127"/>
      <c r="BJ185" s="127"/>
      <c r="BK185" s="127"/>
      <c r="BL185" s="127"/>
      <c r="BM185" s="127"/>
      <c r="BN185" s="127"/>
      <c r="BO185" s="127"/>
      <c r="BP185" s="127"/>
      <c r="BQ185" s="127"/>
      <c r="BR185" s="127"/>
      <c r="BS185" s="127"/>
      <c r="BT185" s="127"/>
      <c r="BU185" s="127"/>
      <c r="BV185" s="127"/>
      <c r="BW185" s="127"/>
      <c r="BX185" s="127"/>
      <c r="BY185" s="127"/>
      <c r="BZ185" s="127"/>
      <c r="CA185" s="127"/>
      <c r="CB185" s="127"/>
      <c r="CC185" s="127"/>
    </row>
    <row r="186" spans="1:81" s="4" customFormat="1" x14ac:dyDescent="0.2">
      <c r="A186" s="87"/>
      <c r="C186" s="140"/>
      <c r="H186" s="140"/>
      <c r="P186" s="127"/>
      <c r="Q186" s="127"/>
      <c r="R186" s="127"/>
      <c r="S186" s="127"/>
      <c r="T186" s="127"/>
      <c r="U186" s="127"/>
      <c r="V186" s="127"/>
      <c r="W186" s="127"/>
      <c r="X186" s="127"/>
      <c r="Y186" s="127"/>
      <c r="Z186" s="127"/>
      <c r="AA186" s="127"/>
      <c r="AB186" s="127"/>
      <c r="AC186" s="127"/>
      <c r="AD186" s="127"/>
      <c r="AE186" s="127"/>
      <c r="AF186" s="127"/>
      <c r="AG186" s="127"/>
      <c r="AH186" s="127"/>
      <c r="AI186" s="127"/>
      <c r="AJ186" s="127"/>
      <c r="AK186" s="127"/>
      <c r="AL186" s="127"/>
      <c r="AM186" s="127"/>
      <c r="AN186" s="127"/>
      <c r="AO186" s="127"/>
      <c r="AP186" s="127"/>
      <c r="AQ186" s="127"/>
      <c r="AR186" s="127"/>
      <c r="AS186" s="127"/>
      <c r="AT186" s="127"/>
      <c r="AU186" s="127"/>
      <c r="AV186" s="127"/>
      <c r="AW186" s="127"/>
      <c r="AX186" s="127"/>
      <c r="AY186" s="127"/>
      <c r="AZ186" s="127"/>
      <c r="BA186" s="127"/>
      <c r="BB186" s="127"/>
      <c r="BC186" s="127"/>
      <c r="BD186" s="127"/>
      <c r="BE186" s="127"/>
      <c r="BF186" s="127"/>
      <c r="BG186" s="127"/>
      <c r="BH186" s="127"/>
      <c r="BI186" s="127"/>
      <c r="BJ186" s="127"/>
      <c r="BK186" s="127"/>
      <c r="BL186" s="127"/>
      <c r="BM186" s="127"/>
      <c r="BN186" s="127"/>
      <c r="BO186" s="127"/>
      <c r="BP186" s="127"/>
      <c r="BQ186" s="127"/>
      <c r="BR186" s="127"/>
      <c r="BS186" s="127"/>
      <c r="BT186" s="127"/>
      <c r="BU186" s="127"/>
      <c r="BV186" s="127"/>
      <c r="BW186" s="127"/>
      <c r="BX186" s="127"/>
      <c r="BY186" s="127"/>
      <c r="BZ186" s="127"/>
      <c r="CA186" s="127"/>
      <c r="CB186" s="127"/>
      <c r="CC186" s="127"/>
    </row>
    <row r="187" spans="1:81" s="4" customFormat="1" x14ac:dyDescent="0.2">
      <c r="A187" s="87"/>
      <c r="C187" s="140"/>
      <c r="H187" s="140"/>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7"/>
      <c r="AY187" s="127"/>
      <c r="AZ187" s="127"/>
      <c r="BA187" s="127"/>
      <c r="BB187" s="127"/>
      <c r="BC187" s="127"/>
      <c r="BD187" s="127"/>
      <c r="BE187" s="127"/>
      <c r="BF187" s="127"/>
      <c r="BG187" s="127"/>
      <c r="BH187" s="127"/>
      <c r="BI187" s="127"/>
      <c r="BJ187" s="127"/>
      <c r="BK187" s="127"/>
      <c r="BL187" s="127"/>
      <c r="BM187" s="127"/>
      <c r="BN187" s="127"/>
      <c r="BO187" s="127"/>
      <c r="BP187" s="127"/>
      <c r="BQ187" s="127"/>
      <c r="BR187" s="127"/>
      <c r="BS187" s="127"/>
      <c r="BT187" s="127"/>
      <c r="BU187" s="127"/>
      <c r="BV187" s="127"/>
      <c r="BW187" s="127"/>
      <c r="BX187" s="127"/>
      <c r="BY187" s="127"/>
      <c r="BZ187" s="127"/>
      <c r="CA187" s="127"/>
      <c r="CB187" s="127"/>
      <c r="CC187" s="127"/>
    </row>
    <row r="188" spans="1:81" s="4" customFormat="1" x14ac:dyDescent="0.2">
      <c r="A188" s="87"/>
      <c r="C188" s="140"/>
      <c r="H188" s="140"/>
      <c r="P188" s="127"/>
      <c r="Q188" s="127"/>
      <c r="R188" s="127"/>
      <c r="S188" s="127"/>
      <c r="T188" s="127"/>
      <c r="U188" s="127"/>
      <c r="V188" s="127"/>
      <c r="W188" s="127"/>
      <c r="X188" s="127"/>
      <c r="Y188" s="127"/>
      <c r="Z188" s="127"/>
      <c r="AA188" s="127"/>
      <c r="AB188" s="127"/>
      <c r="AC188" s="127"/>
      <c r="AD188" s="127"/>
      <c r="AE188" s="127"/>
      <c r="AF188" s="127"/>
      <c r="AG188" s="127"/>
      <c r="AH188" s="127"/>
      <c r="AI188" s="127"/>
      <c r="AJ188" s="127"/>
      <c r="AK188" s="127"/>
      <c r="AL188" s="127"/>
      <c r="AM188" s="127"/>
      <c r="AN188" s="127"/>
      <c r="AO188" s="127"/>
      <c r="AP188" s="127"/>
      <c r="AQ188" s="127"/>
      <c r="AR188" s="127"/>
      <c r="AS188" s="127"/>
      <c r="AT188" s="127"/>
      <c r="AU188" s="127"/>
      <c r="AV188" s="127"/>
      <c r="AW188" s="127"/>
      <c r="AX188" s="127"/>
      <c r="AY188" s="127"/>
      <c r="AZ188" s="127"/>
      <c r="BA188" s="127"/>
      <c r="BB188" s="127"/>
      <c r="BC188" s="127"/>
      <c r="BD188" s="127"/>
      <c r="BE188" s="127"/>
      <c r="BF188" s="127"/>
      <c r="BG188" s="127"/>
      <c r="BH188" s="127"/>
      <c r="BI188" s="127"/>
      <c r="BJ188" s="127"/>
      <c r="BK188" s="127"/>
      <c r="BL188" s="127"/>
      <c r="BM188" s="127"/>
      <c r="BN188" s="127"/>
      <c r="BO188" s="127"/>
      <c r="BP188" s="127"/>
      <c r="BQ188" s="127"/>
      <c r="BR188" s="127"/>
      <c r="BS188" s="127"/>
      <c r="BT188" s="127"/>
      <c r="BU188" s="127"/>
      <c r="BV188" s="127"/>
      <c r="BW188" s="127"/>
      <c r="BX188" s="127"/>
      <c r="BY188" s="127"/>
      <c r="BZ188" s="127"/>
      <c r="CA188" s="127"/>
      <c r="CB188" s="127"/>
      <c r="CC188" s="127"/>
    </row>
    <row r="189" spans="1:81" s="4" customFormat="1" x14ac:dyDescent="0.2">
      <c r="A189" s="87"/>
      <c r="C189" s="140"/>
      <c r="H189" s="140"/>
      <c r="P189" s="127"/>
      <c r="Q189" s="127"/>
      <c r="R189" s="127"/>
      <c r="S189" s="127"/>
      <c r="T189" s="127"/>
      <c r="U189" s="127"/>
      <c r="V189" s="127"/>
      <c r="W189" s="127"/>
      <c r="X189" s="127"/>
      <c r="Y189" s="127"/>
      <c r="Z189" s="127"/>
      <c r="AA189" s="127"/>
      <c r="AB189" s="127"/>
      <c r="AC189" s="127"/>
      <c r="AD189" s="127"/>
      <c r="AE189" s="127"/>
      <c r="AF189" s="127"/>
      <c r="AG189" s="127"/>
      <c r="AH189" s="127"/>
      <c r="AI189" s="127"/>
      <c r="AJ189" s="127"/>
      <c r="AK189" s="127"/>
      <c r="AL189" s="127"/>
      <c r="AM189" s="127"/>
      <c r="AN189" s="127"/>
      <c r="AO189" s="127"/>
      <c r="AP189" s="127"/>
      <c r="AQ189" s="127"/>
      <c r="AR189" s="127"/>
      <c r="AS189" s="127"/>
      <c r="AT189" s="127"/>
      <c r="AU189" s="127"/>
      <c r="AV189" s="127"/>
      <c r="AW189" s="127"/>
      <c r="AX189" s="127"/>
      <c r="AY189" s="127"/>
      <c r="AZ189" s="127"/>
      <c r="BA189" s="127"/>
      <c r="BB189" s="127"/>
      <c r="BC189" s="127"/>
      <c r="BD189" s="127"/>
      <c r="BE189" s="127"/>
      <c r="BF189" s="127"/>
      <c r="BG189" s="127"/>
      <c r="BH189" s="127"/>
      <c r="BI189" s="127"/>
      <c r="BJ189" s="127"/>
      <c r="BK189" s="127"/>
      <c r="BL189" s="127"/>
      <c r="BM189" s="127"/>
      <c r="BN189" s="127"/>
      <c r="BO189" s="127"/>
      <c r="BP189" s="127"/>
      <c r="BQ189" s="127"/>
      <c r="BR189" s="127"/>
      <c r="BS189" s="127"/>
      <c r="BT189" s="127"/>
      <c r="BU189" s="127"/>
      <c r="BV189" s="127"/>
      <c r="BW189" s="127"/>
      <c r="BX189" s="127"/>
      <c r="BY189" s="127"/>
      <c r="BZ189" s="127"/>
      <c r="CA189" s="127"/>
      <c r="CB189" s="127"/>
      <c r="CC189" s="127"/>
    </row>
    <row r="190" spans="1:81" s="4" customFormat="1" x14ac:dyDescent="0.2">
      <c r="A190" s="87"/>
      <c r="C190" s="140"/>
      <c r="H190" s="140"/>
      <c r="P190" s="127"/>
      <c r="Q190" s="127"/>
      <c r="R190" s="127"/>
      <c r="S190" s="127"/>
      <c r="T190" s="127"/>
      <c r="U190" s="127"/>
      <c r="V190" s="127"/>
      <c r="W190" s="127"/>
      <c r="X190" s="127"/>
      <c r="Y190" s="127"/>
      <c r="Z190" s="127"/>
      <c r="AA190" s="127"/>
      <c r="AB190" s="127"/>
      <c r="AC190" s="127"/>
      <c r="AD190" s="127"/>
      <c r="AE190" s="127"/>
      <c r="AF190" s="127"/>
      <c r="AG190" s="127"/>
      <c r="AH190" s="127"/>
      <c r="AI190" s="127"/>
      <c r="AJ190" s="127"/>
      <c r="AK190" s="127"/>
      <c r="AL190" s="127"/>
      <c r="AM190" s="127"/>
      <c r="AN190" s="127"/>
      <c r="AO190" s="127"/>
      <c r="AP190" s="127"/>
      <c r="AQ190" s="127"/>
      <c r="AR190" s="127"/>
      <c r="AS190" s="127"/>
      <c r="AT190" s="127"/>
      <c r="AU190" s="127"/>
      <c r="AV190" s="127"/>
      <c r="AW190" s="127"/>
      <c r="AX190" s="127"/>
      <c r="AY190" s="127"/>
      <c r="AZ190" s="127"/>
      <c r="BA190" s="127"/>
      <c r="BB190" s="127"/>
      <c r="BC190" s="127"/>
      <c r="BD190" s="127"/>
      <c r="BE190" s="127"/>
      <c r="BF190" s="127"/>
      <c r="BG190" s="127"/>
      <c r="BH190" s="127"/>
      <c r="BI190" s="127"/>
      <c r="BJ190" s="127"/>
      <c r="BK190" s="127"/>
      <c r="BL190" s="127"/>
      <c r="BM190" s="127"/>
      <c r="BN190" s="127"/>
      <c r="BO190" s="127"/>
      <c r="BP190" s="127"/>
      <c r="BQ190" s="127"/>
      <c r="BR190" s="127"/>
      <c r="BS190" s="127"/>
      <c r="BT190" s="127"/>
      <c r="BU190" s="127"/>
      <c r="BV190" s="127"/>
      <c r="BW190" s="127"/>
      <c r="BX190" s="127"/>
      <c r="BY190" s="127"/>
      <c r="BZ190" s="127"/>
      <c r="CA190" s="127"/>
      <c r="CB190" s="127"/>
      <c r="CC190" s="127"/>
    </row>
    <row r="191" spans="1:81" s="4" customFormat="1" x14ac:dyDescent="0.2">
      <c r="A191" s="87"/>
      <c r="C191" s="140"/>
      <c r="H191" s="140"/>
      <c r="P191" s="127"/>
      <c r="Q191" s="127"/>
      <c r="R191" s="127"/>
      <c r="S191" s="127"/>
      <c r="T191" s="127"/>
      <c r="U191" s="127"/>
      <c r="V191" s="127"/>
      <c r="W191" s="127"/>
      <c r="X191" s="127"/>
      <c r="Y191" s="127"/>
      <c r="Z191" s="127"/>
      <c r="AA191" s="127"/>
      <c r="AB191" s="127"/>
      <c r="AC191" s="127"/>
      <c r="AD191" s="127"/>
      <c r="AE191" s="127"/>
      <c r="AF191" s="127"/>
      <c r="AG191" s="127"/>
      <c r="AH191" s="127"/>
      <c r="AI191" s="127"/>
      <c r="AJ191" s="127"/>
      <c r="AK191" s="127"/>
      <c r="AL191" s="127"/>
      <c r="AM191" s="127"/>
      <c r="AN191" s="127"/>
      <c r="AO191" s="127"/>
      <c r="AP191" s="127"/>
      <c r="AQ191" s="127"/>
      <c r="AR191" s="127"/>
      <c r="AS191" s="127"/>
      <c r="AT191" s="127"/>
      <c r="AU191" s="127"/>
      <c r="AV191" s="127"/>
      <c r="AW191" s="127"/>
      <c r="AX191" s="127"/>
      <c r="AY191" s="127"/>
      <c r="AZ191" s="127"/>
      <c r="BA191" s="127"/>
      <c r="BB191" s="127"/>
      <c r="BC191" s="127"/>
      <c r="BD191" s="127"/>
      <c r="BE191" s="127"/>
      <c r="BF191" s="127"/>
      <c r="BG191" s="127"/>
      <c r="BH191" s="127"/>
      <c r="BI191" s="127"/>
      <c r="BJ191" s="127"/>
      <c r="BK191" s="127"/>
      <c r="BL191" s="127"/>
      <c r="BM191" s="127"/>
      <c r="BN191" s="127"/>
      <c r="BO191" s="127"/>
      <c r="BP191" s="127"/>
      <c r="BQ191" s="127"/>
      <c r="BR191" s="127"/>
      <c r="BS191" s="127"/>
      <c r="BT191" s="127"/>
      <c r="BU191" s="127"/>
      <c r="BV191" s="127"/>
      <c r="BW191" s="127"/>
      <c r="BX191" s="127"/>
      <c r="BY191" s="127"/>
      <c r="BZ191" s="127"/>
      <c r="CA191" s="127"/>
      <c r="CB191" s="127"/>
      <c r="CC191" s="127"/>
    </row>
    <row r="192" spans="1:81" s="4" customFormat="1" x14ac:dyDescent="0.2">
      <c r="A192" s="87"/>
      <c r="C192" s="140"/>
      <c r="H192" s="140"/>
      <c r="P192" s="127"/>
      <c r="Q192" s="127"/>
      <c r="R192" s="127"/>
      <c r="S192" s="127"/>
      <c r="T192" s="127"/>
      <c r="U192" s="127"/>
      <c r="V192" s="127"/>
      <c r="W192" s="127"/>
      <c r="X192" s="127"/>
      <c r="Y192" s="127"/>
      <c r="Z192" s="127"/>
      <c r="AA192" s="127"/>
      <c r="AB192" s="127"/>
      <c r="AC192" s="127"/>
      <c r="AD192" s="127"/>
      <c r="AE192" s="127"/>
      <c r="AF192" s="127"/>
      <c r="AG192" s="127"/>
      <c r="AH192" s="127"/>
      <c r="AI192" s="127"/>
      <c r="AJ192" s="127"/>
      <c r="AK192" s="127"/>
      <c r="AL192" s="127"/>
      <c r="AM192" s="127"/>
      <c r="AN192" s="127"/>
      <c r="AO192" s="127"/>
      <c r="AP192" s="127"/>
      <c r="AQ192" s="127"/>
      <c r="AR192" s="127"/>
      <c r="AS192" s="127"/>
      <c r="AT192" s="127"/>
      <c r="AU192" s="127"/>
      <c r="AV192" s="127"/>
      <c r="AW192" s="127"/>
      <c r="AX192" s="127"/>
      <c r="AY192" s="127"/>
      <c r="AZ192" s="127"/>
      <c r="BA192" s="127"/>
      <c r="BB192" s="127"/>
      <c r="BC192" s="127"/>
      <c r="BD192" s="127"/>
      <c r="BE192" s="127"/>
      <c r="BF192" s="127"/>
      <c r="BG192" s="127"/>
      <c r="BH192" s="127"/>
      <c r="BI192" s="127"/>
      <c r="BJ192" s="127"/>
      <c r="BK192" s="127"/>
      <c r="BL192" s="127"/>
      <c r="BM192" s="127"/>
      <c r="BN192" s="127"/>
      <c r="BO192" s="127"/>
      <c r="BP192" s="127"/>
      <c r="BQ192" s="127"/>
      <c r="BR192" s="127"/>
      <c r="BS192" s="127"/>
      <c r="BT192" s="127"/>
      <c r="BU192" s="127"/>
      <c r="BV192" s="127"/>
      <c r="BW192" s="127"/>
      <c r="BX192" s="127"/>
      <c r="BY192" s="127"/>
      <c r="BZ192" s="127"/>
      <c r="CA192" s="127"/>
      <c r="CB192" s="127"/>
      <c r="CC192" s="127"/>
    </row>
    <row r="193" spans="1:81" s="4" customFormat="1" x14ac:dyDescent="0.2">
      <c r="A193" s="87"/>
      <c r="C193" s="140"/>
      <c r="H193" s="140"/>
      <c r="P193" s="127"/>
      <c r="Q193" s="127"/>
      <c r="R193" s="127"/>
      <c r="S193" s="127"/>
      <c r="T193" s="127"/>
      <c r="U193" s="127"/>
      <c r="V193" s="127"/>
      <c r="W193" s="127"/>
      <c r="X193" s="127"/>
      <c r="Y193" s="127"/>
      <c r="Z193" s="127"/>
      <c r="AA193" s="127"/>
      <c r="AB193" s="127"/>
      <c r="AC193" s="127"/>
      <c r="AD193" s="127"/>
      <c r="AE193" s="127"/>
      <c r="AF193" s="127"/>
      <c r="AG193" s="127"/>
      <c r="AH193" s="127"/>
      <c r="AI193" s="127"/>
      <c r="AJ193" s="127"/>
      <c r="AK193" s="127"/>
      <c r="AL193" s="127"/>
      <c r="AM193" s="127"/>
      <c r="AN193" s="127"/>
      <c r="AO193" s="127"/>
      <c r="AP193" s="127"/>
      <c r="AQ193" s="127"/>
      <c r="AR193" s="127"/>
      <c r="AS193" s="127"/>
      <c r="AT193" s="127"/>
      <c r="AU193" s="127"/>
      <c r="AV193" s="127"/>
      <c r="AW193" s="127"/>
      <c r="AX193" s="127"/>
      <c r="AY193" s="127"/>
      <c r="AZ193" s="127"/>
      <c r="BA193" s="127"/>
      <c r="BB193" s="127"/>
      <c r="BC193" s="127"/>
      <c r="BD193" s="127"/>
      <c r="BE193" s="127"/>
      <c r="BF193" s="127"/>
      <c r="BG193" s="127"/>
      <c r="BH193" s="127"/>
      <c r="BI193" s="127"/>
      <c r="BJ193" s="127"/>
      <c r="BK193" s="127"/>
      <c r="BL193" s="127"/>
      <c r="BM193" s="127"/>
      <c r="BN193" s="127"/>
      <c r="BO193" s="127"/>
      <c r="BP193" s="127"/>
      <c r="BQ193" s="127"/>
      <c r="BR193" s="127"/>
      <c r="BS193" s="127"/>
      <c r="BT193" s="127"/>
      <c r="BU193" s="127"/>
      <c r="BV193" s="127"/>
      <c r="BW193" s="127"/>
      <c r="BX193" s="127"/>
      <c r="BY193" s="127"/>
      <c r="BZ193" s="127"/>
      <c r="CA193" s="127"/>
      <c r="CB193" s="127"/>
      <c r="CC193" s="127"/>
    </row>
    <row r="194" spans="1:81" s="4" customFormat="1" x14ac:dyDescent="0.2">
      <c r="A194" s="87"/>
      <c r="C194" s="140"/>
      <c r="H194" s="140"/>
      <c r="P194" s="127"/>
      <c r="Q194" s="127"/>
      <c r="R194" s="127"/>
      <c r="S194" s="127"/>
      <c r="T194" s="127"/>
      <c r="U194" s="127"/>
      <c r="V194" s="127"/>
      <c r="W194" s="127"/>
      <c r="X194" s="127"/>
      <c r="Y194" s="127"/>
      <c r="Z194" s="127"/>
      <c r="AA194" s="127"/>
      <c r="AB194" s="127"/>
      <c r="AC194" s="127"/>
      <c r="AD194" s="127"/>
      <c r="AE194" s="127"/>
      <c r="AF194" s="127"/>
      <c r="AG194" s="127"/>
      <c r="AH194" s="127"/>
      <c r="AI194" s="127"/>
      <c r="AJ194" s="127"/>
      <c r="AK194" s="127"/>
      <c r="AL194" s="127"/>
      <c r="AM194" s="127"/>
      <c r="AN194" s="127"/>
      <c r="AO194" s="127"/>
      <c r="AP194" s="127"/>
      <c r="AQ194" s="127"/>
      <c r="AR194" s="127"/>
      <c r="AS194" s="127"/>
      <c r="AT194" s="127"/>
      <c r="AU194" s="127"/>
      <c r="AV194" s="127"/>
      <c r="AW194" s="127"/>
      <c r="AX194" s="127"/>
      <c r="AY194" s="127"/>
      <c r="AZ194" s="127"/>
      <c r="BA194" s="127"/>
      <c r="BB194" s="127"/>
      <c r="BC194" s="127"/>
      <c r="BD194" s="127"/>
      <c r="BE194" s="127"/>
      <c r="BF194" s="127"/>
      <c r="BG194" s="127"/>
      <c r="BH194" s="127"/>
      <c r="BI194" s="127"/>
      <c r="BJ194" s="127"/>
      <c r="BK194" s="127"/>
      <c r="BL194" s="127"/>
      <c r="BM194" s="127"/>
      <c r="BN194" s="127"/>
      <c r="BO194" s="127"/>
      <c r="BP194" s="127"/>
      <c r="BQ194" s="127"/>
      <c r="BR194" s="127"/>
      <c r="BS194" s="127"/>
      <c r="BT194" s="127"/>
      <c r="BU194" s="127"/>
      <c r="BV194" s="127"/>
      <c r="BW194" s="127"/>
      <c r="BX194" s="127"/>
      <c r="BY194" s="127"/>
      <c r="BZ194" s="127"/>
      <c r="CA194" s="127"/>
      <c r="CB194" s="127"/>
      <c r="CC194" s="127"/>
    </row>
    <row r="195" spans="1:81" s="4" customFormat="1" x14ac:dyDescent="0.2">
      <c r="A195" s="87"/>
      <c r="C195" s="140"/>
      <c r="H195" s="140"/>
      <c r="P195" s="127"/>
      <c r="Q195" s="127"/>
      <c r="R195" s="127"/>
      <c r="S195" s="127"/>
      <c r="T195" s="127"/>
      <c r="U195" s="127"/>
      <c r="V195" s="127"/>
      <c r="W195" s="127"/>
      <c r="X195" s="127"/>
      <c r="Y195" s="127"/>
      <c r="Z195" s="127"/>
      <c r="AA195" s="127"/>
      <c r="AB195" s="127"/>
      <c r="AC195" s="127"/>
      <c r="AD195" s="127"/>
      <c r="AE195" s="127"/>
      <c r="AF195" s="127"/>
      <c r="AG195" s="127"/>
      <c r="AH195" s="127"/>
      <c r="AI195" s="127"/>
      <c r="AJ195" s="127"/>
      <c r="AK195" s="127"/>
      <c r="AL195" s="127"/>
      <c r="AM195" s="127"/>
      <c r="AN195" s="127"/>
      <c r="AO195" s="127"/>
      <c r="AP195" s="127"/>
      <c r="AQ195" s="127"/>
      <c r="AR195" s="127"/>
      <c r="AS195" s="127"/>
      <c r="AT195" s="127"/>
      <c r="AU195" s="127"/>
      <c r="AV195" s="127"/>
      <c r="AW195" s="127"/>
      <c r="AX195" s="127"/>
      <c r="AY195" s="127"/>
      <c r="AZ195" s="127"/>
      <c r="BA195" s="127"/>
      <c r="BB195" s="127"/>
      <c r="BC195" s="127"/>
      <c r="BD195" s="127"/>
      <c r="BE195" s="127"/>
      <c r="BF195" s="127"/>
      <c r="BG195" s="127"/>
      <c r="BH195" s="127"/>
      <c r="BI195" s="127"/>
      <c r="BJ195" s="127"/>
      <c r="BK195" s="127"/>
      <c r="BL195" s="127"/>
      <c r="BM195" s="127"/>
      <c r="BN195" s="127"/>
      <c r="BO195" s="127"/>
      <c r="BP195" s="127"/>
      <c r="BQ195" s="127"/>
      <c r="BR195" s="127"/>
      <c r="BS195" s="127"/>
      <c r="BT195" s="127"/>
      <c r="BU195" s="127"/>
      <c r="BV195" s="127"/>
      <c r="BW195" s="127"/>
      <c r="BX195" s="127"/>
      <c r="BY195" s="127"/>
      <c r="BZ195" s="127"/>
      <c r="CA195" s="127"/>
      <c r="CB195" s="127"/>
      <c r="CC195" s="127"/>
    </row>
    <row r="196" spans="1:81" s="4" customFormat="1" x14ac:dyDescent="0.2">
      <c r="A196" s="87"/>
      <c r="C196" s="140"/>
      <c r="H196" s="140"/>
      <c r="P196" s="127"/>
      <c r="Q196" s="127"/>
      <c r="R196" s="127"/>
      <c r="S196" s="127"/>
      <c r="T196" s="127"/>
      <c r="U196" s="127"/>
      <c r="V196" s="127"/>
      <c r="W196" s="127"/>
      <c r="X196" s="127"/>
      <c r="Y196" s="127"/>
      <c r="Z196" s="127"/>
      <c r="AA196" s="127"/>
      <c r="AB196" s="127"/>
      <c r="AC196" s="127"/>
      <c r="AD196" s="127"/>
      <c r="AE196" s="127"/>
      <c r="AF196" s="127"/>
      <c r="AG196" s="127"/>
      <c r="AH196" s="127"/>
      <c r="AI196" s="127"/>
      <c r="AJ196" s="127"/>
      <c r="AK196" s="127"/>
      <c r="AL196" s="127"/>
      <c r="AM196" s="127"/>
      <c r="AN196" s="127"/>
      <c r="AO196" s="127"/>
      <c r="AP196" s="127"/>
      <c r="AQ196" s="127"/>
      <c r="AR196" s="127"/>
      <c r="AS196" s="127"/>
      <c r="AT196" s="127"/>
      <c r="AU196" s="127"/>
      <c r="AV196" s="127"/>
      <c r="AW196" s="127"/>
      <c r="AX196" s="127"/>
      <c r="AY196" s="127"/>
      <c r="AZ196" s="127"/>
      <c r="BA196" s="127"/>
      <c r="BB196" s="127"/>
      <c r="BC196" s="127"/>
      <c r="BD196" s="127"/>
      <c r="BE196" s="127"/>
      <c r="BF196" s="127"/>
      <c r="BG196" s="127"/>
      <c r="BH196" s="127"/>
      <c r="BI196" s="127"/>
      <c r="BJ196" s="127"/>
      <c r="BK196" s="127"/>
      <c r="BL196" s="127"/>
      <c r="BM196" s="127"/>
      <c r="BN196" s="127"/>
      <c r="BO196" s="127"/>
      <c r="BP196" s="127"/>
      <c r="BQ196" s="127"/>
      <c r="BR196" s="127"/>
      <c r="BS196" s="127"/>
      <c r="BT196" s="127"/>
      <c r="BU196" s="127"/>
      <c r="BV196" s="127"/>
      <c r="BW196" s="127"/>
      <c r="BX196" s="127"/>
      <c r="BY196" s="127"/>
      <c r="BZ196" s="127"/>
      <c r="CA196" s="127"/>
      <c r="CB196" s="127"/>
      <c r="CC196" s="127"/>
    </row>
    <row r="197" spans="1:81" s="4" customFormat="1" x14ac:dyDescent="0.2">
      <c r="A197" s="87"/>
      <c r="C197" s="140"/>
      <c r="H197" s="140"/>
      <c r="P197" s="127"/>
      <c r="Q197" s="127"/>
      <c r="R197" s="127"/>
      <c r="S197" s="127"/>
      <c r="T197" s="127"/>
      <c r="U197" s="127"/>
      <c r="V197" s="127"/>
      <c r="W197" s="127"/>
      <c r="X197" s="127"/>
      <c r="Y197" s="127"/>
      <c r="Z197" s="127"/>
      <c r="AA197" s="127"/>
      <c r="AB197" s="127"/>
      <c r="AC197" s="127"/>
      <c r="AD197" s="127"/>
      <c r="AE197" s="127"/>
      <c r="AF197" s="127"/>
      <c r="AG197" s="127"/>
      <c r="AH197" s="127"/>
      <c r="AI197" s="127"/>
      <c r="AJ197" s="127"/>
      <c r="AK197" s="127"/>
      <c r="AL197" s="127"/>
      <c r="AM197" s="127"/>
      <c r="AN197" s="127"/>
      <c r="AO197" s="127"/>
      <c r="AP197" s="127"/>
      <c r="AQ197" s="127"/>
      <c r="AR197" s="127"/>
      <c r="AS197" s="127"/>
      <c r="AT197" s="127"/>
      <c r="AU197" s="127"/>
      <c r="AV197" s="127"/>
      <c r="AW197" s="127"/>
      <c r="AX197" s="127"/>
      <c r="AY197" s="127"/>
      <c r="AZ197" s="127"/>
      <c r="BA197" s="127"/>
      <c r="BB197" s="127"/>
      <c r="BC197" s="127"/>
      <c r="BD197" s="127"/>
      <c r="BE197" s="127"/>
      <c r="BF197" s="127"/>
      <c r="BG197" s="127"/>
      <c r="BH197" s="127"/>
      <c r="BI197" s="127"/>
      <c r="BJ197" s="127"/>
      <c r="BK197" s="127"/>
      <c r="BL197" s="127"/>
      <c r="BM197" s="127"/>
      <c r="BN197" s="127"/>
      <c r="BO197" s="127"/>
      <c r="BP197" s="127"/>
      <c r="BQ197" s="127"/>
      <c r="BR197" s="127"/>
      <c r="BS197" s="127"/>
      <c r="BT197" s="127"/>
      <c r="BU197" s="127"/>
      <c r="BV197" s="127"/>
      <c r="BW197" s="127"/>
      <c r="BX197" s="127"/>
      <c r="BY197" s="127"/>
      <c r="BZ197" s="127"/>
      <c r="CA197" s="127"/>
      <c r="CB197" s="127"/>
      <c r="CC197" s="127"/>
    </row>
    <row r="198" spans="1:81" s="4" customFormat="1" x14ac:dyDescent="0.2">
      <c r="A198" s="87"/>
      <c r="C198" s="140"/>
      <c r="H198" s="140"/>
      <c r="P198" s="127"/>
      <c r="Q198" s="127"/>
      <c r="R198" s="127"/>
      <c r="S198" s="127"/>
      <c r="T198" s="127"/>
      <c r="U198" s="127"/>
      <c r="V198" s="127"/>
      <c r="W198" s="127"/>
      <c r="X198" s="127"/>
      <c r="Y198" s="127"/>
      <c r="Z198" s="127"/>
      <c r="AA198" s="127"/>
      <c r="AB198" s="127"/>
      <c r="AC198" s="127"/>
      <c r="AD198" s="127"/>
      <c r="AE198" s="127"/>
      <c r="AF198" s="127"/>
      <c r="AG198" s="127"/>
      <c r="AH198" s="127"/>
      <c r="AI198" s="127"/>
      <c r="AJ198" s="127"/>
      <c r="AK198" s="127"/>
      <c r="AL198" s="127"/>
      <c r="AM198" s="127"/>
      <c r="AN198" s="127"/>
      <c r="AO198" s="127"/>
      <c r="AP198" s="127"/>
      <c r="AQ198" s="127"/>
      <c r="AR198" s="127"/>
      <c r="AS198" s="127"/>
      <c r="AT198" s="127"/>
      <c r="AU198" s="127"/>
      <c r="AV198" s="127"/>
      <c r="AW198" s="127"/>
      <c r="AX198" s="127"/>
      <c r="AY198" s="127"/>
      <c r="AZ198" s="127"/>
      <c r="BA198" s="127"/>
      <c r="BB198" s="127"/>
      <c r="BC198" s="127"/>
      <c r="BD198" s="127"/>
      <c r="BE198" s="127"/>
      <c r="BF198" s="127"/>
      <c r="BG198" s="127"/>
      <c r="BH198" s="127"/>
      <c r="BI198" s="127"/>
      <c r="BJ198" s="127"/>
      <c r="BK198" s="127"/>
      <c r="BL198" s="127"/>
      <c r="BM198" s="127"/>
      <c r="BN198" s="127"/>
      <c r="BO198" s="127"/>
      <c r="BP198" s="127"/>
      <c r="BQ198" s="127"/>
      <c r="BR198" s="127"/>
      <c r="BS198" s="127"/>
      <c r="BT198" s="127"/>
      <c r="BU198" s="127"/>
      <c r="BV198" s="127"/>
      <c r="BW198" s="127"/>
      <c r="BX198" s="127"/>
      <c r="BY198" s="127"/>
      <c r="BZ198" s="127"/>
      <c r="CA198" s="127"/>
      <c r="CB198" s="127"/>
      <c r="CC198" s="127"/>
    </row>
    <row r="199" spans="1:81" s="4" customFormat="1" x14ac:dyDescent="0.2">
      <c r="A199" s="87"/>
      <c r="C199" s="140"/>
      <c r="H199" s="140"/>
      <c r="P199" s="127"/>
      <c r="Q199" s="127"/>
      <c r="R199" s="127"/>
      <c r="S199" s="127"/>
      <c r="T199" s="127"/>
      <c r="U199" s="127"/>
      <c r="V199" s="127"/>
      <c r="W199" s="127"/>
      <c r="X199" s="127"/>
      <c r="Y199" s="127"/>
      <c r="Z199" s="127"/>
      <c r="AA199" s="127"/>
      <c r="AB199" s="127"/>
      <c r="AC199" s="127"/>
      <c r="AD199" s="127"/>
      <c r="AE199" s="127"/>
      <c r="AF199" s="127"/>
      <c r="AG199" s="127"/>
      <c r="AH199" s="127"/>
      <c r="AI199" s="127"/>
      <c r="AJ199" s="127"/>
      <c r="AK199" s="127"/>
      <c r="AL199" s="127"/>
      <c r="AM199" s="127"/>
      <c r="AN199" s="127"/>
      <c r="AO199" s="127"/>
      <c r="AP199" s="127"/>
      <c r="AQ199" s="127"/>
      <c r="AR199" s="127"/>
      <c r="AS199" s="127"/>
      <c r="AT199" s="127"/>
      <c r="AU199" s="127"/>
      <c r="AV199" s="127"/>
      <c r="AW199" s="127"/>
      <c r="AX199" s="127"/>
      <c r="AY199" s="127"/>
      <c r="AZ199" s="127"/>
      <c r="BA199" s="127"/>
      <c r="BB199" s="127"/>
      <c r="BC199" s="127"/>
      <c r="BD199" s="127"/>
      <c r="BE199" s="127"/>
      <c r="BF199" s="127"/>
      <c r="BG199" s="127"/>
      <c r="BH199" s="127"/>
      <c r="BI199" s="127"/>
      <c r="BJ199" s="127"/>
      <c r="BK199" s="127"/>
      <c r="BL199" s="127"/>
      <c r="BM199" s="127"/>
      <c r="BN199" s="127"/>
      <c r="BO199" s="127"/>
      <c r="BP199" s="127"/>
      <c r="BQ199" s="127"/>
      <c r="BR199" s="127"/>
      <c r="BS199" s="127"/>
      <c r="BT199" s="127"/>
      <c r="BU199" s="127"/>
      <c r="BV199" s="127"/>
      <c r="BW199" s="127"/>
      <c r="BX199" s="127"/>
      <c r="BY199" s="127"/>
      <c r="BZ199" s="127"/>
      <c r="CA199" s="127"/>
      <c r="CB199" s="127"/>
      <c r="CC199" s="127"/>
    </row>
    <row r="200" spans="1:81" s="4" customFormat="1" x14ac:dyDescent="0.2">
      <c r="A200" s="87"/>
      <c r="C200" s="140"/>
      <c r="H200" s="140"/>
      <c r="P200" s="127"/>
      <c r="Q200" s="127"/>
      <c r="R200" s="127"/>
      <c r="S200" s="127"/>
      <c r="T200" s="127"/>
      <c r="U200" s="127"/>
      <c r="V200" s="127"/>
      <c r="W200" s="127"/>
      <c r="X200" s="127"/>
      <c r="Y200" s="127"/>
      <c r="Z200" s="127"/>
      <c r="AA200" s="127"/>
      <c r="AB200" s="127"/>
      <c r="AC200" s="127"/>
      <c r="AD200" s="127"/>
      <c r="AE200" s="127"/>
      <c r="AF200" s="127"/>
      <c r="AG200" s="127"/>
      <c r="AH200" s="127"/>
      <c r="AI200" s="127"/>
      <c r="AJ200" s="127"/>
      <c r="AK200" s="127"/>
      <c r="AL200" s="127"/>
      <c r="AM200" s="127"/>
      <c r="AN200" s="127"/>
      <c r="AO200" s="127"/>
      <c r="AP200" s="127"/>
      <c r="AQ200" s="127"/>
      <c r="AR200" s="127"/>
      <c r="AS200" s="127"/>
      <c r="AT200" s="127"/>
      <c r="AU200" s="127"/>
      <c r="AV200" s="127"/>
      <c r="AW200" s="127"/>
      <c r="AX200" s="127"/>
      <c r="AY200" s="127"/>
      <c r="AZ200" s="127"/>
      <c r="BA200" s="127"/>
      <c r="BB200" s="127"/>
      <c r="BC200" s="127"/>
      <c r="BD200" s="127"/>
      <c r="BE200" s="127"/>
      <c r="BF200" s="127"/>
      <c r="BG200" s="127"/>
      <c r="BH200" s="127"/>
      <c r="BI200" s="127"/>
      <c r="BJ200" s="127"/>
      <c r="BK200" s="127"/>
      <c r="BL200" s="127"/>
      <c r="BM200" s="127"/>
      <c r="BN200" s="127"/>
      <c r="BO200" s="127"/>
      <c r="BP200" s="127"/>
      <c r="BQ200" s="127"/>
      <c r="BR200" s="127"/>
      <c r="BS200" s="127"/>
      <c r="BT200" s="127"/>
      <c r="BU200" s="127"/>
      <c r="BV200" s="127"/>
      <c r="BW200" s="127"/>
      <c r="BX200" s="127"/>
      <c r="BY200" s="127"/>
      <c r="BZ200" s="127"/>
      <c r="CA200" s="127"/>
      <c r="CB200" s="127"/>
      <c r="CC200" s="127"/>
    </row>
    <row r="201" spans="1:81" s="4" customFormat="1" x14ac:dyDescent="0.2">
      <c r="A201" s="87"/>
      <c r="C201" s="140"/>
      <c r="H201" s="140"/>
      <c r="P201" s="127"/>
      <c r="Q201" s="127"/>
      <c r="R201" s="127"/>
      <c r="S201" s="127"/>
      <c r="T201" s="127"/>
      <c r="U201" s="127"/>
      <c r="V201" s="127"/>
      <c r="W201" s="127"/>
      <c r="X201" s="127"/>
      <c r="Y201" s="127"/>
      <c r="Z201" s="127"/>
      <c r="AA201" s="127"/>
      <c r="AB201" s="127"/>
      <c r="AC201" s="127"/>
      <c r="AD201" s="127"/>
      <c r="AE201" s="127"/>
      <c r="AF201" s="127"/>
      <c r="AG201" s="127"/>
      <c r="AH201" s="127"/>
      <c r="AI201" s="127"/>
      <c r="AJ201" s="127"/>
      <c r="AK201" s="127"/>
      <c r="AL201" s="127"/>
      <c r="AM201" s="127"/>
      <c r="AN201" s="127"/>
      <c r="AO201" s="127"/>
      <c r="AP201" s="127"/>
      <c r="AQ201" s="127"/>
      <c r="AR201" s="127"/>
      <c r="AS201" s="127"/>
      <c r="AT201" s="127"/>
      <c r="AU201" s="127"/>
      <c r="AV201" s="127"/>
      <c r="AW201" s="127"/>
      <c r="AX201" s="127"/>
      <c r="AY201" s="127"/>
      <c r="AZ201" s="127"/>
      <c r="BA201" s="127"/>
      <c r="BB201" s="127"/>
      <c r="BC201" s="127"/>
      <c r="BD201" s="127"/>
      <c r="BE201" s="127"/>
      <c r="BF201" s="127"/>
      <c r="BG201" s="127"/>
      <c r="BH201" s="127"/>
      <c r="BI201" s="127"/>
      <c r="BJ201" s="127"/>
      <c r="BK201" s="127"/>
      <c r="BL201" s="127"/>
      <c r="BM201" s="127"/>
      <c r="BN201" s="127"/>
      <c r="BO201" s="127"/>
      <c r="BP201" s="127"/>
      <c r="BQ201" s="127"/>
      <c r="BR201" s="127"/>
      <c r="BS201" s="127"/>
      <c r="BT201" s="127"/>
      <c r="BU201" s="127"/>
      <c r="BV201" s="127"/>
      <c r="BW201" s="127"/>
      <c r="BX201" s="127"/>
      <c r="BY201" s="127"/>
      <c r="BZ201" s="127"/>
      <c r="CA201" s="127"/>
      <c r="CB201" s="127"/>
      <c r="CC201" s="127"/>
    </row>
    <row r="202" spans="1:81" s="4" customFormat="1" x14ac:dyDescent="0.2">
      <c r="A202" s="87"/>
      <c r="C202" s="140"/>
      <c r="H202" s="140"/>
      <c r="P202" s="127"/>
      <c r="Q202" s="127"/>
      <c r="R202" s="127"/>
      <c r="S202" s="127"/>
      <c r="T202" s="127"/>
      <c r="U202" s="127"/>
      <c r="V202" s="127"/>
      <c r="W202" s="127"/>
      <c r="X202" s="127"/>
      <c r="Y202" s="127"/>
      <c r="Z202" s="127"/>
      <c r="AA202" s="127"/>
      <c r="AB202" s="127"/>
      <c r="AC202" s="127"/>
      <c r="AD202" s="127"/>
      <c r="AE202" s="127"/>
      <c r="AF202" s="127"/>
      <c r="AG202" s="127"/>
      <c r="AH202" s="127"/>
      <c r="AI202" s="127"/>
      <c r="AJ202" s="127"/>
      <c r="AK202" s="127"/>
      <c r="AL202" s="127"/>
      <c r="AM202" s="127"/>
      <c r="AN202" s="127"/>
      <c r="AO202" s="127"/>
      <c r="AP202" s="127"/>
      <c r="AQ202" s="127"/>
      <c r="AR202" s="127"/>
      <c r="AS202" s="127"/>
      <c r="AT202" s="127"/>
      <c r="AU202" s="127"/>
      <c r="AV202" s="127"/>
      <c r="AW202" s="127"/>
      <c r="AX202" s="127"/>
      <c r="AY202" s="127"/>
      <c r="AZ202" s="127"/>
      <c r="BA202" s="127"/>
      <c r="BB202" s="127"/>
      <c r="BC202" s="127"/>
      <c r="BD202" s="127"/>
      <c r="BE202" s="127"/>
      <c r="BF202" s="127"/>
      <c r="BG202" s="127"/>
      <c r="BH202" s="127"/>
      <c r="BI202" s="127"/>
      <c r="BJ202" s="127"/>
      <c r="BK202" s="127"/>
      <c r="BL202" s="127"/>
      <c r="BM202" s="127"/>
      <c r="BN202" s="127"/>
      <c r="BO202" s="127"/>
      <c r="BP202" s="127"/>
      <c r="BQ202" s="127"/>
      <c r="BR202" s="127"/>
      <c r="BS202" s="127"/>
      <c r="BT202" s="127"/>
      <c r="BU202" s="127"/>
      <c r="BV202" s="127"/>
      <c r="BW202" s="127"/>
      <c r="BX202" s="127"/>
      <c r="BY202" s="127"/>
      <c r="BZ202" s="127"/>
      <c r="CA202" s="127"/>
      <c r="CB202" s="127"/>
      <c r="CC202" s="127"/>
    </row>
    <row r="203" spans="1:81" s="4" customFormat="1" x14ac:dyDescent="0.2">
      <c r="A203" s="87"/>
      <c r="C203" s="140"/>
      <c r="H203" s="140"/>
      <c r="P203" s="127"/>
      <c r="Q203" s="127"/>
      <c r="R203" s="127"/>
      <c r="S203" s="127"/>
      <c r="T203" s="127"/>
      <c r="U203" s="127"/>
      <c r="V203" s="127"/>
      <c r="W203" s="127"/>
      <c r="X203" s="127"/>
      <c r="Y203" s="127"/>
      <c r="Z203" s="127"/>
      <c r="AA203" s="127"/>
      <c r="AB203" s="127"/>
      <c r="AC203" s="127"/>
      <c r="AD203" s="127"/>
      <c r="AE203" s="127"/>
      <c r="AF203" s="127"/>
      <c r="AG203" s="127"/>
      <c r="AH203" s="127"/>
      <c r="AI203" s="127"/>
      <c r="AJ203" s="127"/>
      <c r="AK203" s="127"/>
      <c r="AL203" s="127"/>
      <c r="AM203" s="127"/>
      <c r="AN203" s="127"/>
      <c r="AO203" s="127"/>
      <c r="AP203" s="127"/>
      <c r="AQ203" s="127"/>
      <c r="AR203" s="127"/>
      <c r="AS203" s="127"/>
      <c r="AT203" s="127"/>
      <c r="AU203" s="127"/>
      <c r="AV203" s="127"/>
      <c r="AW203" s="127"/>
      <c r="AX203" s="127"/>
      <c r="AY203" s="127"/>
      <c r="AZ203" s="127"/>
      <c r="BA203" s="127"/>
      <c r="BB203" s="127"/>
      <c r="BC203" s="127"/>
      <c r="BD203" s="127"/>
      <c r="BE203" s="127"/>
      <c r="BF203" s="127"/>
      <c r="BG203" s="127"/>
      <c r="BH203" s="127"/>
      <c r="BI203" s="127"/>
      <c r="BJ203" s="127"/>
      <c r="BK203" s="127"/>
      <c r="BL203" s="127"/>
      <c r="BM203" s="127"/>
      <c r="BN203" s="127"/>
      <c r="BO203" s="127"/>
      <c r="BP203" s="127"/>
      <c r="BQ203" s="127"/>
      <c r="BR203" s="127"/>
      <c r="BS203" s="127"/>
      <c r="BT203" s="127"/>
      <c r="BU203" s="127"/>
      <c r="BV203" s="127"/>
      <c r="BW203" s="127"/>
      <c r="BX203" s="127"/>
      <c r="BY203" s="127"/>
      <c r="BZ203" s="127"/>
      <c r="CA203" s="127"/>
      <c r="CB203" s="127"/>
      <c r="CC203" s="127"/>
    </row>
    <row r="204" spans="1:81" s="4" customFormat="1" x14ac:dyDescent="0.2">
      <c r="A204" s="87"/>
      <c r="C204" s="140"/>
      <c r="H204" s="140"/>
      <c r="P204" s="127"/>
      <c r="Q204" s="127"/>
      <c r="R204" s="127"/>
      <c r="S204" s="127"/>
      <c r="T204" s="127"/>
      <c r="U204" s="127"/>
      <c r="V204" s="127"/>
      <c r="W204" s="127"/>
      <c r="X204" s="127"/>
      <c r="Y204" s="127"/>
      <c r="Z204" s="127"/>
      <c r="AA204" s="127"/>
      <c r="AB204" s="127"/>
      <c r="AC204" s="127"/>
      <c r="AD204" s="127"/>
      <c r="AE204" s="127"/>
      <c r="AF204" s="127"/>
      <c r="AG204" s="127"/>
      <c r="AH204" s="127"/>
      <c r="AI204" s="127"/>
      <c r="AJ204" s="127"/>
      <c r="AK204" s="127"/>
      <c r="AL204" s="127"/>
      <c r="AM204" s="127"/>
      <c r="AN204" s="127"/>
      <c r="AO204" s="127"/>
      <c r="AP204" s="127"/>
      <c r="AQ204" s="127"/>
      <c r="AR204" s="127"/>
      <c r="AS204" s="127"/>
      <c r="AT204" s="127"/>
      <c r="AU204" s="127"/>
      <c r="AV204" s="127"/>
      <c r="AW204" s="127"/>
      <c r="AX204" s="127"/>
      <c r="AY204" s="127"/>
      <c r="AZ204" s="127"/>
      <c r="BA204" s="127"/>
      <c r="BB204" s="127"/>
      <c r="BC204" s="127"/>
      <c r="BD204" s="127"/>
      <c r="BE204" s="127"/>
      <c r="BF204" s="127"/>
      <c r="BG204" s="127"/>
      <c r="BH204" s="127"/>
      <c r="BI204" s="127"/>
      <c r="BJ204" s="127"/>
      <c r="BK204" s="127"/>
      <c r="BL204" s="127"/>
      <c r="BM204" s="127"/>
      <c r="BN204" s="127"/>
      <c r="BO204" s="127"/>
      <c r="BP204" s="127"/>
      <c r="BQ204" s="127"/>
      <c r="BR204" s="127"/>
      <c r="BS204" s="127"/>
      <c r="BT204" s="127"/>
      <c r="BU204" s="127"/>
      <c r="BV204" s="127"/>
      <c r="BW204" s="127"/>
      <c r="BX204" s="127"/>
      <c r="BY204" s="127"/>
      <c r="BZ204" s="127"/>
      <c r="CA204" s="127"/>
      <c r="CB204" s="127"/>
      <c r="CC204" s="127"/>
    </row>
    <row r="205" spans="1:81" s="4" customFormat="1" x14ac:dyDescent="0.2">
      <c r="A205" s="87"/>
      <c r="C205" s="140"/>
      <c r="H205" s="140"/>
      <c r="P205" s="127"/>
      <c r="Q205" s="127"/>
      <c r="R205" s="127"/>
      <c r="S205" s="127"/>
      <c r="T205" s="127"/>
      <c r="U205" s="127"/>
      <c r="V205" s="127"/>
      <c r="W205" s="127"/>
      <c r="X205" s="127"/>
      <c r="Y205" s="127"/>
      <c r="Z205" s="127"/>
      <c r="AA205" s="127"/>
      <c r="AB205" s="127"/>
      <c r="AC205" s="127"/>
      <c r="AD205" s="127"/>
      <c r="AE205" s="127"/>
      <c r="AF205" s="127"/>
      <c r="AG205" s="127"/>
      <c r="AH205" s="127"/>
      <c r="AI205" s="127"/>
      <c r="AJ205" s="127"/>
      <c r="AK205" s="127"/>
      <c r="AL205" s="127"/>
      <c r="AM205" s="127"/>
      <c r="AN205" s="127"/>
      <c r="AO205" s="127"/>
      <c r="AP205" s="127"/>
      <c r="AQ205" s="127"/>
      <c r="AR205" s="127"/>
      <c r="AS205" s="127"/>
      <c r="AT205" s="127"/>
      <c r="AU205" s="127"/>
      <c r="AV205" s="127"/>
      <c r="AW205" s="127"/>
      <c r="AX205" s="127"/>
      <c r="AY205" s="127"/>
      <c r="AZ205" s="127"/>
      <c r="BA205" s="127"/>
      <c r="BB205" s="127"/>
      <c r="BC205" s="127"/>
      <c r="BD205" s="127"/>
      <c r="BE205" s="127"/>
      <c r="BF205" s="127"/>
      <c r="BG205" s="127"/>
      <c r="BH205" s="127"/>
      <c r="BI205" s="127"/>
      <c r="BJ205" s="127"/>
      <c r="BK205" s="127"/>
      <c r="BL205" s="127"/>
      <c r="BM205" s="127"/>
      <c r="BN205" s="127"/>
      <c r="BO205" s="127"/>
      <c r="BP205" s="127"/>
      <c r="BQ205" s="127"/>
      <c r="BR205" s="127"/>
      <c r="BS205" s="127"/>
      <c r="BT205" s="127"/>
      <c r="BU205" s="127"/>
      <c r="BV205" s="127"/>
      <c r="BW205" s="127"/>
      <c r="BX205" s="127"/>
      <c r="BY205" s="127"/>
      <c r="BZ205" s="127"/>
      <c r="CA205" s="127"/>
      <c r="CB205" s="127"/>
      <c r="CC205" s="127"/>
    </row>
    <row r="206" spans="1:81" s="4" customFormat="1" x14ac:dyDescent="0.2">
      <c r="A206" s="87"/>
      <c r="C206" s="140"/>
      <c r="H206" s="140"/>
      <c r="P206" s="127"/>
      <c r="Q206" s="127"/>
      <c r="R206" s="127"/>
      <c r="S206" s="127"/>
      <c r="T206" s="127"/>
      <c r="U206" s="127"/>
      <c r="V206" s="127"/>
      <c r="W206" s="127"/>
      <c r="X206" s="127"/>
      <c r="Y206" s="127"/>
      <c r="Z206" s="127"/>
      <c r="AA206" s="127"/>
      <c r="AB206" s="127"/>
      <c r="AC206" s="127"/>
      <c r="AD206" s="127"/>
      <c r="AE206" s="127"/>
      <c r="AF206" s="127"/>
      <c r="AG206" s="127"/>
      <c r="AH206" s="127"/>
      <c r="AI206" s="127"/>
      <c r="AJ206" s="127"/>
      <c r="AK206" s="127"/>
      <c r="AL206" s="127"/>
      <c r="AM206" s="127"/>
      <c r="AN206" s="127"/>
      <c r="AO206" s="127"/>
      <c r="AP206" s="127"/>
      <c r="AQ206" s="127"/>
      <c r="AR206" s="127"/>
      <c r="AS206" s="127"/>
      <c r="AT206" s="127"/>
      <c r="AU206" s="127"/>
      <c r="AV206" s="127"/>
      <c r="AW206" s="127"/>
      <c r="AX206" s="127"/>
      <c r="AY206" s="127"/>
      <c r="AZ206" s="127"/>
      <c r="BA206" s="127"/>
      <c r="BB206" s="127"/>
      <c r="BC206" s="127"/>
      <c r="BD206" s="127"/>
      <c r="BE206" s="127"/>
      <c r="BF206" s="127"/>
      <c r="BG206" s="127"/>
      <c r="BH206" s="127"/>
      <c r="BI206" s="127"/>
      <c r="BJ206" s="127"/>
      <c r="BK206" s="127"/>
      <c r="BL206" s="127"/>
      <c r="BM206" s="127"/>
      <c r="BN206" s="127"/>
      <c r="BO206" s="127"/>
      <c r="BP206" s="127"/>
      <c r="BQ206" s="127"/>
      <c r="BR206" s="127"/>
      <c r="BS206" s="127"/>
      <c r="BT206" s="127"/>
      <c r="BU206" s="127"/>
      <c r="BV206" s="127"/>
      <c r="BW206" s="127"/>
      <c r="BX206" s="127"/>
      <c r="BY206" s="127"/>
      <c r="BZ206" s="127"/>
      <c r="CA206" s="127"/>
      <c r="CB206" s="127"/>
      <c r="CC206" s="127"/>
    </row>
    <row r="207" spans="1:81" s="4" customFormat="1" x14ac:dyDescent="0.2">
      <c r="A207" s="87"/>
      <c r="C207" s="140"/>
      <c r="H207" s="140"/>
      <c r="P207" s="127"/>
      <c r="Q207" s="127"/>
      <c r="R207" s="127"/>
      <c r="S207" s="127"/>
      <c r="T207" s="127"/>
      <c r="U207" s="127"/>
      <c r="V207" s="127"/>
      <c r="W207" s="127"/>
      <c r="X207" s="127"/>
      <c r="Y207" s="127"/>
      <c r="Z207" s="127"/>
      <c r="AA207" s="127"/>
      <c r="AB207" s="127"/>
      <c r="AC207" s="127"/>
      <c r="AD207" s="127"/>
      <c r="AE207" s="127"/>
      <c r="AF207" s="127"/>
      <c r="AG207" s="127"/>
      <c r="AH207" s="127"/>
      <c r="AI207" s="127"/>
      <c r="AJ207" s="127"/>
      <c r="AK207" s="127"/>
      <c r="AL207" s="127"/>
      <c r="AM207" s="127"/>
      <c r="AN207" s="127"/>
      <c r="AO207" s="127"/>
      <c r="AP207" s="127"/>
      <c r="AQ207" s="127"/>
      <c r="AR207" s="127"/>
      <c r="AS207" s="127"/>
      <c r="AT207" s="127"/>
      <c r="AU207" s="127"/>
      <c r="AV207" s="127"/>
      <c r="AW207" s="127"/>
      <c r="AX207" s="127"/>
      <c r="AY207" s="127"/>
      <c r="AZ207" s="127"/>
      <c r="BA207" s="127"/>
      <c r="BB207" s="127"/>
      <c r="BC207" s="127"/>
      <c r="BD207" s="127"/>
      <c r="BE207" s="127"/>
      <c r="BF207" s="127"/>
      <c r="BG207" s="127"/>
      <c r="BH207" s="127"/>
      <c r="BI207" s="127"/>
      <c r="BJ207" s="127"/>
      <c r="BK207" s="127"/>
      <c r="BL207" s="127"/>
      <c r="BM207" s="127"/>
      <c r="BN207" s="127"/>
      <c r="BO207" s="127"/>
      <c r="BP207" s="127"/>
      <c r="BQ207" s="127"/>
      <c r="BR207" s="127"/>
      <c r="BS207" s="127"/>
      <c r="BT207" s="127"/>
      <c r="BU207" s="127"/>
      <c r="BV207" s="127"/>
      <c r="BW207" s="127"/>
      <c r="BX207" s="127"/>
      <c r="BY207" s="127"/>
      <c r="BZ207" s="127"/>
      <c r="CA207" s="127"/>
      <c r="CB207" s="127"/>
      <c r="CC207" s="127"/>
    </row>
    <row r="208" spans="1:81" s="4" customFormat="1" x14ac:dyDescent="0.2">
      <c r="A208" s="87"/>
      <c r="C208" s="140"/>
      <c r="H208" s="140"/>
      <c r="P208" s="127"/>
      <c r="Q208" s="127"/>
      <c r="R208" s="127"/>
      <c r="S208" s="127"/>
      <c r="T208" s="127"/>
      <c r="U208" s="127"/>
      <c r="V208" s="127"/>
      <c r="W208" s="127"/>
      <c r="X208" s="127"/>
      <c r="Y208" s="127"/>
      <c r="Z208" s="127"/>
      <c r="AA208" s="127"/>
      <c r="AB208" s="127"/>
      <c r="AC208" s="127"/>
      <c r="AD208" s="127"/>
      <c r="AE208" s="127"/>
      <c r="AF208" s="127"/>
      <c r="AG208" s="127"/>
      <c r="AH208" s="127"/>
      <c r="AI208" s="127"/>
      <c r="AJ208" s="127"/>
      <c r="AK208" s="127"/>
      <c r="AL208" s="127"/>
      <c r="AM208" s="127"/>
      <c r="AN208" s="127"/>
      <c r="AO208" s="127"/>
      <c r="AP208" s="127"/>
      <c r="AQ208" s="127"/>
      <c r="AR208" s="127"/>
      <c r="AS208" s="127"/>
      <c r="AT208" s="127"/>
      <c r="AU208" s="127"/>
      <c r="AV208" s="127"/>
      <c r="AW208" s="127"/>
      <c r="AX208" s="127"/>
      <c r="AY208" s="127"/>
      <c r="AZ208" s="127"/>
      <c r="BA208" s="127"/>
      <c r="BB208" s="127"/>
      <c r="BC208" s="127"/>
      <c r="BD208" s="127"/>
      <c r="BE208" s="127"/>
      <c r="BF208" s="127"/>
      <c r="BG208" s="127"/>
      <c r="BH208" s="127"/>
      <c r="BI208" s="127"/>
      <c r="BJ208" s="127"/>
      <c r="BK208" s="127"/>
      <c r="BL208" s="127"/>
      <c r="BM208" s="127"/>
      <c r="BN208" s="127"/>
      <c r="BO208" s="127"/>
      <c r="BP208" s="127"/>
      <c r="BQ208" s="127"/>
      <c r="BR208" s="127"/>
      <c r="BS208" s="127"/>
      <c r="BT208" s="127"/>
      <c r="BU208" s="127"/>
      <c r="BV208" s="127"/>
      <c r="BW208" s="127"/>
      <c r="BX208" s="127"/>
      <c r="BY208" s="127"/>
      <c r="BZ208" s="127"/>
      <c r="CA208" s="127"/>
      <c r="CB208" s="127"/>
      <c r="CC208" s="127"/>
    </row>
    <row r="209" spans="1:81" s="4" customFormat="1" x14ac:dyDescent="0.2">
      <c r="A209" s="87"/>
      <c r="C209" s="140"/>
      <c r="H209" s="140"/>
      <c r="P209" s="127"/>
      <c r="Q209" s="127"/>
      <c r="R209" s="127"/>
      <c r="S209" s="127"/>
      <c r="T209" s="127"/>
      <c r="U209" s="127"/>
      <c r="V209" s="127"/>
      <c r="W209" s="127"/>
      <c r="X209" s="127"/>
      <c r="Y209" s="127"/>
      <c r="Z209" s="127"/>
      <c r="AA209" s="127"/>
      <c r="AB209" s="127"/>
      <c r="AC209" s="127"/>
      <c r="AD209" s="127"/>
      <c r="AE209" s="127"/>
      <c r="AF209" s="127"/>
      <c r="AG209" s="127"/>
      <c r="AH209" s="127"/>
      <c r="AI209" s="127"/>
      <c r="AJ209" s="127"/>
      <c r="AK209" s="127"/>
      <c r="AL209" s="127"/>
      <c r="AM209" s="127"/>
      <c r="AN209" s="127"/>
      <c r="AO209" s="127"/>
      <c r="AP209" s="127"/>
      <c r="AQ209" s="127"/>
      <c r="AR209" s="127"/>
      <c r="AS209" s="127"/>
      <c r="AT209" s="127"/>
      <c r="AU209" s="127"/>
      <c r="AV209" s="127"/>
      <c r="AW209" s="127"/>
      <c r="AX209" s="127"/>
      <c r="AY209" s="127"/>
      <c r="AZ209" s="127"/>
      <c r="BA209" s="127"/>
      <c r="BB209" s="127"/>
      <c r="BC209" s="127"/>
      <c r="BD209" s="127"/>
      <c r="BE209" s="127"/>
      <c r="BF209" s="127"/>
      <c r="BG209" s="127"/>
      <c r="BH209" s="127"/>
      <c r="BI209" s="127"/>
      <c r="BJ209" s="127"/>
      <c r="BK209" s="127"/>
      <c r="BL209" s="127"/>
      <c r="BM209" s="127"/>
      <c r="BN209" s="127"/>
      <c r="BO209" s="127"/>
      <c r="BP209" s="127"/>
      <c r="BQ209" s="127"/>
      <c r="BR209" s="127"/>
      <c r="BS209" s="127"/>
      <c r="BT209" s="127"/>
      <c r="BU209" s="127"/>
      <c r="BV209" s="127"/>
      <c r="BW209" s="127"/>
      <c r="BX209" s="127"/>
      <c r="BY209" s="127"/>
      <c r="BZ209" s="127"/>
      <c r="CA209" s="127"/>
      <c r="CB209" s="127"/>
      <c r="CC209" s="127"/>
    </row>
    <row r="210" spans="1:81" s="4" customFormat="1" x14ac:dyDescent="0.2">
      <c r="A210" s="87"/>
      <c r="C210" s="140"/>
      <c r="H210" s="140"/>
      <c r="P210" s="127"/>
      <c r="Q210" s="127"/>
      <c r="R210" s="127"/>
      <c r="S210" s="127"/>
      <c r="T210" s="127"/>
      <c r="U210" s="127"/>
      <c r="V210" s="127"/>
      <c r="W210" s="127"/>
      <c r="X210" s="127"/>
      <c r="Y210" s="127"/>
      <c r="Z210" s="127"/>
      <c r="AA210" s="127"/>
      <c r="AB210" s="127"/>
      <c r="AC210" s="127"/>
      <c r="AD210" s="127"/>
      <c r="AE210" s="127"/>
      <c r="AF210" s="127"/>
      <c r="AG210" s="127"/>
      <c r="AH210" s="127"/>
      <c r="AI210" s="127"/>
      <c r="AJ210" s="127"/>
      <c r="AK210" s="127"/>
      <c r="AL210" s="127"/>
      <c r="AM210" s="127"/>
      <c r="AN210" s="127"/>
      <c r="AO210" s="127"/>
      <c r="AP210" s="127"/>
      <c r="AQ210" s="127"/>
      <c r="AR210" s="127"/>
      <c r="AS210" s="127"/>
      <c r="AT210" s="127"/>
      <c r="AU210" s="127"/>
      <c r="AV210" s="127"/>
      <c r="AW210" s="127"/>
      <c r="AX210" s="127"/>
      <c r="AY210" s="127"/>
      <c r="AZ210" s="127"/>
      <c r="BA210" s="127"/>
      <c r="BB210" s="127"/>
      <c r="BC210" s="127"/>
      <c r="BD210" s="127"/>
      <c r="BE210" s="127"/>
      <c r="BF210" s="127"/>
      <c r="BG210" s="127"/>
      <c r="BH210" s="127"/>
      <c r="BI210" s="127"/>
      <c r="BJ210" s="127"/>
      <c r="BK210" s="127"/>
      <c r="BL210" s="127"/>
      <c r="BM210" s="127"/>
      <c r="BN210" s="127"/>
      <c r="BO210" s="127"/>
      <c r="BP210" s="127"/>
      <c r="BQ210" s="127"/>
      <c r="BR210" s="127"/>
      <c r="BS210" s="127"/>
      <c r="BT210" s="127"/>
      <c r="BU210" s="127"/>
      <c r="BV210" s="127"/>
      <c r="BW210" s="127"/>
      <c r="BX210" s="127"/>
      <c r="BY210" s="127"/>
      <c r="BZ210" s="127"/>
      <c r="CA210" s="127"/>
      <c r="CB210" s="127"/>
      <c r="CC210" s="127"/>
    </row>
    <row r="211" spans="1:81" s="4" customFormat="1" x14ac:dyDescent="0.2">
      <c r="A211" s="87"/>
      <c r="C211" s="140"/>
      <c r="H211" s="140"/>
      <c r="P211" s="127"/>
      <c r="Q211" s="127"/>
      <c r="R211" s="127"/>
      <c r="S211" s="127"/>
      <c r="T211" s="127"/>
      <c r="U211" s="127"/>
      <c r="V211" s="127"/>
      <c r="W211" s="127"/>
      <c r="X211" s="127"/>
      <c r="Y211" s="127"/>
      <c r="Z211" s="127"/>
      <c r="AA211" s="127"/>
      <c r="AB211" s="127"/>
      <c r="AC211" s="127"/>
      <c r="AD211" s="127"/>
      <c r="AE211" s="127"/>
      <c r="AF211" s="127"/>
      <c r="AG211" s="127"/>
      <c r="AH211" s="127"/>
      <c r="AI211" s="127"/>
      <c r="AJ211" s="127"/>
      <c r="AK211" s="127"/>
      <c r="AL211" s="127"/>
      <c r="AM211" s="127"/>
      <c r="AN211" s="127"/>
      <c r="AO211" s="127"/>
      <c r="AP211" s="127"/>
      <c r="AQ211" s="127"/>
      <c r="AR211" s="127"/>
      <c r="AS211" s="127"/>
      <c r="AT211" s="127"/>
      <c r="AU211" s="127"/>
      <c r="AV211" s="127"/>
      <c r="AW211" s="127"/>
      <c r="AX211" s="127"/>
      <c r="AY211" s="127"/>
      <c r="AZ211" s="127"/>
      <c r="BA211" s="127"/>
      <c r="BB211" s="127"/>
      <c r="BC211" s="127"/>
      <c r="BD211" s="127"/>
      <c r="BE211" s="127"/>
      <c r="BF211" s="127"/>
      <c r="BG211" s="127"/>
      <c r="BH211" s="127"/>
      <c r="BI211" s="127"/>
      <c r="BJ211" s="127"/>
      <c r="BK211" s="127"/>
      <c r="BL211" s="127"/>
      <c r="BM211" s="127"/>
      <c r="BN211" s="127"/>
      <c r="BO211" s="127"/>
      <c r="BP211" s="127"/>
      <c r="BQ211" s="127"/>
      <c r="BR211" s="127"/>
      <c r="BS211" s="127"/>
      <c r="BT211" s="127"/>
      <c r="BU211" s="127"/>
      <c r="BV211" s="127"/>
      <c r="BW211" s="127"/>
      <c r="BX211" s="127"/>
      <c r="BY211" s="127"/>
      <c r="BZ211" s="127"/>
      <c r="CA211" s="127"/>
      <c r="CB211" s="127"/>
      <c r="CC211" s="127"/>
    </row>
    <row r="212" spans="1:81" s="4" customFormat="1" x14ac:dyDescent="0.2">
      <c r="A212" s="87"/>
      <c r="C212" s="140"/>
      <c r="H212" s="140"/>
      <c r="P212" s="127"/>
      <c r="Q212" s="127"/>
      <c r="R212" s="127"/>
      <c r="S212" s="127"/>
      <c r="T212" s="127"/>
      <c r="U212" s="127"/>
      <c r="V212" s="127"/>
      <c r="W212" s="127"/>
      <c r="X212" s="127"/>
      <c r="Y212" s="127"/>
      <c r="Z212" s="127"/>
      <c r="AA212" s="127"/>
      <c r="AB212" s="127"/>
      <c r="AC212" s="127"/>
      <c r="AD212" s="127"/>
      <c r="AE212" s="127"/>
      <c r="AF212" s="127"/>
      <c r="AG212" s="127"/>
      <c r="AH212" s="127"/>
      <c r="AI212" s="127"/>
      <c r="AJ212" s="127"/>
      <c r="AK212" s="127"/>
      <c r="AL212" s="127"/>
      <c r="AM212" s="127"/>
      <c r="AN212" s="127"/>
      <c r="AO212" s="127"/>
      <c r="AP212" s="127"/>
      <c r="AQ212" s="127"/>
      <c r="AR212" s="127"/>
      <c r="AS212" s="127"/>
      <c r="AT212" s="127"/>
      <c r="AU212" s="127"/>
      <c r="AV212" s="127"/>
      <c r="AW212" s="127"/>
      <c r="AX212" s="127"/>
      <c r="AY212" s="127"/>
      <c r="AZ212" s="127"/>
      <c r="BA212" s="127"/>
      <c r="BB212" s="127"/>
      <c r="BC212" s="127"/>
      <c r="BD212" s="127"/>
      <c r="BE212" s="127"/>
      <c r="BF212" s="127"/>
      <c r="BG212" s="127"/>
      <c r="BH212" s="127"/>
      <c r="BI212" s="127"/>
      <c r="BJ212" s="127"/>
      <c r="BK212" s="127"/>
      <c r="BL212" s="127"/>
      <c r="BM212" s="127"/>
      <c r="BN212" s="127"/>
      <c r="BO212" s="127"/>
      <c r="BP212" s="127"/>
      <c r="BQ212" s="127"/>
      <c r="BR212" s="127"/>
      <c r="BS212" s="127"/>
      <c r="BT212" s="127"/>
      <c r="BU212" s="127"/>
      <c r="BV212" s="127"/>
      <c r="BW212" s="127"/>
      <c r="BX212" s="127"/>
      <c r="BY212" s="127"/>
      <c r="BZ212" s="127"/>
      <c r="CA212" s="127"/>
      <c r="CB212" s="127"/>
      <c r="CC212" s="127"/>
    </row>
    <row r="213" spans="1:81" s="4" customFormat="1" x14ac:dyDescent="0.2">
      <c r="A213" s="87"/>
      <c r="C213" s="140"/>
      <c r="H213" s="140"/>
      <c r="P213" s="127"/>
      <c r="Q213" s="127"/>
      <c r="R213" s="127"/>
      <c r="S213" s="127"/>
      <c r="T213" s="127"/>
      <c r="U213" s="127"/>
      <c r="V213" s="127"/>
      <c r="W213" s="127"/>
      <c r="X213" s="127"/>
      <c r="Y213" s="127"/>
      <c r="Z213" s="127"/>
      <c r="AA213" s="127"/>
      <c r="AB213" s="127"/>
      <c r="AC213" s="127"/>
      <c r="AD213" s="127"/>
      <c r="AE213" s="127"/>
      <c r="AF213" s="127"/>
      <c r="AG213" s="127"/>
      <c r="AH213" s="127"/>
      <c r="AI213" s="127"/>
      <c r="AJ213" s="127"/>
      <c r="AK213" s="127"/>
      <c r="AL213" s="127"/>
      <c r="AM213" s="127"/>
      <c r="AN213" s="127"/>
      <c r="AO213" s="127"/>
      <c r="AP213" s="127"/>
      <c r="AQ213" s="127"/>
      <c r="AR213" s="127"/>
      <c r="AS213" s="127"/>
      <c r="AT213" s="127"/>
      <c r="AU213" s="127"/>
      <c r="AV213" s="127"/>
      <c r="AW213" s="127"/>
      <c r="AX213" s="127"/>
      <c r="AY213" s="127"/>
      <c r="AZ213" s="127"/>
      <c r="BA213" s="127"/>
      <c r="BB213" s="127"/>
      <c r="BC213" s="127"/>
      <c r="BD213" s="127"/>
      <c r="BE213" s="127"/>
      <c r="BF213" s="127"/>
      <c r="BG213" s="127"/>
      <c r="BH213" s="127"/>
      <c r="BI213" s="127"/>
      <c r="BJ213" s="127"/>
      <c r="BK213" s="127"/>
      <c r="BL213" s="127"/>
      <c r="BM213" s="127"/>
      <c r="BN213" s="127"/>
      <c r="BO213" s="127"/>
      <c r="BP213" s="127"/>
      <c r="BQ213" s="127"/>
      <c r="BR213" s="127"/>
      <c r="BS213" s="127"/>
      <c r="BT213" s="127"/>
      <c r="BU213" s="127"/>
      <c r="BV213" s="127"/>
      <c r="BW213" s="127"/>
      <c r="BX213" s="127"/>
      <c r="BY213" s="127"/>
      <c r="BZ213" s="127"/>
      <c r="CA213" s="127"/>
      <c r="CB213" s="127"/>
      <c r="CC213" s="127"/>
    </row>
    <row r="214" spans="1:81" s="4" customFormat="1" x14ac:dyDescent="0.2">
      <c r="A214" s="87"/>
      <c r="C214" s="140"/>
      <c r="H214" s="140"/>
      <c r="P214" s="127"/>
      <c r="Q214" s="127"/>
      <c r="R214" s="127"/>
      <c r="S214" s="127"/>
      <c r="T214" s="127"/>
      <c r="U214" s="127"/>
      <c r="V214" s="127"/>
      <c r="W214" s="127"/>
      <c r="X214" s="127"/>
      <c r="Y214" s="127"/>
      <c r="Z214" s="127"/>
      <c r="AA214" s="127"/>
      <c r="AB214" s="127"/>
      <c r="AC214" s="127"/>
      <c r="AD214" s="127"/>
      <c r="AE214" s="127"/>
      <c r="AF214" s="127"/>
      <c r="AG214" s="127"/>
      <c r="AH214" s="127"/>
      <c r="AI214" s="127"/>
      <c r="AJ214" s="127"/>
      <c r="AK214" s="127"/>
      <c r="AL214" s="127"/>
      <c r="AM214" s="127"/>
      <c r="AN214" s="127"/>
      <c r="AO214" s="127"/>
      <c r="AP214" s="127"/>
      <c r="AQ214" s="127"/>
      <c r="AR214" s="127"/>
      <c r="AS214" s="127"/>
      <c r="AT214" s="127"/>
      <c r="AU214" s="127"/>
      <c r="AV214" s="127"/>
      <c r="AW214" s="127"/>
      <c r="AX214" s="127"/>
      <c r="AY214" s="127"/>
      <c r="AZ214" s="127"/>
      <c r="BA214" s="127"/>
      <c r="BB214" s="127"/>
      <c r="BC214" s="127"/>
      <c r="BD214" s="127"/>
      <c r="BE214" s="127"/>
      <c r="BF214" s="127"/>
      <c r="BG214" s="127"/>
      <c r="BH214" s="127"/>
      <c r="BI214" s="127"/>
      <c r="BJ214" s="127"/>
      <c r="BK214" s="127"/>
      <c r="BL214" s="127"/>
      <c r="BM214" s="127"/>
      <c r="BN214" s="127"/>
      <c r="BO214" s="127"/>
      <c r="BP214" s="127"/>
      <c r="BQ214" s="127"/>
      <c r="BR214" s="127"/>
      <c r="BS214" s="127"/>
      <c r="BT214" s="127"/>
      <c r="BU214" s="127"/>
      <c r="BV214" s="127"/>
      <c r="BW214" s="127"/>
      <c r="BX214" s="127"/>
      <c r="BY214" s="127"/>
      <c r="BZ214" s="127"/>
      <c r="CA214" s="127"/>
      <c r="CB214" s="127"/>
      <c r="CC214" s="127"/>
    </row>
    <row r="215" spans="1:81" s="4" customFormat="1" x14ac:dyDescent="0.2">
      <c r="A215" s="87"/>
      <c r="C215" s="140"/>
      <c r="H215" s="140"/>
      <c r="P215" s="127"/>
      <c r="Q215" s="127"/>
      <c r="R215" s="127"/>
      <c r="S215" s="127"/>
      <c r="T215" s="127"/>
      <c r="U215" s="127"/>
      <c r="V215" s="127"/>
      <c r="W215" s="127"/>
      <c r="X215" s="127"/>
      <c r="Y215" s="127"/>
      <c r="Z215" s="127"/>
      <c r="AA215" s="127"/>
      <c r="AB215" s="127"/>
      <c r="AC215" s="127"/>
      <c r="AD215" s="127"/>
      <c r="AE215" s="127"/>
      <c r="AF215" s="127"/>
      <c r="AG215" s="127"/>
      <c r="AH215" s="127"/>
      <c r="AI215" s="127"/>
      <c r="AJ215" s="127"/>
      <c r="AK215" s="127"/>
      <c r="AL215" s="127"/>
      <c r="AM215" s="127"/>
      <c r="AN215" s="127"/>
      <c r="AO215" s="127"/>
      <c r="AP215" s="127"/>
      <c r="AQ215" s="127"/>
      <c r="AR215" s="127"/>
      <c r="AS215" s="127"/>
      <c r="AT215" s="127"/>
      <c r="AU215" s="127"/>
      <c r="AV215" s="127"/>
      <c r="AW215" s="127"/>
      <c r="AX215" s="127"/>
      <c r="AY215" s="127"/>
      <c r="AZ215" s="127"/>
      <c r="BA215" s="127"/>
      <c r="BB215" s="127"/>
      <c r="BC215" s="127"/>
      <c r="BD215" s="127"/>
      <c r="BE215" s="127"/>
      <c r="BF215" s="127"/>
      <c r="BG215" s="127"/>
      <c r="BH215" s="127"/>
      <c r="BI215" s="127"/>
      <c r="BJ215" s="127"/>
      <c r="BK215" s="127"/>
      <c r="BL215" s="127"/>
      <c r="BM215" s="127"/>
      <c r="BN215" s="127"/>
      <c r="BO215" s="127"/>
      <c r="BP215" s="127"/>
      <c r="BQ215" s="127"/>
      <c r="BR215" s="127"/>
      <c r="BS215" s="127"/>
      <c r="BT215" s="127"/>
      <c r="BU215" s="127"/>
      <c r="BV215" s="127"/>
      <c r="BW215" s="127"/>
      <c r="BX215" s="127"/>
      <c r="BY215" s="127"/>
      <c r="BZ215" s="127"/>
      <c r="CA215" s="127"/>
      <c r="CB215" s="127"/>
      <c r="CC215" s="127"/>
    </row>
    <row r="216" spans="1:81" s="4" customFormat="1" x14ac:dyDescent="0.2">
      <c r="A216" s="87"/>
      <c r="C216" s="140"/>
      <c r="H216" s="140"/>
      <c r="P216" s="127"/>
      <c r="Q216" s="127"/>
      <c r="R216" s="127"/>
      <c r="S216" s="127"/>
      <c r="T216" s="127"/>
      <c r="U216" s="127"/>
      <c r="V216" s="127"/>
      <c r="W216" s="127"/>
      <c r="X216" s="127"/>
      <c r="Y216" s="127"/>
      <c r="Z216" s="127"/>
      <c r="AA216" s="127"/>
      <c r="AB216" s="127"/>
      <c r="AC216" s="127"/>
      <c r="AD216" s="127"/>
      <c r="AE216" s="127"/>
      <c r="AF216" s="127"/>
      <c r="AG216" s="127"/>
      <c r="AH216" s="127"/>
      <c r="AI216" s="127"/>
      <c r="AJ216" s="127"/>
      <c r="AK216" s="127"/>
      <c r="AL216" s="127"/>
      <c r="AM216" s="127"/>
      <c r="AN216" s="127"/>
      <c r="AO216" s="127"/>
      <c r="AP216" s="127"/>
      <c r="AQ216" s="127"/>
      <c r="AR216" s="127"/>
      <c r="AS216" s="127"/>
      <c r="AT216" s="127"/>
      <c r="AU216" s="127"/>
      <c r="AV216" s="127"/>
      <c r="AW216" s="127"/>
      <c r="AX216" s="127"/>
      <c r="AY216" s="127"/>
      <c r="AZ216" s="127"/>
      <c r="BA216" s="127"/>
      <c r="BB216" s="127"/>
      <c r="BC216" s="127"/>
      <c r="BD216" s="127"/>
      <c r="BE216" s="127"/>
      <c r="BF216" s="127"/>
      <c r="BG216" s="127"/>
      <c r="BH216" s="127"/>
      <c r="BI216" s="127"/>
      <c r="BJ216" s="127"/>
      <c r="BK216" s="127"/>
      <c r="BL216" s="127"/>
      <c r="BM216" s="127"/>
      <c r="BN216" s="127"/>
      <c r="BO216" s="127"/>
      <c r="BP216" s="127"/>
      <c r="BQ216" s="127"/>
      <c r="BR216" s="127"/>
      <c r="BS216" s="127"/>
      <c r="BT216" s="127"/>
      <c r="BU216" s="127"/>
      <c r="BV216" s="127"/>
      <c r="BW216" s="127"/>
      <c r="BX216" s="127"/>
      <c r="BY216" s="127"/>
      <c r="BZ216" s="127"/>
      <c r="CA216" s="127"/>
      <c r="CB216" s="127"/>
      <c r="CC216" s="127"/>
    </row>
    <row r="217" spans="1:81" s="4" customFormat="1" x14ac:dyDescent="0.2">
      <c r="A217" s="87"/>
      <c r="C217" s="140"/>
      <c r="H217" s="140"/>
      <c r="P217" s="127"/>
      <c r="Q217" s="127"/>
      <c r="R217" s="127"/>
      <c r="S217" s="127"/>
      <c r="T217" s="127"/>
      <c r="U217" s="127"/>
      <c r="V217" s="127"/>
      <c r="W217" s="127"/>
      <c r="X217" s="127"/>
      <c r="Y217" s="127"/>
      <c r="Z217" s="127"/>
      <c r="AA217" s="127"/>
      <c r="AB217" s="127"/>
      <c r="AC217" s="127"/>
      <c r="AD217" s="127"/>
      <c r="AE217" s="127"/>
      <c r="AF217" s="127"/>
      <c r="AG217" s="127"/>
      <c r="AH217" s="127"/>
      <c r="AI217" s="127"/>
      <c r="AJ217" s="127"/>
      <c r="AK217" s="127"/>
      <c r="AL217" s="127"/>
      <c r="AM217" s="127"/>
      <c r="AN217" s="127"/>
      <c r="AO217" s="127"/>
      <c r="AP217" s="127"/>
      <c r="AQ217" s="127"/>
      <c r="AR217" s="127"/>
      <c r="AS217" s="127"/>
      <c r="AT217" s="127"/>
      <c r="AU217" s="127"/>
      <c r="AV217" s="127"/>
      <c r="AW217" s="127"/>
      <c r="AX217" s="127"/>
      <c r="AY217" s="127"/>
      <c r="AZ217" s="127"/>
      <c r="BA217" s="127"/>
      <c r="BB217" s="127"/>
      <c r="BC217" s="127"/>
      <c r="BD217" s="127"/>
      <c r="BE217" s="127"/>
      <c r="BF217" s="127"/>
      <c r="BG217" s="127"/>
      <c r="BH217" s="127"/>
      <c r="BI217" s="127"/>
      <c r="BJ217" s="127"/>
      <c r="BK217" s="127"/>
      <c r="BL217" s="127"/>
      <c r="BM217" s="127"/>
      <c r="BN217" s="127"/>
      <c r="BO217" s="127"/>
      <c r="BP217" s="127"/>
      <c r="BQ217" s="127"/>
      <c r="BR217" s="127"/>
      <c r="BS217" s="127"/>
      <c r="BT217" s="127"/>
      <c r="BU217" s="127"/>
      <c r="BV217" s="127"/>
      <c r="BW217" s="127"/>
      <c r="BX217" s="127"/>
      <c r="BY217" s="127"/>
      <c r="BZ217" s="127"/>
      <c r="CA217" s="127"/>
      <c r="CB217" s="127"/>
      <c r="CC217" s="127"/>
    </row>
    <row r="218" spans="1:81" s="4" customFormat="1" x14ac:dyDescent="0.2">
      <c r="A218" s="87"/>
      <c r="C218" s="140"/>
      <c r="H218" s="140"/>
      <c r="P218" s="127"/>
      <c r="Q218" s="127"/>
      <c r="R218" s="127"/>
      <c r="S218" s="127"/>
      <c r="T218" s="127"/>
      <c r="U218" s="127"/>
      <c r="V218" s="127"/>
      <c r="W218" s="127"/>
      <c r="X218" s="127"/>
      <c r="Y218" s="127"/>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7"/>
      <c r="BI218" s="127"/>
      <c r="BJ218" s="127"/>
      <c r="BK218" s="127"/>
      <c r="BL218" s="127"/>
      <c r="BM218" s="127"/>
      <c r="BN218" s="127"/>
      <c r="BO218" s="127"/>
      <c r="BP218" s="127"/>
      <c r="BQ218" s="127"/>
      <c r="BR218" s="127"/>
      <c r="BS218" s="127"/>
      <c r="BT218" s="127"/>
      <c r="BU218" s="127"/>
      <c r="BV218" s="127"/>
      <c r="BW218" s="127"/>
      <c r="BX218" s="127"/>
      <c r="BY218" s="127"/>
      <c r="BZ218" s="127"/>
      <c r="CA218" s="127"/>
      <c r="CB218" s="127"/>
      <c r="CC218" s="127"/>
    </row>
    <row r="219" spans="1:81" s="4" customFormat="1" x14ac:dyDescent="0.2">
      <c r="A219" s="87"/>
      <c r="C219" s="140"/>
      <c r="H219" s="140"/>
      <c r="P219" s="127"/>
      <c r="Q219" s="127"/>
      <c r="R219" s="127"/>
      <c r="S219" s="127"/>
      <c r="T219" s="127"/>
      <c r="U219" s="127"/>
      <c r="V219" s="127"/>
      <c r="W219" s="127"/>
      <c r="X219" s="127"/>
      <c r="Y219" s="127"/>
      <c r="Z219" s="127"/>
      <c r="AA219" s="127"/>
      <c r="AB219" s="127"/>
      <c r="AC219" s="127"/>
      <c r="AD219" s="127"/>
      <c r="AE219" s="127"/>
      <c r="AF219" s="127"/>
      <c r="AG219" s="127"/>
      <c r="AH219" s="127"/>
      <c r="AI219" s="127"/>
      <c r="AJ219" s="127"/>
      <c r="AK219" s="127"/>
      <c r="AL219" s="127"/>
      <c r="AM219" s="127"/>
      <c r="AN219" s="127"/>
      <c r="AO219" s="127"/>
      <c r="AP219" s="127"/>
      <c r="AQ219" s="127"/>
      <c r="AR219" s="127"/>
      <c r="AS219" s="127"/>
      <c r="AT219" s="127"/>
      <c r="AU219" s="127"/>
      <c r="AV219" s="127"/>
      <c r="AW219" s="127"/>
      <c r="AX219" s="127"/>
      <c r="AY219" s="127"/>
      <c r="AZ219" s="127"/>
      <c r="BA219" s="127"/>
      <c r="BB219" s="127"/>
      <c r="BC219" s="127"/>
      <c r="BD219" s="127"/>
      <c r="BE219" s="127"/>
      <c r="BF219" s="127"/>
      <c r="BG219" s="127"/>
      <c r="BH219" s="127"/>
      <c r="BI219" s="127"/>
      <c r="BJ219" s="127"/>
      <c r="BK219" s="127"/>
      <c r="BL219" s="127"/>
      <c r="BM219" s="127"/>
      <c r="BN219" s="127"/>
      <c r="BO219" s="127"/>
      <c r="BP219" s="127"/>
      <c r="BQ219" s="127"/>
      <c r="BR219" s="127"/>
      <c r="BS219" s="127"/>
      <c r="BT219" s="127"/>
      <c r="BU219" s="127"/>
      <c r="BV219" s="127"/>
      <c r="BW219" s="127"/>
      <c r="BX219" s="127"/>
      <c r="BY219" s="127"/>
      <c r="BZ219" s="127"/>
      <c r="CA219" s="127"/>
      <c r="CB219" s="127"/>
      <c r="CC219" s="127"/>
    </row>
    <row r="220" spans="1:81" s="4" customFormat="1" x14ac:dyDescent="0.2">
      <c r="A220" s="87"/>
      <c r="C220" s="140"/>
      <c r="H220" s="140"/>
      <c r="P220" s="127"/>
      <c r="Q220" s="127"/>
      <c r="R220" s="127"/>
      <c r="S220" s="127"/>
      <c r="T220" s="127"/>
      <c r="U220" s="127"/>
      <c r="V220" s="127"/>
      <c r="W220" s="127"/>
      <c r="X220" s="127"/>
      <c r="Y220" s="127"/>
      <c r="Z220" s="127"/>
      <c r="AA220" s="127"/>
      <c r="AB220" s="127"/>
      <c r="AC220" s="127"/>
      <c r="AD220" s="127"/>
      <c r="AE220" s="127"/>
      <c r="AF220" s="127"/>
      <c r="AG220" s="127"/>
      <c r="AH220" s="127"/>
      <c r="AI220" s="127"/>
      <c r="AJ220" s="127"/>
      <c r="AK220" s="127"/>
      <c r="AL220" s="127"/>
      <c r="AM220" s="127"/>
      <c r="AN220" s="127"/>
      <c r="AO220" s="127"/>
      <c r="AP220" s="127"/>
      <c r="AQ220" s="127"/>
      <c r="AR220" s="127"/>
      <c r="AS220" s="127"/>
      <c r="AT220" s="127"/>
      <c r="AU220" s="127"/>
      <c r="AV220" s="127"/>
      <c r="AW220" s="127"/>
      <c r="AX220" s="127"/>
      <c r="AY220" s="127"/>
      <c r="AZ220" s="127"/>
      <c r="BA220" s="127"/>
      <c r="BB220" s="127"/>
      <c r="BC220" s="127"/>
      <c r="BD220" s="127"/>
      <c r="BE220" s="127"/>
      <c r="BF220" s="127"/>
      <c r="BG220" s="127"/>
      <c r="BH220" s="127"/>
      <c r="BI220" s="127"/>
      <c r="BJ220" s="127"/>
      <c r="BK220" s="127"/>
      <c r="BL220" s="127"/>
      <c r="BM220" s="127"/>
      <c r="BN220" s="127"/>
      <c r="BO220" s="127"/>
      <c r="BP220" s="127"/>
      <c r="BQ220" s="127"/>
      <c r="BR220" s="127"/>
      <c r="BS220" s="127"/>
      <c r="BT220" s="127"/>
      <c r="BU220" s="127"/>
      <c r="BV220" s="127"/>
      <c r="BW220" s="127"/>
      <c r="BX220" s="127"/>
      <c r="BY220" s="127"/>
      <c r="BZ220" s="127"/>
      <c r="CA220" s="127"/>
      <c r="CB220" s="127"/>
      <c r="CC220" s="127"/>
    </row>
    <row r="221" spans="1:81" s="4" customFormat="1" x14ac:dyDescent="0.2">
      <c r="A221" s="87"/>
      <c r="C221" s="140"/>
      <c r="H221" s="140"/>
      <c r="P221" s="127"/>
      <c r="Q221" s="127"/>
      <c r="R221" s="127"/>
      <c r="S221" s="127"/>
      <c r="T221" s="127"/>
      <c r="U221" s="127"/>
      <c r="V221" s="127"/>
      <c r="W221" s="127"/>
      <c r="X221" s="127"/>
      <c r="Y221" s="127"/>
      <c r="Z221" s="127"/>
      <c r="AA221" s="127"/>
      <c r="AB221" s="127"/>
      <c r="AC221" s="127"/>
      <c r="AD221" s="127"/>
      <c r="AE221" s="127"/>
      <c r="AF221" s="127"/>
      <c r="AG221" s="127"/>
      <c r="AH221" s="127"/>
      <c r="AI221" s="127"/>
      <c r="AJ221" s="127"/>
      <c r="AK221" s="127"/>
      <c r="AL221" s="127"/>
      <c r="AM221" s="127"/>
      <c r="AN221" s="127"/>
      <c r="AO221" s="127"/>
      <c r="AP221" s="127"/>
      <c r="AQ221" s="127"/>
      <c r="AR221" s="127"/>
      <c r="AS221" s="127"/>
      <c r="AT221" s="127"/>
      <c r="AU221" s="127"/>
      <c r="AV221" s="127"/>
      <c r="AW221" s="127"/>
      <c r="AX221" s="127"/>
      <c r="AY221" s="127"/>
      <c r="AZ221" s="127"/>
      <c r="BA221" s="127"/>
      <c r="BB221" s="127"/>
      <c r="BC221" s="127"/>
      <c r="BD221" s="127"/>
      <c r="BE221" s="127"/>
      <c r="BF221" s="127"/>
      <c r="BG221" s="127"/>
      <c r="BH221" s="127"/>
      <c r="BI221" s="127"/>
      <c r="BJ221" s="127"/>
      <c r="BK221" s="127"/>
      <c r="BL221" s="127"/>
      <c r="BM221" s="127"/>
      <c r="BN221" s="127"/>
      <c r="BO221" s="127"/>
      <c r="BP221" s="127"/>
      <c r="BQ221" s="127"/>
      <c r="BR221" s="127"/>
      <c r="BS221" s="127"/>
      <c r="BT221" s="127"/>
      <c r="BU221" s="127"/>
      <c r="BV221" s="127"/>
      <c r="BW221" s="127"/>
      <c r="BX221" s="127"/>
      <c r="BY221" s="127"/>
      <c r="BZ221" s="127"/>
      <c r="CA221" s="127"/>
      <c r="CB221" s="127"/>
      <c r="CC221" s="127"/>
    </row>
    <row r="222" spans="1:81" s="4" customFormat="1" x14ac:dyDescent="0.2">
      <c r="A222" s="87"/>
      <c r="C222" s="140"/>
      <c r="H222" s="140"/>
      <c r="P222" s="127"/>
      <c r="Q222" s="127"/>
      <c r="R222" s="127"/>
      <c r="S222" s="127"/>
      <c r="T222" s="127"/>
      <c r="U222" s="127"/>
      <c r="V222" s="127"/>
      <c r="W222" s="127"/>
      <c r="X222" s="127"/>
      <c r="Y222" s="127"/>
      <c r="Z222" s="127"/>
      <c r="AA222" s="127"/>
      <c r="AB222" s="127"/>
      <c r="AC222" s="127"/>
      <c r="AD222" s="127"/>
      <c r="AE222" s="127"/>
      <c r="AF222" s="127"/>
      <c r="AG222" s="127"/>
      <c r="AH222" s="127"/>
      <c r="AI222" s="127"/>
      <c r="AJ222" s="127"/>
      <c r="AK222" s="127"/>
      <c r="AL222" s="127"/>
      <c r="AM222" s="127"/>
      <c r="AN222" s="127"/>
      <c r="AO222" s="127"/>
      <c r="AP222" s="127"/>
      <c r="AQ222" s="127"/>
      <c r="AR222" s="127"/>
      <c r="AS222" s="127"/>
      <c r="AT222" s="127"/>
      <c r="AU222" s="127"/>
      <c r="AV222" s="127"/>
      <c r="AW222" s="127"/>
      <c r="AX222" s="127"/>
      <c r="AY222" s="127"/>
      <c r="AZ222" s="127"/>
      <c r="BA222" s="127"/>
      <c r="BB222" s="127"/>
      <c r="BC222" s="127"/>
      <c r="BD222" s="127"/>
      <c r="BE222" s="127"/>
      <c r="BF222" s="127"/>
      <c r="BG222" s="127"/>
      <c r="BH222" s="127"/>
      <c r="BI222" s="127"/>
      <c r="BJ222" s="127"/>
      <c r="BK222" s="127"/>
      <c r="BL222" s="127"/>
      <c r="BM222" s="127"/>
      <c r="BN222" s="127"/>
      <c r="BO222" s="127"/>
      <c r="BP222" s="127"/>
      <c r="BQ222" s="127"/>
      <c r="BR222" s="127"/>
      <c r="BS222" s="127"/>
      <c r="BT222" s="127"/>
      <c r="BU222" s="127"/>
      <c r="BV222" s="127"/>
      <c r="BW222" s="127"/>
      <c r="BX222" s="127"/>
      <c r="BY222" s="127"/>
      <c r="BZ222" s="127"/>
      <c r="CA222" s="127"/>
      <c r="CB222" s="127"/>
      <c r="CC222" s="127"/>
    </row>
    <row r="223" spans="1:81" s="4" customFormat="1" x14ac:dyDescent="0.2">
      <c r="A223" s="87"/>
      <c r="C223" s="140"/>
      <c r="H223" s="140"/>
      <c r="P223" s="127"/>
      <c r="Q223" s="127"/>
      <c r="R223" s="127"/>
      <c r="S223" s="127"/>
      <c r="T223" s="127"/>
      <c r="U223" s="127"/>
      <c r="V223" s="127"/>
      <c r="W223" s="127"/>
      <c r="X223" s="127"/>
      <c r="Y223" s="127"/>
      <c r="Z223" s="127"/>
      <c r="AA223" s="127"/>
      <c r="AB223" s="127"/>
      <c r="AC223" s="127"/>
      <c r="AD223" s="127"/>
      <c r="AE223" s="127"/>
      <c r="AF223" s="127"/>
      <c r="AG223" s="127"/>
      <c r="AH223" s="127"/>
      <c r="AI223" s="127"/>
      <c r="AJ223" s="127"/>
      <c r="AK223" s="127"/>
      <c r="AL223" s="127"/>
      <c r="AM223" s="127"/>
      <c r="AN223" s="127"/>
      <c r="AO223" s="127"/>
      <c r="AP223" s="127"/>
      <c r="AQ223" s="127"/>
      <c r="AR223" s="127"/>
      <c r="AS223" s="127"/>
      <c r="AT223" s="127"/>
      <c r="AU223" s="127"/>
      <c r="AV223" s="127"/>
      <c r="AW223" s="127"/>
      <c r="AX223" s="127"/>
      <c r="AY223" s="127"/>
      <c r="AZ223" s="127"/>
      <c r="BA223" s="127"/>
      <c r="BB223" s="127"/>
      <c r="BC223" s="127"/>
      <c r="BD223" s="127"/>
      <c r="BE223" s="127"/>
      <c r="BF223" s="127"/>
      <c r="BG223" s="127"/>
      <c r="BH223" s="127"/>
      <c r="BI223" s="127"/>
      <c r="BJ223" s="127"/>
      <c r="BK223" s="127"/>
      <c r="BL223" s="127"/>
      <c r="BM223" s="127"/>
      <c r="BN223" s="127"/>
      <c r="BO223" s="127"/>
      <c r="BP223" s="127"/>
      <c r="BQ223" s="127"/>
      <c r="BR223" s="127"/>
      <c r="BS223" s="127"/>
      <c r="BT223" s="127"/>
      <c r="BU223" s="127"/>
      <c r="BV223" s="127"/>
      <c r="BW223" s="127"/>
      <c r="BX223" s="127"/>
      <c r="BY223" s="127"/>
      <c r="BZ223" s="127"/>
      <c r="CA223" s="127"/>
      <c r="CB223" s="127"/>
      <c r="CC223" s="127"/>
    </row>
    <row r="224" spans="1:81" s="4" customFormat="1" x14ac:dyDescent="0.2">
      <c r="A224" s="87"/>
      <c r="C224" s="140"/>
      <c r="H224" s="140"/>
      <c r="P224" s="127"/>
      <c r="Q224" s="127"/>
      <c r="R224" s="127"/>
      <c r="S224" s="127"/>
      <c r="T224" s="127"/>
      <c r="U224" s="127"/>
      <c r="V224" s="127"/>
      <c r="W224" s="127"/>
      <c r="X224" s="127"/>
      <c r="Y224" s="127"/>
      <c r="Z224" s="127"/>
      <c r="AA224" s="127"/>
      <c r="AB224" s="127"/>
      <c r="AC224" s="127"/>
      <c r="AD224" s="127"/>
      <c r="AE224" s="127"/>
      <c r="AF224" s="127"/>
      <c r="AG224" s="127"/>
      <c r="AH224" s="127"/>
      <c r="AI224" s="127"/>
      <c r="AJ224" s="127"/>
      <c r="AK224" s="127"/>
      <c r="AL224" s="127"/>
      <c r="AM224" s="127"/>
      <c r="AN224" s="127"/>
      <c r="AO224" s="127"/>
      <c r="AP224" s="127"/>
      <c r="AQ224" s="127"/>
      <c r="AR224" s="127"/>
      <c r="AS224" s="127"/>
      <c r="AT224" s="127"/>
      <c r="AU224" s="127"/>
      <c r="AV224" s="127"/>
      <c r="AW224" s="127"/>
      <c r="AX224" s="127"/>
      <c r="AY224" s="127"/>
      <c r="AZ224" s="127"/>
      <c r="BA224" s="127"/>
      <c r="BB224" s="127"/>
      <c r="BC224" s="127"/>
      <c r="BD224" s="127"/>
      <c r="BE224" s="127"/>
      <c r="BF224" s="127"/>
      <c r="BG224" s="127"/>
      <c r="BH224" s="127"/>
      <c r="BI224" s="127"/>
      <c r="BJ224" s="127"/>
      <c r="BK224" s="127"/>
      <c r="BL224" s="127"/>
      <c r="BM224" s="127"/>
      <c r="BN224" s="127"/>
      <c r="BO224" s="127"/>
      <c r="BP224" s="127"/>
      <c r="BQ224" s="127"/>
      <c r="BR224" s="127"/>
      <c r="BS224" s="127"/>
      <c r="BT224" s="127"/>
      <c r="BU224" s="127"/>
      <c r="BV224" s="127"/>
      <c r="BW224" s="127"/>
      <c r="BX224" s="127"/>
      <c r="BY224" s="127"/>
      <c r="BZ224" s="127"/>
      <c r="CA224" s="127"/>
      <c r="CB224" s="127"/>
      <c r="CC224" s="127"/>
    </row>
    <row r="225" spans="1:81" s="4" customFormat="1" x14ac:dyDescent="0.2">
      <c r="A225" s="87"/>
      <c r="C225" s="140"/>
      <c r="H225" s="140"/>
      <c r="P225" s="127"/>
      <c r="Q225" s="127"/>
      <c r="R225" s="127"/>
      <c r="S225" s="127"/>
      <c r="T225" s="127"/>
      <c r="U225" s="127"/>
      <c r="V225" s="127"/>
      <c r="W225" s="127"/>
      <c r="X225" s="127"/>
      <c r="Y225" s="127"/>
      <c r="Z225" s="127"/>
      <c r="AA225" s="127"/>
      <c r="AB225" s="127"/>
      <c r="AC225" s="127"/>
      <c r="AD225" s="127"/>
      <c r="AE225" s="127"/>
      <c r="AF225" s="127"/>
      <c r="AG225" s="127"/>
      <c r="AH225" s="127"/>
      <c r="AI225" s="127"/>
      <c r="AJ225" s="127"/>
      <c r="AK225" s="127"/>
      <c r="AL225" s="127"/>
      <c r="AM225" s="127"/>
      <c r="AN225" s="127"/>
      <c r="AO225" s="127"/>
      <c r="AP225" s="127"/>
      <c r="AQ225" s="127"/>
      <c r="AR225" s="127"/>
      <c r="AS225" s="127"/>
      <c r="AT225" s="127"/>
      <c r="AU225" s="127"/>
      <c r="AV225" s="127"/>
      <c r="AW225" s="127"/>
      <c r="AX225" s="127"/>
      <c r="AY225" s="127"/>
      <c r="AZ225" s="127"/>
      <c r="BA225" s="127"/>
      <c r="BB225" s="127"/>
      <c r="BC225" s="127"/>
      <c r="BD225" s="127"/>
      <c r="BE225" s="127"/>
      <c r="BF225" s="127"/>
      <c r="BG225" s="127"/>
      <c r="BH225" s="127"/>
      <c r="BI225" s="127"/>
      <c r="BJ225" s="127"/>
      <c r="BK225" s="127"/>
      <c r="BL225" s="127"/>
      <c r="BM225" s="127"/>
      <c r="BN225" s="127"/>
      <c r="BO225" s="127"/>
      <c r="BP225" s="127"/>
      <c r="BQ225" s="127"/>
      <c r="BR225" s="127"/>
      <c r="BS225" s="127"/>
      <c r="BT225" s="127"/>
      <c r="BU225" s="127"/>
      <c r="BV225" s="127"/>
      <c r="BW225" s="127"/>
      <c r="BX225" s="127"/>
      <c r="BY225" s="127"/>
      <c r="BZ225" s="127"/>
      <c r="CA225" s="127"/>
      <c r="CB225" s="127"/>
      <c r="CC225" s="127"/>
    </row>
    <row r="226" spans="1:81" s="4" customFormat="1" x14ac:dyDescent="0.2">
      <c r="A226" s="87"/>
      <c r="C226" s="140"/>
      <c r="H226" s="140"/>
      <c r="P226" s="127"/>
      <c r="Q226" s="127"/>
      <c r="R226" s="127"/>
      <c r="S226" s="127"/>
      <c r="T226" s="127"/>
      <c r="U226" s="127"/>
      <c r="V226" s="127"/>
      <c r="W226" s="127"/>
      <c r="X226" s="127"/>
      <c r="Y226" s="127"/>
      <c r="Z226" s="127"/>
      <c r="AA226" s="127"/>
      <c r="AB226" s="127"/>
      <c r="AC226" s="127"/>
      <c r="AD226" s="127"/>
      <c r="AE226" s="127"/>
      <c r="AF226" s="127"/>
      <c r="AG226" s="127"/>
      <c r="AH226" s="127"/>
      <c r="AI226" s="127"/>
      <c r="AJ226" s="127"/>
      <c r="AK226" s="127"/>
      <c r="AL226" s="127"/>
      <c r="AM226" s="127"/>
      <c r="AN226" s="127"/>
      <c r="AO226" s="127"/>
      <c r="AP226" s="127"/>
      <c r="AQ226" s="127"/>
      <c r="AR226" s="127"/>
      <c r="AS226" s="127"/>
      <c r="AT226" s="127"/>
      <c r="AU226" s="127"/>
      <c r="AV226" s="127"/>
      <c r="AW226" s="127"/>
      <c r="AX226" s="127"/>
      <c r="AY226" s="127"/>
      <c r="AZ226" s="127"/>
      <c r="BA226" s="127"/>
      <c r="BB226" s="127"/>
      <c r="BC226" s="127"/>
      <c r="BD226" s="127"/>
      <c r="BE226" s="127"/>
      <c r="BF226" s="127"/>
      <c r="BG226" s="127"/>
      <c r="BH226" s="127"/>
      <c r="BI226" s="127"/>
      <c r="BJ226" s="127"/>
      <c r="BK226" s="127"/>
      <c r="BL226" s="127"/>
      <c r="BM226" s="127"/>
      <c r="BN226" s="127"/>
      <c r="BO226" s="127"/>
      <c r="BP226" s="127"/>
      <c r="BQ226" s="127"/>
      <c r="BR226" s="127"/>
      <c r="BS226" s="127"/>
      <c r="BT226" s="127"/>
      <c r="BU226" s="127"/>
      <c r="BV226" s="127"/>
      <c r="BW226" s="127"/>
      <c r="BX226" s="127"/>
      <c r="BY226" s="127"/>
      <c r="BZ226" s="127"/>
      <c r="CA226" s="127"/>
      <c r="CB226" s="127"/>
      <c r="CC226" s="127"/>
    </row>
    <row r="227" spans="1:81" s="4" customFormat="1" x14ac:dyDescent="0.2">
      <c r="A227" s="87"/>
      <c r="C227" s="140"/>
      <c r="H227" s="140"/>
      <c r="P227" s="127"/>
      <c r="Q227" s="127"/>
      <c r="R227" s="127"/>
      <c r="S227" s="127"/>
      <c r="T227" s="127"/>
      <c r="U227" s="127"/>
      <c r="V227" s="127"/>
      <c r="W227" s="127"/>
      <c r="X227" s="127"/>
      <c r="Y227" s="127"/>
      <c r="Z227" s="127"/>
      <c r="AA227" s="127"/>
      <c r="AB227" s="127"/>
      <c r="AC227" s="127"/>
      <c r="AD227" s="127"/>
      <c r="AE227" s="127"/>
      <c r="AF227" s="127"/>
      <c r="AG227" s="127"/>
      <c r="AH227" s="127"/>
      <c r="AI227" s="127"/>
      <c r="AJ227" s="127"/>
      <c r="AK227" s="127"/>
      <c r="AL227" s="127"/>
      <c r="AM227" s="127"/>
      <c r="AN227" s="127"/>
      <c r="AO227" s="127"/>
      <c r="AP227" s="127"/>
      <c r="AQ227" s="127"/>
      <c r="AR227" s="127"/>
      <c r="AS227" s="127"/>
      <c r="AT227" s="127"/>
      <c r="AU227" s="127"/>
      <c r="AV227" s="127"/>
      <c r="AW227" s="127"/>
      <c r="AX227" s="127"/>
      <c r="AY227" s="127"/>
      <c r="AZ227" s="127"/>
      <c r="BA227" s="127"/>
      <c r="BB227" s="127"/>
      <c r="BC227" s="127"/>
      <c r="BD227" s="127"/>
      <c r="BE227" s="127"/>
      <c r="BF227" s="127"/>
      <c r="BG227" s="127"/>
      <c r="BH227" s="127"/>
      <c r="BI227" s="127"/>
      <c r="BJ227" s="127"/>
      <c r="BK227" s="127"/>
      <c r="BL227" s="127"/>
      <c r="BM227" s="127"/>
      <c r="BN227" s="127"/>
      <c r="BO227" s="127"/>
      <c r="BP227" s="127"/>
      <c r="BQ227" s="127"/>
      <c r="BR227" s="127"/>
      <c r="BS227" s="127"/>
      <c r="BT227" s="127"/>
      <c r="BU227" s="127"/>
      <c r="BV227" s="127"/>
      <c r="BW227" s="127"/>
      <c r="BX227" s="127"/>
      <c r="BY227" s="127"/>
      <c r="BZ227" s="127"/>
      <c r="CA227" s="127"/>
      <c r="CB227" s="127"/>
      <c r="CC227" s="127"/>
    </row>
    <row r="228" spans="1:81" s="4" customFormat="1" x14ac:dyDescent="0.2">
      <c r="A228" s="87"/>
      <c r="C228" s="140"/>
      <c r="H228" s="140"/>
      <c r="P228" s="127"/>
      <c r="Q228" s="127"/>
      <c r="R228" s="127"/>
      <c r="S228" s="127"/>
      <c r="T228" s="127"/>
      <c r="U228" s="127"/>
      <c r="V228" s="127"/>
      <c r="W228" s="127"/>
      <c r="X228" s="127"/>
      <c r="Y228" s="127"/>
      <c r="Z228" s="127"/>
      <c r="AA228" s="127"/>
      <c r="AB228" s="127"/>
      <c r="AC228" s="127"/>
      <c r="AD228" s="127"/>
      <c r="AE228" s="127"/>
      <c r="AF228" s="127"/>
      <c r="AG228" s="127"/>
      <c r="AH228" s="127"/>
      <c r="AI228" s="127"/>
      <c r="AJ228" s="127"/>
      <c r="AK228" s="127"/>
      <c r="AL228" s="127"/>
      <c r="AM228" s="127"/>
      <c r="AN228" s="127"/>
      <c r="AO228" s="127"/>
      <c r="AP228" s="127"/>
      <c r="AQ228" s="127"/>
      <c r="AR228" s="127"/>
      <c r="AS228" s="127"/>
      <c r="AT228" s="127"/>
      <c r="AU228" s="127"/>
      <c r="AV228" s="127"/>
      <c r="AW228" s="127"/>
      <c r="AX228" s="127"/>
      <c r="AY228" s="127"/>
      <c r="AZ228" s="127"/>
      <c r="BA228" s="127"/>
      <c r="BB228" s="127"/>
      <c r="BC228" s="127"/>
      <c r="BD228" s="127"/>
      <c r="BE228" s="127"/>
      <c r="BF228" s="127"/>
      <c r="BG228" s="127"/>
      <c r="BH228" s="127"/>
      <c r="BI228" s="127"/>
      <c r="BJ228" s="127"/>
      <c r="BK228" s="127"/>
      <c r="BL228" s="127"/>
      <c r="BM228" s="127"/>
      <c r="BN228" s="127"/>
      <c r="BO228" s="127"/>
      <c r="BP228" s="127"/>
      <c r="BQ228" s="127"/>
      <c r="BR228" s="127"/>
      <c r="BS228" s="127"/>
      <c r="BT228" s="127"/>
      <c r="BU228" s="127"/>
      <c r="BV228" s="127"/>
      <c r="BW228" s="127"/>
      <c r="BX228" s="127"/>
      <c r="BY228" s="127"/>
      <c r="BZ228" s="127"/>
      <c r="CA228" s="127"/>
      <c r="CB228" s="127"/>
      <c r="CC228" s="127"/>
    </row>
    <row r="229" spans="1:81" s="4" customFormat="1" x14ac:dyDescent="0.2">
      <c r="A229" s="87"/>
      <c r="C229" s="140"/>
      <c r="H229" s="140"/>
      <c r="P229" s="127"/>
      <c r="Q229" s="127"/>
      <c r="R229" s="127"/>
      <c r="S229" s="127"/>
      <c r="T229" s="127"/>
      <c r="U229" s="127"/>
      <c r="V229" s="127"/>
      <c r="W229" s="127"/>
      <c r="X229" s="127"/>
      <c r="Y229" s="127"/>
      <c r="Z229" s="127"/>
      <c r="AA229" s="127"/>
      <c r="AB229" s="127"/>
      <c r="AC229" s="127"/>
      <c r="AD229" s="127"/>
      <c r="AE229" s="127"/>
      <c r="AF229" s="127"/>
      <c r="AG229" s="127"/>
      <c r="AH229" s="127"/>
      <c r="AI229" s="127"/>
      <c r="AJ229" s="127"/>
      <c r="AK229" s="127"/>
      <c r="AL229" s="127"/>
      <c r="AM229" s="127"/>
      <c r="AN229" s="127"/>
      <c r="AO229" s="127"/>
      <c r="AP229" s="127"/>
      <c r="AQ229" s="127"/>
      <c r="AR229" s="127"/>
      <c r="AS229" s="127"/>
      <c r="AT229" s="127"/>
      <c r="AU229" s="127"/>
      <c r="AV229" s="127"/>
      <c r="AW229" s="127"/>
      <c r="AX229" s="127"/>
      <c r="AY229" s="127"/>
      <c r="AZ229" s="127"/>
      <c r="BA229" s="127"/>
      <c r="BB229" s="127"/>
      <c r="BC229" s="127"/>
      <c r="BD229" s="127"/>
      <c r="BE229" s="127"/>
      <c r="BF229" s="127"/>
      <c r="BG229" s="127"/>
      <c r="BH229" s="127"/>
      <c r="BI229" s="127"/>
      <c r="BJ229" s="127"/>
      <c r="BK229" s="127"/>
      <c r="BL229" s="127"/>
      <c r="BM229" s="127"/>
      <c r="BN229" s="127"/>
      <c r="BO229" s="127"/>
      <c r="BP229" s="127"/>
      <c r="BQ229" s="127"/>
      <c r="BR229" s="127"/>
      <c r="BS229" s="127"/>
      <c r="BT229" s="127"/>
      <c r="BU229" s="127"/>
      <c r="BV229" s="127"/>
      <c r="BW229" s="127"/>
      <c r="BX229" s="127"/>
      <c r="BY229" s="127"/>
      <c r="BZ229" s="127"/>
      <c r="CA229" s="127"/>
      <c r="CB229" s="127"/>
      <c r="CC229" s="127"/>
    </row>
    <row r="230" spans="1:81" s="4" customFormat="1" x14ac:dyDescent="0.2">
      <c r="A230" s="87"/>
      <c r="C230" s="140"/>
      <c r="H230" s="140"/>
      <c r="P230" s="127"/>
      <c r="Q230" s="127"/>
      <c r="R230" s="127"/>
      <c r="S230" s="127"/>
      <c r="T230" s="127"/>
      <c r="U230" s="127"/>
      <c r="V230" s="127"/>
      <c r="W230" s="127"/>
      <c r="X230" s="127"/>
      <c r="Y230" s="127"/>
      <c r="Z230" s="127"/>
      <c r="AA230" s="127"/>
      <c r="AB230" s="127"/>
      <c r="AC230" s="127"/>
      <c r="AD230" s="127"/>
      <c r="AE230" s="127"/>
      <c r="AF230" s="127"/>
      <c r="AG230" s="127"/>
      <c r="AH230" s="127"/>
      <c r="AI230" s="127"/>
      <c r="AJ230" s="127"/>
      <c r="AK230" s="127"/>
      <c r="AL230" s="127"/>
      <c r="AM230" s="127"/>
      <c r="AN230" s="127"/>
      <c r="AO230" s="127"/>
      <c r="AP230" s="127"/>
      <c r="AQ230" s="127"/>
      <c r="AR230" s="127"/>
      <c r="AS230" s="127"/>
      <c r="AT230" s="127"/>
      <c r="AU230" s="127"/>
      <c r="AV230" s="127"/>
      <c r="AW230" s="127"/>
      <c r="AX230" s="127"/>
      <c r="AY230" s="127"/>
      <c r="AZ230" s="127"/>
      <c r="BA230" s="127"/>
      <c r="BB230" s="127"/>
      <c r="BC230" s="127"/>
      <c r="BD230" s="127"/>
      <c r="BE230" s="127"/>
      <c r="BF230" s="127"/>
      <c r="BG230" s="127"/>
      <c r="BH230" s="127"/>
      <c r="BI230" s="127"/>
      <c r="BJ230" s="127"/>
      <c r="BK230" s="127"/>
      <c r="BL230" s="127"/>
      <c r="BM230" s="127"/>
      <c r="BN230" s="127"/>
      <c r="BO230" s="127"/>
      <c r="BP230" s="127"/>
      <c r="BQ230" s="127"/>
      <c r="BR230" s="127"/>
      <c r="BS230" s="127"/>
      <c r="BT230" s="127"/>
      <c r="BU230" s="127"/>
      <c r="BV230" s="127"/>
      <c r="BW230" s="127"/>
      <c r="BX230" s="127"/>
      <c r="BY230" s="127"/>
      <c r="BZ230" s="127"/>
      <c r="CA230" s="127"/>
      <c r="CB230" s="127"/>
      <c r="CC230" s="127"/>
    </row>
    <row r="231" spans="1:81" s="4" customFormat="1" x14ac:dyDescent="0.2">
      <c r="A231" s="87"/>
      <c r="C231" s="140"/>
      <c r="H231" s="140"/>
      <c r="P231" s="127"/>
      <c r="Q231" s="127"/>
      <c r="R231" s="127"/>
      <c r="S231" s="127"/>
      <c r="T231" s="127"/>
      <c r="U231" s="127"/>
      <c r="V231" s="127"/>
      <c r="W231" s="127"/>
      <c r="X231" s="127"/>
      <c r="Y231" s="127"/>
      <c r="Z231" s="127"/>
      <c r="AA231" s="127"/>
      <c r="AB231" s="127"/>
      <c r="AC231" s="127"/>
      <c r="AD231" s="127"/>
      <c r="AE231" s="127"/>
      <c r="AF231" s="127"/>
      <c r="AG231" s="127"/>
      <c r="AH231" s="127"/>
      <c r="AI231" s="127"/>
      <c r="AJ231" s="127"/>
      <c r="AK231" s="127"/>
      <c r="AL231" s="127"/>
      <c r="AM231" s="127"/>
      <c r="AN231" s="127"/>
      <c r="AO231" s="127"/>
      <c r="AP231" s="127"/>
      <c r="AQ231" s="127"/>
      <c r="AR231" s="127"/>
      <c r="AS231" s="127"/>
      <c r="AT231" s="127"/>
      <c r="AU231" s="127"/>
      <c r="AV231" s="127"/>
      <c r="AW231" s="127"/>
      <c r="AX231" s="127"/>
      <c r="AY231" s="127"/>
      <c r="AZ231" s="127"/>
      <c r="BA231" s="127"/>
      <c r="BB231" s="127"/>
      <c r="BC231" s="127"/>
      <c r="BD231" s="127"/>
      <c r="BE231" s="127"/>
      <c r="BF231" s="127"/>
      <c r="BG231" s="127"/>
      <c r="BH231" s="127"/>
      <c r="BI231" s="127"/>
      <c r="BJ231" s="127"/>
      <c r="BK231" s="127"/>
      <c r="BL231" s="127"/>
      <c r="BM231" s="127"/>
      <c r="BN231" s="127"/>
      <c r="BO231" s="127"/>
      <c r="BP231" s="127"/>
      <c r="BQ231" s="127"/>
      <c r="BR231" s="127"/>
      <c r="BS231" s="127"/>
      <c r="BT231" s="127"/>
      <c r="BU231" s="127"/>
      <c r="BV231" s="127"/>
      <c r="BW231" s="127"/>
      <c r="BX231" s="127"/>
      <c r="BY231" s="127"/>
      <c r="BZ231" s="127"/>
      <c r="CA231" s="127"/>
      <c r="CB231" s="127"/>
      <c r="CC231" s="127"/>
    </row>
    <row r="232" spans="1:81" s="4" customFormat="1" x14ac:dyDescent="0.2">
      <c r="A232" s="87"/>
      <c r="C232" s="140"/>
      <c r="H232" s="140"/>
      <c r="P232" s="127"/>
      <c r="Q232" s="127"/>
      <c r="R232" s="127"/>
      <c r="S232" s="127"/>
      <c r="T232" s="127"/>
      <c r="U232" s="127"/>
      <c r="V232" s="127"/>
      <c r="W232" s="127"/>
      <c r="X232" s="127"/>
      <c r="Y232" s="127"/>
      <c r="Z232" s="127"/>
      <c r="AA232" s="127"/>
      <c r="AB232" s="127"/>
      <c r="AC232" s="127"/>
      <c r="AD232" s="127"/>
      <c r="AE232" s="127"/>
      <c r="AF232" s="127"/>
      <c r="AG232" s="127"/>
      <c r="AH232" s="127"/>
      <c r="AI232" s="127"/>
      <c r="AJ232" s="127"/>
      <c r="AK232" s="127"/>
      <c r="AL232" s="127"/>
      <c r="AM232" s="127"/>
      <c r="AN232" s="127"/>
      <c r="AO232" s="127"/>
      <c r="AP232" s="127"/>
      <c r="AQ232" s="127"/>
      <c r="AR232" s="127"/>
      <c r="AS232" s="127"/>
      <c r="AT232" s="127"/>
      <c r="AU232" s="127"/>
      <c r="AV232" s="127"/>
      <c r="AW232" s="127"/>
      <c r="AX232" s="127"/>
      <c r="AY232" s="127"/>
      <c r="AZ232" s="127"/>
      <c r="BA232" s="127"/>
      <c r="BB232" s="127"/>
      <c r="BC232" s="127"/>
      <c r="BD232" s="127"/>
      <c r="BE232" s="127"/>
      <c r="BF232" s="127"/>
      <c r="BG232" s="127"/>
      <c r="BH232" s="127"/>
      <c r="BI232" s="127"/>
      <c r="BJ232" s="127"/>
      <c r="BK232" s="127"/>
      <c r="BL232" s="127"/>
      <c r="BM232" s="127"/>
      <c r="BN232" s="127"/>
      <c r="BO232" s="127"/>
      <c r="BP232" s="127"/>
      <c r="BQ232" s="127"/>
      <c r="BR232" s="127"/>
      <c r="BS232" s="127"/>
      <c r="BT232" s="127"/>
      <c r="BU232" s="127"/>
      <c r="BV232" s="127"/>
      <c r="BW232" s="127"/>
      <c r="BX232" s="127"/>
      <c r="BY232" s="127"/>
      <c r="BZ232" s="127"/>
      <c r="CA232" s="127"/>
      <c r="CB232" s="127"/>
      <c r="CC232" s="127"/>
    </row>
    <row r="233" spans="1:81" s="4" customFormat="1" x14ac:dyDescent="0.2">
      <c r="A233" s="87"/>
      <c r="C233" s="140"/>
      <c r="H233" s="140"/>
      <c r="P233" s="127"/>
      <c r="Q233" s="127"/>
      <c r="R233" s="127"/>
      <c r="S233" s="127"/>
      <c r="T233" s="127"/>
      <c r="U233" s="127"/>
      <c r="V233" s="127"/>
      <c r="W233" s="127"/>
      <c r="X233" s="127"/>
      <c r="Y233" s="127"/>
      <c r="Z233" s="127"/>
      <c r="AA233" s="127"/>
      <c r="AB233" s="127"/>
      <c r="AC233" s="127"/>
      <c r="AD233" s="127"/>
      <c r="AE233" s="127"/>
      <c r="AF233" s="127"/>
      <c r="AG233" s="127"/>
      <c r="AH233" s="127"/>
      <c r="AI233" s="127"/>
      <c r="AJ233" s="127"/>
      <c r="AK233" s="127"/>
      <c r="AL233" s="127"/>
      <c r="AM233" s="127"/>
      <c r="AN233" s="127"/>
      <c r="AO233" s="127"/>
      <c r="AP233" s="127"/>
      <c r="AQ233" s="127"/>
      <c r="AR233" s="127"/>
      <c r="AS233" s="127"/>
      <c r="AT233" s="127"/>
      <c r="AU233" s="127"/>
      <c r="AV233" s="127"/>
      <c r="AW233" s="127"/>
      <c r="AX233" s="127"/>
      <c r="AY233" s="127"/>
      <c r="AZ233" s="127"/>
      <c r="BA233" s="127"/>
      <c r="BB233" s="127"/>
      <c r="BC233" s="127"/>
      <c r="BD233" s="127"/>
      <c r="BE233" s="127"/>
      <c r="BF233" s="127"/>
      <c r="BG233" s="127"/>
      <c r="BH233" s="127"/>
      <c r="BI233" s="127"/>
      <c r="BJ233" s="127"/>
      <c r="BK233" s="127"/>
      <c r="BL233" s="127"/>
      <c r="BM233" s="127"/>
      <c r="BN233" s="127"/>
      <c r="BO233" s="127"/>
      <c r="BP233" s="127"/>
      <c r="BQ233" s="127"/>
      <c r="BR233" s="127"/>
      <c r="BS233" s="127"/>
      <c r="BT233" s="127"/>
      <c r="BU233" s="127"/>
      <c r="BV233" s="127"/>
      <c r="BW233" s="127"/>
      <c r="BX233" s="127"/>
      <c r="BY233" s="127"/>
      <c r="BZ233" s="127"/>
      <c r="CA233" s="127"/>
      <c r="CB233" s="127"/>
      <c r="CC233" s="127"/>
    </row>
    <row r="234" spans="1:81" s="4" customFormat="1" x14ac:dyDescent="0.2">
      <c r="A234" s="87"/>
      <c r="C234" s="140"/>
      <c r="H234" s="140"/>
      <c r="P234" s="127"/>
      <c r="Q234" s="127"/>
      <c r="R234" s="127"/>
      <c r="S234" s="127"/>
      <c r="T234" s="127"/>
      <c r="U234" s="127"/>
      <c r="V234" s="127"/>
      <c r="W234" s="127"/>
      <c r="X234" s="127"/>
      <c r="Y234" s="127"/>
      <c r="Z234" s="127"/>
      <c r="AA234" s="127"/>
      <c r="AB234" s="127"/>
      <c r="AC234" s="127"/>
      <c r="AD234" s="127"/>
      <c r="AE234" s="127"/>
      <c r="AF234" s="127"/>
      <c r="AG234" s="127"/>
      <c r="AH234" s="127"/>
      <c r="AI234" s="127"/>
      <c r="AJ234" s="127"/>
      <c r="AK234" s="127"/>
      <c r="AL234" s="127"/>
      <c r="AM234" s="127"/>
      <c r="AN234" s="127"/>
      <c r="AO234" s="127"/>
      <c r="AP234" s="127"/>
      <c r="AQ234" s="127"/>
      <c r="AR234" s="127"/>
      <c r="AS234" s="127"/>
      <c r="AT234" s="127"/>
      <c r="AU234" s="127"/>
      <c r="AV234" s="127"/>
      <c r="AW234" s="127"/>
      <c r="AX234" s="127"/>
      <c r="AY234" s="127"/>
      <c r="AZ234" s="127"/>
      <c r="BA234" s="127"/>
      <c r="BB234" s="127"/>
      <c r="BC234" s="127"/>
      <c r="BD234" s="127"/>
      <c r="BE234" s="127"/>
      <c r="BF234" s="127"/>
      <c r="BG234" s="127"/>
      <c r="BH234" s="127"/>
      <c r="BI234" s="127"/>
      <c r="BJ234" s="127"/>
      <c r="BK234" s="127"/>
      <c r="BL234" s="127"/>
      <c r="BM234" s="127"/>
      <c r="BN234" s="127"/>
      <c r="BO234" s="127"/>
      <c r="BP234" s="127"/>
      <c r="BQ234" s="127"/>
      <c r="BR234" s="127"/>
      <c r="BS234" s="127"/>
      <c r="BT234" s="127"/>
      <c r="BU234" s="127"/>
      <c r="BV234" s="127"/>
      <c r="BW234" s="127"/>
      <c r="BX234" s="127"/>
      <c r="BY234" s="127"/>
      <c r="BZ234" s="127"/>
      <c r="CA234" s="127"/>
      <c r="CB234" s="127"/>
      <c r="CC234" s="127"/>
    </row>
    <row r="235" spans="1:81" s="4" customFormat="1" x14ac:dyDescent="0.2">
      <c r="A235" s="87"/>
      <c r="C235" s="140"/>
      <c r="H235" s="140"/>
      <c r="P235" s="127"/>
      <c r="Q235" s="127"/>
      <c r="R235" s="127"/>
      <c r="S235" s="127"/>
      <c r="T235" s="127"/>
      <c r="U235" s="127"/>
      <c r="V235" s="127"/>
      <c r="W235" s="127"/>
      <c r="X235" s="127"/>
      <c r="Y235" s="127"/>
      <c r="Z235" s="127"/>
      <c r="AA235" s="127"/>
      <c r="AB235" s="127"/>
      <c r="AC235" s="127"/>
      <c r="AD235" s="127"/>
      <c r="AE235" s="127"/>
      <c r="AF235" s="127"/>
      <c r="AG235" s="127"/>
      <c r="AH235" s="127"/>
      <c r="AI235" s="127"/>
      <c r="AJ235" s="127"/>
      <c r="AK235" s="127"/>
      <c r="AL235" s="127"/>
      <c r="AM235" s="127"/>
      <c r="AN235" s="127"/>
      <c r="AO235" s="127"/>
      <c r="AP235" s="127"/>
      <c r="AQ235" s="127"/>
      <c r="AR235" s="127"/>
      <c r="AS235" s="127"/>
      <c r="AT235" s="127"/>
      <c r="AU235" s="127"/>
      <c r="AV235" s="127"/>
      <c r="AW235" s="127"/>
      <c r="AX235" s="127"/>
      <c r="AY235" s="127"/>
      <c r="AZ235" s="127"/>
      <c r="BA235" s="127"/>
      <c r="BB235" s="127"/>
      <c r="BC235" s="127"/>
      <c r="BD235" s="127"/>
      <c r="BE235" s="127"/>
      <c r="BF235" s="127"/>
      <c r="BG235" s="127"/>
      <c r="BH235" s="127"/>
      <c r="BI235" s="127"/>
      <c r="BJ235" s="127"/>
      <c r="BK235" s="127"/>
      <c r="BL235" s="127"/>
      <c r="BM235" s="127"/>
      <c r="BN235" s="127"/>
      <c r="BO235" s="127"/>
      <c r="BP235" s="127"/>
      <c r="BQ235" s="127"/>
      <c r="BR235" s="127"/>
      <c r="BS235" s="127"/>
      <c r="BT235" s="127"/>
      <c r="BU235" s="127"/>
      <c r="BV235" s="127"/>
      <c r="BW235" s="127"/>
      <c r="BX235" s="127"/>
      <c r="BY235" s="127"/>
      <c r="BZ235" s="127"/>
      <c r="CA235" s="127"/>
      <c r="CB235" s="127"/>
      <c r="CC235" s="127"/>
    </row>
    <row r="236" spans="1:81" s="4" customFormat="1" x14ac:dyDescent="0.2">
      <c r="A236" s="87"/>
      <c r="C236" s="140"/>
      <c r="H236" s="140"/>
      <c r="P236" s="127"/>
      <c r="Q236" s="127"/>
      <c r="R236" s="127"/>
      <c r="S236" s="127"/>
      <c r="T236" s="127"/>
      <c r="U236" s="127"/>
      <c r="V236" s="127"/>
      <c r="W236" s="127"/>
      <c r="X236" s="127"/>
      <c r="Y236" s="127"/>
      <c r="Z236" s="127"/>
      <c r="AA236" s="127"/>
      <c r="AB236" s="127"/>
      <c r="AC236" s="127"/>
      <c r="AD236" s="127"/>
      <c r="AE236" s="127"/>
      <c r="AF236" s="127"/>
      <c r="AG236" s="127"/>
      <c r="AH236" s="127"/>
      <c r="AI236" s="127"/>
      <c r="AJ236" s="127"/>
      <c r="AK236" s="127"/>
      <c r="AL236" s="127"/>
      <c r="AM236" s="127"/>
      <c r="AN236" s="127"/>
      <c r="AO236" s="127"/>
      <c r="AP236" s="127"/>
      <c r="AQ236" s="127"/>
      <c r="AR236" s="127"/>
      <c r="AS236" s="127"/>
      <c r="AT236" s="127"/>
      <c r="AU236" s="127"/>
      <c r="AV236" s="127"/>
      <c r="AW236" s="127"/>
      <c r="AX236" s="127"/>
      <c r="AY236" s="127"/>
      <c r="AZ236" s="127"/>
      <c r="BA236" s="127"/>
      <c r="BB236" s="127"/>
      <c r="BC236" s="127"/>
      <c r="BD236" s="127"/>
      <c r="BE236" s="127"/>
      <c r="BF236" s="127"/>
      <c r="BG236" s="127"/>
      <c r="BH236" s="127"/>
      <c r="BI236" s="127"/>
      <c r="BJ236" s="127"/>
      <c r="BK236" s="127"/>
      <c r="BL236" s="127"/>
      <c r="BM236" s="127"/>
      <c r="BN236" s="127"/>
      <c r="BO236" s="127"/>
      <c r="BP236" s="127"/>
      <c r="BQ236" s="127"/>
      <c r="BR236" s="127"/>
      <c r="BS236" s="127"/>
      <c r="BT236" s="127"/>
      <c r="BU236" s="127"/>
      <c r="BV236" s="127"/>
      <c r="BW236" s="127"/>
      <c r="BX236" s="127"/>
      <c r="BY236" s="127"/>
      <c r="BZ236" s="127"/>
      <c r="CA236" s="127"/>
      <c r="CB236" s="127"/>
      <c r="CC236" s="127"/>
    </row>
    <row r="237" spans="1:81" s="4" customFormat="1" x14ac:dyDescent="0.2">
      <c r="A237" s="87"/>
      <c r="C237" s="140"/>
      <c r="H237" s="140"/>
      <c r="P237" s="127"/>
      <c r="Q237" s="127"/>
      <c r="R237" s="127"/>
      <c r="S237" s="127"/>
      <c r="T237" s="127"/>
      <c r="U237" s="127"/>
      <c r="V237" s="127"/>
      <c r="W237" s="127"/>
      <c r="X237" s="127"/>
      <c r="Y237" s="127"/>
      <c r="Z237" s="127"/>
      <c r="AA237" s="127"/>
      <c r="AB237" s="127"/>
      <c r="AC237" s="127"/>
      <c r="AD237" s="127"/>
      <c r="AE237" s="127"/>
      <c r="AF237" s="127"/>
      <c r="AG237" s="127"/>
      <c r="AH237" s="127"/>
      <c r="AI237" s="127"/>
      <c r="AJ237" s="127"/>
      <c r="AK237" s="127"/>
      <c r="AL237" s="127"/>
      <c r="AM237" s="127"/>
      <c r="AN237" s="127"/>
      <c r="AO237" s="127"/>
      <c r="AP237" s="127"/>
      <c r="AQ237" s="127"/>
      <c r="AR237" s="127"/>
      <c r="AS237" s="127"/>
      <c r="AT237" s="127"/>
      <c r="AU237" s="127"/>
      <c r="AV237" s="127"/>
      <c r="AW237" s="127"/>
      <c r="AX237" s="127"/>
      <c r="AY237" s="127"/>
      <c r="AZ237" s="127"/>
      <c r="BA237" s="127"/>
      <c r="BB237" s="127"/>
      <c r="BC237" s="127"/>
      <c r="BD237" s="127"/>
      <c r="BE237" s="127"/>
      <c r="BF237" s="127"/>
      <c r="BG237" s="127"/>
      <c r="BH237" s="127"/>
      <c r="BI237" s="127"/>
      <c r="BJ237" s="127"/>
      <c r="BK237" s="127"/>
      <c r="BL237" s="127"/>
      <c r="BM237" s="127"/>
      <c r="BN237" s="127"/>
      <c r="BO237" s="127"/>
      <c r="BP237" s="127"/>
      <c r="BQ237" s="127"/>
      <c r="BR237" s="127"/>
      <c r="BS237" s="127"/>
      <c r="BT237" s="127"/>
      <c r="BU237" s="127"/>
      <c r="BV237" s="127"/>
      <c r="BW237" s="127"/>
      <c r="BX237" s="127"/>
      <c r="BY237" s="127"/>
      <c r="BZ237" s="127"/>
      <c r="CA237" s="127"/>
      <c r="CB237" s="127"/>
      <c r="CC237" s="127"/>
    </row>
    <row r="238" spans="1:81" s="4" customFormat="1" x14ac:dyDescent="0.2">
      <c r="A238" s="87"/>
      <c r="C238" s="140"/>
      <c r="H238" s="140"/>
      <c r="P238" s="127"/>
      <c r="Q238" s="127"/>
      <c r="R238" s="127"/>
      <c r="S238" s="127"/>
      <c r="T238" s="127"/>
      <c r="U238" s="127"/>
      <c r="V238" s="127"/>
      <c r="W238" s="127"/>
      <c r="X238" s="127"/>
      <c r="Y238" s="127"/>
      <c r="Z238" s="127"/>
      <c r="AA238" s="127"/>
      <c r="AB238" s="127"/>
      <c r="AC238" s="127"/>
      <c r="AD238" s="127"/>
      <c r="AE238" s="127"/>
      <c r="AF238" s="127"/>
      <c r="AG238" s="127"/>
      <c r="AH238" s="127"/>
      <c r="AI238" s="127"/>
      <c r="AJ238" s="127"/>
      <c r="AK238" s="127"/>
      <c r="AL238" s="127"/>
      <c r="AM238" s="127"/>
      <c r="AN238" s="127"/>
      <c r="AO238" s="127"/>
      <c r="AP238" s="127"/>
      <c r="AQ238" s="127"/>
      <c r="AR238" s="127"/>
      <c r="AS238" s="127"/>
      <c r="AT238" s="127"/>
      <c r="AU238" s="127"/>
      <c r="AV238" s="127"/>
      <c r="AW238" s="127"/>
      <c r="AX238" s="127"/>
      <c r="AY238" s="127"/>
      <c r="AZ238" s="127"/>
      <c r="BA238" s="127"/>
      <c r="BB238" s="127"/>
      <c r="BC238" s="127"/>
      <c r="BD238" s="127"/>
      <c r="BE238" s="127"/>
      <c r="BF238" s="127"/>
      <c r="BG238" s="127"/>
      <c r="BH238" s="127"/>
      <c r="BI238" s="127"/>
      <c r="BJ238" s="127"/>
      <c r="BK238" s="127"/>
      <c r="BL238" s="127"/>
      <c r="BM238" s="127"/>
      <c r="BN238" s="127"/>
      <c r="BO238" s="127"/>
      <c r="BP238" s="127"/>
      <c r="BQ238" s="127"/>
      <c r="BR238" s="127"/>
      <c r="BS238" s="127"/>
      <c r="BT238" s="127"/>
      <c r="BU238" s="127"/>
      <c r="BV238" s="127"/>
      <c r="BW238" s="127"/>
      <c r="BX238" s="127"/>
      <c r="BY238" s="127"/>
      <c r="BZ238" s="127"/>
      <c r="CA238" s="127"/>
      <c r="CB238" s="127"/>
      <c r="CC238" s="127"/>
    </row>
    <row r="239" spans="1:81" s="4" customFormat="1" x14ac:dyDescent="0.2">
      <c r="A239" s="87"/>
      <c r="C239" s="140"/>
      <c r="H239" s="140"/>
      <c r="P239" s="127"/>
      <c r="Q239" s="127"/>
      <c r="R239" s="127"/>
      <c r="S239" s="127"/>
      <c r="T239" s="127"/>
      <c r="U239" s="127"/>
      <c r="V239" s="127"/>
      <c r="W239" s="127"/>
      <c r="X239" s="127"/>
      <c r="Y239" s="127"/>
      <c r="Z239" s="127"/>
      <c r="AA239" s="127"/>
      <c r="AB239" s="127"/>
      <c r="AC239" s="127"/>
      <c r="AD239" s="127"/>
      <c r="AE239" s="127"/>
      <c r="AF239" s="127"/>
      <c r="AG239" s="127"/>
      <c r="AH239" s="127"/>
      <c r="AI239" s="127"/>
      <c r="AJ239" s="127"/>
      <c r="AK239" s="127"/>
      <c r="AL239" s="127"/>
      <c r="AM239" s="127"/>
      <c r="AN239" s="127"/>
      <c r="AO239" s="127"/>
      <c r="AP239" s="127"/>
      <c r="AQ239" s="127"/>
      <c r="AR239" s="127"/>
      <c r="AS239" s="127"/>
      <c r="AT239" s="127"/>
      <c r="AU239" s="127"/>
      <c r="AV239" s="127"/>
      <c r="AW239" s="127"/>
      <c r="AX239" s="127"/>
      <c r="AY239" s="127"/>
      <c r="AZ239" s="127"/>
      <c r="BA239" s="127"/>
      <c r="BB239" s="127"/>
      <c r="BC239" s="127"/>
      <c r="BD239" s="127"/>
      <c r="BE239" s="127"/>
      <c r="BF239" s="127"/>
      <c r="BG239" s="127"/>
      <c r="BH239" s="127"/>
      <c r="BI239" s="127"/>
      <c r="BJ239" s="127"/>
      <c r="BK239" s="127"/>
      <c r="BL239" s="127"/>
      <c r="BM239" s="127"/>
      <c r="BN239" s="127"/>
      <c r="BO239" s="127"/>
      <c r="BP239" s="127"/>
      <c r="BQ239" s="127"/>
      <c r="BR239" s="127"/>
      <c r="BS239" s="127"/>
      <c r="BT239" s="127"/>
      <c r="BU239" s="127"/>
      <c r="BV239" s="127"/>
      <c r="BW239" s="127"/>
      <c r="BX239" s="127"/>
      <c r="BY239" s="127"/>
      <c r="BZ239" s="127"/>
      <c r="CA239" s="127"/>
      <c r="CB239" s="127"/>
      <c r="CC239" s="127"/>
    </row>
    <row r="240" spans="1:81" s="4" customFormat="1" x14ac:dyDescent="0.2">
      <c r="A240" s="87"/>
      <c r="C240" s="140"/>
      <c r="H240" s="140"/>
      <c r="P240" s="127"/>
      <c r="Q240" s="127"/>
      <c r="R240" s="127"/>
      <c r="S240" s="127"/>
      <c r="T240" s="127"/>
      <c r="U240" s="127"/>
      <c r="V240" s="127"/>
      <c r="W240" s="127"/>
      <c r="X240" s="127"/>
      <c r="Y240" s="127"/>
      <c r="Z240" s="127"/>
      <c r="AA240" s="127"/>
      <c r="AB240" s="127"/>
      <c r="AC240" s="127"/>
      <c r="AD240" s="127"/>
      <c r="AE240" s="127"/>
      <c r="AF240" s="127"/>
      <c r="AG240" s="127"/>
      <c r="AH240" s="127"/>
      <c r="AI240" s="127"/>
      <c r="AJ240" s="127"/>
      <c r="AK240" s="127"/>
      <c r="AL240" s="127"/>
      <c r="AM240" s="127"/>
      <c r="AN240" s="127"/>
      <c r="AO240" s="127"/>
      <c r="AP240" s="127"/>
      <c r="AQ240" s="127"/>
      <c r="AR240" s="127"/>
      <c r="AS240" s="127"/>
      <c r="AT240" s="127"/>
      <c r="AU240" s="127"/>
      <c r="AV240" s="127"/>
      <c r="AW240" s="127"/>
      <c r="AX240" s="127"/>
      <c r="AY240" s="127"/>
      <c r="AZ240" s="127"/>
      <c r="BA240" s="127"/>
      <c r="BB240" s="127"/>
      <c r="BC240" s="127"/>
      <c r="BD240" s="127"/>
      <c r="BE240" s="127"/>
      <c r="BF240" s="127"/>
      <c r="BG240" s="127"/>
      <c r="BH240" s="127"/>
      <c r="BI240" s="127"/>
      <c r="BJ240" s="127"/>
      <c r="BK240" s="127"/>
      <c r="BL240" s="127"/>
      <c r="BM240" s="127"/>
      <c r="BN240" s="127"/>
      <c r="BO240" s="127"/>
      <c r="BP240" s="127"/>
      <c r="BQ240" s="127"/>
      <c r="BR240" s="127"/>
      <c r="BS240" s="127"/>
      <c r="BT240" s="127"/>
      <c r="BU240" s="127"/>
      <c r="BV240" s="127"/>
      <c r="BW240" s="127"/>
      <c r="BX240" s="127"/>
      <c r="BY240" s="127"/>
      <c r="BZ240" s="127"/>
      <c r="CA240" s="127"/>
      <c r="CB240" s="127"/>
      <c r="CC240" s="127"/>
    </row>
    <row r="241" spans="1:81" s="4" customFormat="1" x14ac:dyDescent="0.2">
      <c r="A241" s="87"/>
      <c r="C241" s="140"/>
      <c r="H241" s="140"/>
      <c r="P241" s="127"/>
      <c r="Q241" s="127"/>
      <c r="R241" s="127"/>
      <c r="S241" s="127"/>
      <c r="T241" s="127"/>
      <c r="U241" s="127"/>
      <c r="V241" s="127"/>
      <c r="W241" s="127"/>
      <c r="X241" s="127"/>
      <c r="Y241" s="127"/>
      <c r="Z241" s="127"/>
      <c r="AA241" s="127"/>
      <c r="AB241" s="127"/>
      <c r="AC241" s="127"/>
      <c r="AD241" s="127"/>
      <c r="AE241" s="127"/>
      <c r="AF241" s="127"/>
      <c r="AG241" s="127"/>
      <c r="AH241" s="127"/>
      <c r="AI241" s="127"/>
      <c r="AJ241" s="127"/>
      <c r="AK241" s="127"/>
      <c r="AL241" s="127"/>
      <c r="AM241" s="127"/>
      <c r="AN241" s="127"/>
      <c r="AO241" s="127"/>
      <c r="AP241" s="127"/>
      <c r="AQ241" s="127"/>
      <c r="AR241" s="127"/>
      <c r="AS241" s="127"/>
      <c r="AT241" s="127"/>
      <c r="AU241" s="127"/>
      <c r="AV241" s="127"/>
      <c r="AW241" s="127"/>
      <c r="AX241" s="127"/>
      <c r="AY241" s="127"/>
      <c r="AZ241" s="127"/>
      <c r="BA241" s="127"/>
      <c r="BB241" s="127"/>
      <c r="BC241" s="127"/>
      <c r="BD241" s="127"/>
      <c r="BE241" s="127"/>
      <c r="BF241" s="127"/>
      <c r="BG241" s="127"/>
      <c r="BH241" s="127"/>
      <c r="BI241" s="127"/>
      <c r="BJ241" s="127"/>
      <c r="BK241" s="127"/>
      <c r="BL241" s="127"/>
      <c r="BM241" s="127"/>
      <c r="BN241" s="127"/>
      <c r="BO241" s="127"/>
      <c r="BP241" s="127"/>
      <c r="BQ241" s="127"/>
      <c r="BR241" s="127"/>
      <c r="BS241" s="127"/>
      <c r="BT241" s="127"/>
      <c r="BU241" s="127"/>
      <c r="BV241" s="127"/>
      <c r="BW241" s="127"/>
      <c r="BX241" s="127"/>
      <c r="BY241" s="127"/>
      <c r="BZ241" s="127"/>
      <c r="CA241" s="127"/>
      <c r="CB241" s="127"/>
      <c r="CC241" s="127"/>
    </row>
    <row r="242" spans="1:81" s="4" customFormat="1" x14ac:dyDescent="0.2">
      <c r="A242" s="87"/>
      <c r="C242" s="140"/>
      <c r="H242" s="140"/>
      <c r="P242" s="127"/>
      <c r="Q242" s="127"/>
      <c r="R242" s="127"/>
      <c r="S242" s="127"/>
      <c r="T242" s="127"/>
      <c r="U242" s="127"/>
      <c r="V242" s="127"/>
      <c r="W242" s="127"/>
      <c r="X242" s="127"/>
      <c r="Y242" s="127"/>
      <c r="Z242" s="127"/>
      <c r="AA242" s="127"/>
      <c r="AB242" s="127"/>
      <c r="AC242" s="127"/>
      <c r="AD242" s="127"/>
      <c r="AE242" s="127"/>
      <c r="AF242" s="127"/>
      <c r="AG242" s="127"/>
      <c r="AH242" s="127"/>
      <c r="AI242" s="127"/>
      <c r="AJ242" s="127"/>
      <c r="AK242" s="127"/>
      <c r="AL242" s="127"/>
      <c r="AM242" s="127"/>
      <c r="AN242" s="127"/>
      <c r="AO242" s="127"/>
      <c r="AP242" s="127"/>
      <c r="AQ242" s="127"/>
      <c r="AR242" s="127"/>
      <c r="AS242" s="127"/>
      <c r="AT242" s="127"/>
      <c r="AU242" s="127"/>
      <c r="AV242" s="127"/>
      <c r="AW242" s="127"/>
      <c r="AX242" s="127"/>
      <c r="AY242" s="127"/>
      <c r="AZ242" s="127"/>
      <c r="BA242" s="127"/>
      <c r="BB242" s="127"/>
      <c r="BC242" s="127"/>
      <c r="BD242" s="127"/>
      <c r="BE242" s="127"/>
      <c r="BF242" s="127"/>
      <c r="BG242" s="127"/>
      <c r="BH242" s="127"/>
      <c r="BI242" s="127"/>
      <c r="BJ242" s="127"/>
      <c r="BK242" s="127"/>
      <c r="BL242" s="127"/>
      <c r="BM242" s="127"/>
      <c r="BN242" s="127"/>
      <c r="BO242" s="127"/>
      <c r="BP242" s="127"/>
      <c r="BQ242" s="127"/>
      <c r="BR242" s="127"/>
      <c r="BS242" s="127"/>
      <c r="BT242" s="127"/>
      <c r="BU242" s="127"/>
      <c r="BV242" s="127"/>
      <c r="BW242" s="127"/>
      <c r="BX242" s="127"/>
      <c r="BY242" s="127"/>
      <c r="BZ242" s="127"/>
      <c r="CA242" s="127"/>
      <c r="CB242" s="127"/>
      <c r="CC242" s="127"/>
    </row>
    <row r="243" spans="1:81" s="4" customFormat="1" x14ac:dyDescent="0.2">
      <c r="A243" s="87"/>
      <c r="C243" s="140"/>
      <c r="H243" s="140"/>
      <c r="P243" s="127"/>
      <c r="Q243" s="127"/>
      <c r="R243" s="127"/>
      <c r="S243" s="127"/>
      <c r="T243" s="127"/>
      <c r="U243" s="127"/>
      <c r="V243" s="127"/>
      <c r="W243" s="127"/>
      <c r="X243" s="127"/>
      <c r="Y243" s="127"/>
      <c r="Z243" s="127"/>
      <c r="AA243" s="127"/>
      <c r="AB243" s="127"/>
      <c r="AC243" s="127"/>
      <c r="AD243" s="127"/>
      <c r="AE243" s="127"/>
      <c r="AF243" s="127"/>
      <c r="AG243" s="127"/>
      <c r="AH243" s="127"/>
      <c r="AI243" s="127"/>
      <c r="AJ243" s="127"/>
      <c r="AK243" s="127"/>
      <c r="AL243" s="127"/>
      <c r="AM243" s="127"/>
      <c r="AN243" s="127"/>
      <c r="AO243" s="127"/>
      <c r="AP243" s="127"/>
      <c r="AQ243" s="127"/>
      <c r="AR243" s="127"/>
      <c r="AS243" s="127"/>
      <c r="AT243" s="127"/>
      <c r="AU243" s="127"/>
      <c r="AV243" s="127"/>
      <c r="AW243" s="127"/>
      <c r="AX243" s="127"/>
      <c r="AY243" s="127"/>
      <c r="AZ243" s="127"/>
      <c r="BA243" s="127"/>
      <c r="BB243" s="127"/>
      <c r="BC243" s="127"/>
      <c r="BD243" s="127"/>
      <c r="BE243" s="127"/>
      <c r="BF243" s="127"/>
      <c r="BG243" s="127"/>
      <c r="BH243" s="127"/>
      <c r="BI243" s="127"/>
      <c r="BJ243" s="127"/>
      <c r="BK243" s="127"/>
      <c r="BL243" s="127"/>
      <c r="BM243" s="127"/>
      <c r="BN243" s="127"/>
      <c r="BO243" s="127"/>
      <c r="BP243" s="127"/>
      <c r="BQ243" s="127"/>
      <c r="BR243" s="127"/>
      <c r="BS243" s="127"/>
      <c r="BT243" s="127"/>
      <c r="BU243" s="127"/>
      <c r="BV243" s="127"/>
      <c r="BW243" s="127"/>
      <c r="BX243" s="127"/>
      <c r="BY243" s="127"/>
      <c r="BZ243" s="127"/>
      <c r="CA243" s="127"/>
      <c r="CB243" s="127"/>
      <c r="CC243" s="127"/>
    </row>
    <row r="244" spans="1:81" s="4" customFormat="1" x14ac:dyDescent="0.2">
      <c r="A244" s="87"/>
      <c r="C244" s="140"/>
      <c r="H244" s="140"/>
      <c r="P244" s="127"/>
      <c r="Q244" s="127"/>
      <c r="R244" s="127"/>
      <c r="S244" s="127"/>
      <c r="T244" s="127"/>
      <c r="U244" s="127"/>
      <c r="V244" s="127"/>
      <c r="W244" s="127"/>
      <c r="X244" s="127"/>
      <c r="Y244" s="127"/>
      <c r="Z244" s="127"/>
      <c r="AA244" s="127"/>
      <c r="AB244" s="127"/>
      <c r="AC244" s="127"/>
      <c r="AD244" s="127"/>
      <c r="AE244" s="127"/>
      <c r="AF244" s="127"/>
      <c r="AG244" s="127"/>
      <c r="AH244" s="127"/>
      <c r="AI244" s="127"/>
      <c r="AJ244" s="127"/>
      <c r="AK244" s="127"/>
      <c r="AL244" s="127"/>
      <c r="AM244" s="127"/>
      <c r="AN244" s="127"/>
      <c r="AO244" s="127"/>
      <c r="AP244" s="127"/>
      <c r="AQ244" s="127"/>
      <c r="AR244" s="127"/>
      <c r="AS244" s="127"/>
      <c r="AT244" s="127"/>
      <c r="AU244" s="127"/>
      <c r="AV244" s="127"/>
      <c r="AW244" s="127"/>
      <c r="AX244" s="127"/>
      <c r="AY244" s="127"/>
      <c r="AZ244" s="127"/>
      <c r="BA244" s="127"/>
      <c r="BB244" s="127"/>
      <c r="BC244" s="127"/>
      <c r="BD244" s="127"/>
      <c r="BE244" s="127"/>
      <c r="BF244" s="127"/>
      <c r="BG244" s="127"/>
      <c r="BH244" s="127"/>
      <c r="BI244" s="127"/>
      <c r="BJ244" s="127"/>
      <c r="BK244" s="127"/>
      <c r="BL244" s="127"/>
      <c r="BM244" s="127"/>
      <c r="BN244" s="127"/>
      <c r="BO244" s="127"/>
      <c r="BP244" s="127"/>
      <c r="BQ244" s="127"/>
      <c r="BR244" s="127"/>
      <c r="BS244" s="127"/>
      <c r="BT244" s="127"/>
      <c r="BU244" s="127"/>
      <c r="BV244" s="127"/>
      <c r="BW244" s="127"/>
      <c r="BX244" s="127"/>
      <c r="BY244" s="127"/>
      <c r="BZ244" s="127"/>
      <c r="CA244" s="127"/>
      <c r="CB244" s="127"/>
      <c r="CC244" s="127"/>
    </row>
    <row r="245" spans="1:81" s="4" customFormat="1" x14ac:dyDescent="0.2">
      <c r="A245" s="87"/>
      <c r="C245" s="140"/>
      <c r="H245" s="140"/>
      <c r="P245" s="127"/>
      <c r="Q245" s="127"/>
      <c r="R245" s="127"/>
      <c r="S245" s="127"/>
      <c r="T245" s="127"/>
      <c r="U245" s="127"/>
      <c r="V245" s="127"/>
      <c r="W245" s="127"/>
      <c r="X245" s="127"/>
      <c r="Y245" s="127"/>
      <c r="Z245" s="127"/>
      <c r="AA245" s="127"/>
      <c r="AB245" s="127"/>
      <c r="AC245" s="127"/>
      <c r="AD245" s="127"/>
      <c r="AE245" s="127"/>
      <c r="AF245" s="127"/>
      <c r="AG245" s="127"/>
      <c r="AH245" s="127"/>
      <c r="AI245" s="127"/>
      <c r="AJ245" s="127"/>
      <c r="AK245" s="127"/>
      <c r="AL245" s="127"/>
      <c r="AM245" s="127"/>
      <c r="AN245" s="127"/>
      <c r="AO245" s="127"/>
      <c r="AP245" s="127"/>
      <c r="AQ245" s="127"/>
      <c r="AR245" s="127"/>
      <c r="AS245" s="127"/>
      <c r="AT245" s="127"/>
      <c r="AU245" s="127"/>
      <c r="AV245" s="127"/>
      <c r="AW245" s="127"/>
      <c r="AX245" s="127"/>
      <c r="AY245" s="127"/>
      <c r="AZ245" s="127"/>
      <c r="BA245" s="127"/>
      <c r="BB245" s="127"/>
      <c r="BC245" s="127"/>
      <c r="BD245" s="127"/>
      <c r="BE245" s="127"/>
      <c r="BF245" s="127"/>
      <c r="BG245" s="127"/>
      <c r="BH245" s="127"/>
      <c r="BI245" s="127"/>
      <c r="BJ245" s="127"/>
      <c r="BK245" s="127"/>
      <c r="BL245" s="127"/>
      <c r="BM245" s="127"/>
      <c r="BN245" s="127"/>
      <c r="BO245" s="127"/>
      <c r="BP245" s="127"/>
      <c r="BQ245" s="127"/>
      <c r="BR245" s="127"/>
      <c r="BS245" s="127"/>
      <c r="BT245" s="127"/>
      <c r="BU245" s="127"/>
      <c r="BV245" s="127"/>
      <c r="BW245" s="127"/>
      <c r="BX245" s="127"/>
      <c r="BY245" s="127"/>
      <c r="BZ245" s="127"/>
      <c r="CA245" s="127"/>
      <c r="CB245" s="127"/>
      <c r="CC245" s="127"/>
    </row>
    <row r="246" spans="1:81" s="4" customFormat="1" x14ac:dyDescent="0.2">
      <c r="A246" s="87"/>
      <c r="C246" s="140"/>
      <c r="H246" s="140"/>
      <c r="P246" s="127"/>
      <c r="Q246" s="127"/>
      <c r="R246" s="127"/>
      <c r="S246" s="127"/>
      <c r="T246" s="127"/>
      <c r="U246" s="127"/>
      <c r="V246" s="127"/>
      <c r="W246" s="127"/>
      <c r="X246" s="127"/>
      <c r="Y246" s="127"/>
      <c r="Z246" s="127"/>
      <c r="AA246" s="127"/>
      <c r="AB246" s="127"/>
      <c r="AC246" s="127"/>
      <c r="AD246" s="127"/>
      <c r="AE246" s="127"/>
      <c r="AF246" s="127"/>
      <c r="AG246" s="127"/>
      <c r="AH246" s="127"/>
      <c r="AI246" s="127"/>
      <c r="AJ246" s="127"/>
      <c r="AK246" s="127"/>
      <c r="AL246" s="127"/>
      <c r="AM246" s="127"/>
      <c r="AN246" s="127"/>
      <c r="AO246" s="127"/>
      <c r="AP246" s="127"/>
      <c r="AQ246" s="127"/>
      <c r="AR246" s="127"/>
      <c r="AS246" s="127"/>
      <c r="AT246" s="127"/>
      <c r="AU246" s="127"/>
      <c r="AV246" s="127"/>
      <c r="AW246" s="127"/>
      <c r="AX246" s="127"/>
      <c r="AY246" s="127"/>
      <c r="AZ246" s="127"/>
      <c r="BA246" s="127"/>
      <c r="BB246" s="127"/>
      <c r="BC246" s="127"/>
      <c r="BD246" s="127"/>
      <c r="BE246" s="127"/>
      <c r="BF246" s="127"/>
      <c r="BG246" s="127"/>
      <c r="BH246" s="127"/>
      <c r="BI246" s="127"/>
      <c r="BJ246" s="127"/>
      <c r="BK246" s="127"/>
      <c r="BL246" s="127"/>
      <c r="BM246" s="127"/>
      <c r="BN246" s="127"/>
      <c r="BO246" s="127"/>
      <c r="BP246" s="127"/>
      <c r="BQ246" s="127"/>
      <c r="BR246" s="127"/>
      <c r="BS246" s="127"/>
      <c r="BT246" s="127"/>
      <c r="BU246" s="127"/>
      <c r="BV246" s="127"/>
      <c r="BW246" s="127"/>
      <c r="BX246" s="127"/>
      <c r="BY246" s="127"/>
      <c r="BZ246" s="127"/>
      <c r="CA246" s="127"/>
      <c r="CB246" s="127"/>
      <c r="CC246" s="127"/>
    </row>
    <row r="247" spans="1:81" s="4" customFormat="1" x14ac:dyDescent="0.2">
      <c r="A247" s="87"/>
      <c r="C247" s="140"/>
      <c r="H247" s="140"/>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7"/>
      <c r="AY247" s="127"/>
      <c r="AZ247" s="127"/>
      <c r="BA247" s="127"/>
      <c r="BB247" s="127"/>
      <c r="BC247" s="127"/>
      <c r="BD247" s="127"/>
      <c r="BE247" s="127"/>
      <c r="BF247" s="127"/>
      <c r="BG247" s="127"/>
      <c r="BH247" s="127"/>
      <c r="BI247" s="127"/>
      <c r="BJ247" s="127"/>
      <c r="BK247" s="127"/>
      <c r="BL247" s="127"/>
      <c r="BM247" s="127"/>
      <c r="BN247" s="127"/>
      <c r="BO247" s="127"/>
      <c r="BP247" s="127"/>
      <c r="BQ247" s="127"/>
      <c r="BR247" s="127"/>
      <c r="BS247" s="127"/>
      <c r="BT247" s="127"/>
      <c r="BU247" s="127"/>
      <c r="BV247" s="127"/>
      <c r="BW247" s="127"/>
      <c r="BX247" s="127"/>
      <c r="BY247" s="127"/>
      <c r="BZ247" s="127"/>
      <c r="CA247" s="127"/>
      <c r="CB247" s="127"/>
      <c r="CC247" s="127"/>
    </row>
    <row r="248" spans="1:81" s="4" customFormat="1" x14ac:dyDescent="0.2">
      <c r="A248" s="87"/>
      <c r="C248" s="140"/>
      <c r="H248" s="140"/>
      <c r="P248" s="127"/>
      <c r="Q248" s="127"/>
      <c r="R248" s="127"/>
      <c r="S248" s="127"/>
      <c r="T248" s="127"/>
      <c r="U248" s="127"/>
      <c r="V248" s="127"/>
      <c r="W248" s="127"/>
      <c r="X248" s="127"/>
      <c r="Y248" s="127"/>
      <c r="Z248" s="127"/>
      <c r="AA248" s="127"/>
      <c r="AB248" s="127"/>
      <c r="AC248" s="127"/>
      <c r="AD248" s="127"/>
      <c r="AE248" s="127"/>
      <c r="AF248" s="127"/>
      <c r="AG248" s="127"/>
      <c r="AH248" s="127"/>
      <c r="AI248" s="127"/>
      <c r="AJ248" s="127"/>
      <c r="AK248" s="127"/>
      <c r="AL248" s="127"/>
      <c r="AM248" s="127"/>
      <c r="AN248" s="127"/>
      <c r="AO248" s="127"/>
      <c r="AP248" s="127"/>
      <c r="AQ248" s="127"/>
      <c r="AR248" s="127"/>
      <c r="AS248" s="127"/>
      <c r="AT248" s="127"/>
      <c r="AU248" s="127"/>
      <c r="AV248" s="127"/>
      <c r="AW248" s="127"/>
      <c r="AX248" s="127"/>
      <c r="AY248" s="127"/>
      <c r="AZ248" s="127"/>
      <c r="BA248" s="127"/>
      <c r="BB248" s="127"/>
      <c r="BC248" s="127"/>
      <c r="BD248" s="127"/>
      <c r="BE248" s="127"/>
      <c r="BF248" s="127"/>
      <c r="BG248" s="127"/>
      <c r="BH248" s="127"/>
      <c r="BI248" s="127"/>
      <c r="BJ248" s="127"/>
      <c r="BK248" s="127"/>
      <c r="BL248" s="127"/>
      <c r="BM248" s="127"/>
      <c r="BN248" s="127"/>
      <c r="BO248" s="127"/>
      <c r="BP248" s="127"/>
      <c r="BQ248" s="127"/>
      <c r="BR248" s="127"/>
      <c r="BS248" s="127"/>
      <c r="BT248" s="127"/>
      <c r="BU248" s="127"/>
      <c r="BV248" s="127"/>
      <c r="BW248" s="127"/>
      <c r="BX248" s="127"/>
      <c r="BY248" s="127"/>
      <c r="BZ248" s="127"/>
      <c r="CA248" s="127"/>
      <c r="CB248" s="127"/>
      <c r="CC248" s="127"/>
    </row>
    <row r="249" spans="1:81" s="4" customFormat="1" x14ac:dyDescent="0.2">
      <c r="A249" s="87"/>
      <c r="C249" s="140"/>
      <c r="H249" s="140"/>
      <c r="P249" s="127"/>
      <c r="Q249" s="127"/>
      <c r="R249" s="127"/>
      <c r="S249" s="127"/>
      <c r="T249" s="127"/>
      <c r="U249" s="127"/>
      <c r="V249" s="127"/>
      <c r="W249" s="127"/>
      <c r="X249" s="127"/>
      <c r="Y249" s="127"/>
      <c r="Z249" s="127"/>
      <c r="AA249" s="127"/>
      <c r="AB249" s="127"/>
      <c r="AC249" s="127"/>
      <c r="AD249" s="127"/>
      <c r="AE249" s="127"/>
      <c r="AF249" s="127"/>
      <c r="AG249" s="127"/>
      <c r="AH249" s="127"/>
      <c r="AI249" s="127"/>
      <c r="AJ249" s="127"/>
      <c r="AK249" s="127"/>
      <c r="AL249" s="127"/>
      <c r="AM249" s="127"/>
      <c r="AN249" s="127"/>
      <c r="AO249" s="127"/>
      <c r="AP249" s="127"/>
      <c r="AQ249" s="127"/>
      <c r="AR249" s="127"/>
      <c r="AS249" s="127"/>
      <c r="AT249" s="127"/>
      <c r="AU249" s="127"/>
      <c r="AV249" s="127"/>
      <c r="AW249" s="127"/>
      <c r="AX249" s="127"/>
      <c r="AY249" s="127"/>
      <c r="AZ249" s="127"/>
      <c r="BA249" s="127"/>
      <c r="BB249" s="127"/>
      <c r="BC249" s="127"/>
      <c r="BD249" s="127"/>
      <c r="BE249" s="127"/>
      <c r="BF249" s="127"/>
      <c r="BG249" s="127"/>
      <c r="BH249" s="127"/>
      <c r="BI249" s="127"/>
      <c r="BJ249" s="127"/>
      <c r="BK249" s="127"/>
      <c r="BL249" s="127"/>
      <c r="BM249" s="127"/>
      <c r="BN249" s="127"/>
      <c r="BO249" s="127"/>
      <c r="BP249" s="127"/>
      <c r="BQ249" s="127"/>
      <c r="BR249" s="127"/>
      <c r="BS249" s="127"/>
      <c r="BT249" s="127"/>
      <c r="BU249" s="127"/>
      <c r="BV249" s="127"/>
      <c r="BW249" s="127"/>
      <c r="BX249" s="127"/>
      <c r="BY249" s="127"/>
      <c r="BZ249" s="127"/>
      <c r="CA249" s="127"/>
      <c r="CB249" s="127"/>
      <c r="CC249" s="127"/>
    </row>
    <row r="250" spans="1:81" s="4" customFormat="1" x14ac:dyDescent="0.2">
      <c r="A250" s="87"/>
      <c r="C250" s="140"/>
      <c r="H250" s="140"/>
      <c r="P250" s="127"/>
      <c r="Q250" s="127"/>
      <c r="R250" s="127"/>
      <c r="S250" s="127"/>
      <c r="T250" s="127"/>
      <c r="U250" s="127"/>
      <c r="V250" s="127"/>
      <c r="W250" s="127"/>
      <c r="X250" s="127"/>
      <c r="Y250" s="127"/>
      <c r="Z250" s="127"/>
      <c r="AA250" s="127"/>
      <c r="AB250" s="127"/>
      <c r="AC250" s="127"/>
      <c r="AD250" s="127"/>
      <c r="AE250" s="127"/>
      <c r="AF250" s="127"/>
      <c r="AG250" s="127"/>
      <c r="AH250" s="127"/>
      <c r="AI250" s="127"/>
      <c r="AJ250" s="127"/>
      <c r="AK250" s="127"/>
      <c r="AL250" s="127"/>
      <c r="AM250" s="127"/>
      <c r="AN250" s="127"/>
      <c r="AO250" s="127"/>
      <c r="AP250" s="127"/>
      <c r="AQ250" s="127"/>
      <c r="AR250" s="127"/>
      <c r="AS250" s="127"/>
      <c r="AT250" s="127"/>
      <c r="AU250" s="127"/>
      <c r="AV250" s="127"/>
      <c r="AW250" s="127"/>
      <c r="AX250" s="127"/>
      <c r="AY250" s="127"/>
      <c r="AZ250" s="127"/>
      <c r="BA250" s="127"/>
      <c r="BB250" s="127"/>
      <c r="BC250" s="127"/>
      <c r="BD250" s="127"/>
      <c r="BE250" s="127"/>
      <c r="BF250" s="127"/>
      <c r="BG250" s="127"/>
      <c r="BH250" s="127"/>
      <c r="BI250" s="127"/>
      <c r="BJ250" s="127"/>
      <c r="BK250" s="127"/>
      <c r="BL250" s="127"/>
      <c r="BM250" s="127"/>
      <c r="BN250" s="127"/>
      <c r="BO250" s="127"/>
      <c r="BP250" s="127"/>
      <c r="BQ250" s="127"/>
      <c r="BR250" s="127"/>
      <c r="BS250" s="127"/>
      <c r="BT250" s="127"/>
      <c r="BU250" s="127"/>
      <c r="BV250" s="127"/>
      <c r="BW250" s="127"/>
      <c r="BX250" s="127"/>
      <c r="BY250" s="127"/>
      <c r="BZ250" s="127"/>
      <c r="CA250" s="127"/>
      <c r="CB250" s="127"/>
      <c r="CC250" s="127"/>
    </row>
    <row r="251" spans="1:81" s="4" customFormat="1" x14ac:dyDescent="0.2">
      <c r="A251" s="87"/>
      <c r="C251" s="140"/>
      <c r="H251" s="140"/>
      <c r="P251" s="127"/>
      <c r="Q251" s="127"/>
      <c r="R251" s="127"/>
      <c r="S251" s="127"/>
      <c r="T251" s="127"/>
      <c r="U251" s="127"/>
      <c r="V251" s="127"/>
      <c r="W251" s="127"/>
      <c r="X251" s="127"/>
      <c r="Y251" s="127"/>
      <c r="Z251" s="127"/>
      <c r="AA251" s="127"/>
      <c r="AB251" s="127"/>
      <c r="AC251" s="127"/>
      <c r="AD251" s="127"/>
      <c r="AE251" s="127"/>
      <c r="AF251" s="127"/>
      <c r="AG251" s="127"/>
      <c r="AH251" s="127"/>
      <c r="AI251" s="127"/>
      <c r="AJ251" s="127"/>
      <c r="AK251" s="127"/>
      <c r="AL251" s="127"/>
      <c r="AM251" s="127"/>
      <c r="AN251" s="127"/>
      <c r="AO251" s="127"/>
      <c r="AP251" s="127"/>
      <c r="AQ251" s="127"/>
      <c r="AR251" s="127"/>
      <c r="AS251" s="127"/>
      <c r="AT251" s="127"/>
      <c r="AU251" s="127"/>
      <c r="AV251" s="127"/>
      <c r="AW251" s="127"/>
      <c r="AX251" s="127"/>
      <c r="AY251" s="127"/>
      <c r="AZ251" s="127"/>
      <c r="BA251" s="127"/>
      <c r="BB251" s="127"/>
      <c r="BC251" s="127"/>
      <c r="BD251" s="127"/>
      <c r="BE251" s="127"/>
      <c r="BF251" s="127"/>
      <c r="BG251" s="127"/>
      <c r="BH251" s="127"/>
      <c r="BI251" s="127"/>
      <c r="BJ251" s="127"/>
      <c r="BK251" s="127"/>
      <c r="BL251" s="127"/>
      <c r="BM251" s="127"/>
      <c r="BN251" s="127"/>
      <c r="BO251" s="127"/>
      <c r="BP251" s="127"/>
      <c r="BQ251" s="127"/>
      <c r="BR251" s="127"/>
      <c r="BS251" s="127"/>
      <c r="BT251" s="127"/>
      <c r="BU251" s="127"/>
      <c r="BV251" s="127"/>
      <c r="BW251" s="127"/>
      <c r="BX251" s="127"/>
      <c r="BY251" s="127"/>
      <c r="BZ251" s="127"/>
      <c r="CA251" s="127"/>
      <c r="CB251" s="127"/>
      <c r="CC251" s="127"/>
    </row>
    <row r="252" spans="1:81" s="4" customFormat="1" x14ac:dyDescent="0.2">
      <c r="A252" s="87"/>
      <c r="C252" s="140"/>
      <c r="H252" s="140"/>
      <c r="P252" s="127"/>
      <c r="Q252" s="127"/>
      <c r="R252" s="127"/>
      <c r="S252" s="127"/>
      <c r="T252" s="127"/>
      <c r="U252" s="127"/>
      <c r="V252" s="127"/>
      <c r="W252" s="127"/>
      <c r="X252" s="127"/>
      <c r="Y252" s="127"/>
      <c r="Z252" s="127"/>
      <c r="AA252" s="127"/>
      <c r="AB252" s="127"/>
      <c r="AC252" s="127"/>
      <c r="AD252" s="127"/>
      <c r="AE252" s="127"/>
      <c r="AF252" s="127"/>
      <c r="AG252" s="127"/>
      <c r="AH252" s="127"/>
      <c r="AI252" s="127"/>
      <c r="AJ252" s="127"/>
      <c r="AK252" s="127"/>
      <c r="AL252" s="127"/>
      <c r="AM252" s="127"/>
      <c r="AN252" s="127"/>
      <c r="AO252" s="127"/>
      <c r="AP252" s="127"/>
      <c r="AQ252" s="127"/>
      <c r="AR252" s="127"/>
      <c r="AS252" s="127"/>
      <c r="AT252" s="127"/>
      <c r="AU252" s="127"/>
      <c r="AV252" s="127"/>
      <c r="AW252" s="127"/>
      <c r="AX252" s="127"/>
      <c r="AY252" s="127"/>
      <c r="AZ252" s="127"/>
      <c r="BA252" s="127"/>
      <c r="BB252" s="127"/>
      <c r="BC252" s="127"/>
      <c r="BD252" s="127"/>
      <c r="BE252" s="127"/>
      <c r="BF252" s="127"/>
      <c r="BG252" s="127"/>
      <c r="BH252" s="127"/>
      <c r="BI252" s="127"/>
      <c r="BJ252" s="127"/>
      <c r="BK252" s="127"/>
      <c r="BL252" s="127"/>
      <c r="BM252" s="127"/>
      <c r="BN252" s="127"/>
      <c r="BO252" s="127"/>
      <c r="BP252" s="127"/>
      <c r="BQ252" s="127"/>
      <c r="BR252" s="127"/>
      <c r="BS252" s="127"/>
      <c r="BT252" s="127"/>
      <c r="BU252" s="127"/>
      <c r="BV252" s="127"/>
      <c r="BW252" s="127"/>
      <c r="BX252" s="127"/>
      <c r="BY252" s="127"/>
      <c r="BZ252" s="127"/>
      <c r="CA252" s="127"/>
      <c r="CB252" s="127"/>
      <c r="CC252" s="127"/>
    </row>
    <row r="253" spans="1:81" s="4" customFormat="1" x14ac:dyDescent="0.2">
      <c r="A253" s="87"/>
      <c r="C253" s="140"/>
      <c r="H253" s="140"/>
      <c r="P253" s="127"/>
      <c r="Q253" s="127"/>
      <c r="R253" s="127"/>
      <c r="S253" s="127"/>
      <c r="T253" s="127"/>
      <c r="U253" s="127"/>
      <c r="V253" s="127"/>
      <c r="W253" s="127"/>
      <c r="X253" s="127"/>
      <c r="Y253" s="127"/>
      <c r="Z253" s="127"/>
      <c r="AA253" s="127"/>
      <c r="AB253" s="127"/>
      <c r="AC253" s="127"/>
      <c r="AD253" s="127"/>
      <c r="AE253" s="127"/>
      <c r="AF253" s="127"/>
      <c r="AG253" s="127"/>
      <c r="AH253" s="127"/>
      <c r="AI253" s="127"/>
      <c r="AJ253" s="127"/>
      <c r="AK253" s="127"/>
      <c r="AL253" s="127"/>
      <c r="AM253" s="127"/>
      <c r="AN253" s="127"/>
      <c r="AO253" s="127"/>
      <c r="AP253" s="127"/>
      <c r="AQ253" s="127"/>
      <c r="AR253" s="127"/>
      <c r="AS253" s="127"/>
      <c r="AT253" s="127"/>
      <c r="AU253" s="127"/>
      <c r="AV253" s="127"/>
      <c r="AW253" s="127"/>
      <c r="AX253" s="127"/>
      <c r="AY253" s="127"/>
      <c r="AZ253" s="127"/>
      <c r="BA253" s="127"/>
      <c r="BB253" s="127"/>
      <c r="BC253" s="127"/>
      <c r="BD253" s="127"/>
      <c r="BE253" s="127"/>
      <c r="BF253" s="127"/>
      <c r="BG253" s="127"/>
      <c r="BH253" s="127"/>
      <c r="BI253" s="127"/>
      <c r="BJ253" s="127"/>
      <c r="BK253" s="127"/>
      <c r="BL253" s="127"/>
      <c r="BM253" s="127"/>
      <c r="BN253" s="127"/>
      <c r="BO253" s="127"/>
      <c r="BP253" s="127"/>
      <c r="BQ253" s="127"/>
      <c r="BR253" s="127"/>
      <c r="BS253" s="127"/>
      <c r="BT253" s="127"/>
      <c r="BU253" s="127"/>
      <c r="BV253" s="127"/>
      <c r="BW253" s="127"/>
      <c r="BX253" s="127"/>
      <c r="BY253" s="127"/>
      <c r="BZ253" s="127"/>
      <c r="CA253" s="127"/>
      <c r="CB253" s="127"/>
      <c r="CC253" s="127"/>
    </row>
    <row r="254" spans="1:81" s="4" customFormat="1" x14ac:dyDescent="0.2">
      <c r="A254" s="87"/>
      <c r="C254" s="140"/>
      <c r="H254" s="140"/>
      <c r="P254" s="127"/>
      <c r="Q254" s="127"/>
      <c r="R254" s="127"/>
      <c r="S254" s="127"/>
      <c r="T254" s="127"/>
      <c r="U254" s="127"/>
      <c r="V254" s="127"/>
      <c r="W254" s="127"/>
      <c r="X254" s="127"/>
      <c r="Y254" s="127"/>
      <c r="Z254" s="127"/>
      <c r="AA254" s="127"/>
      <c r="AB254" s="127"/>
      <c r="AC254" s="127"/>
      <c r="AD254" s="127"/>
      <c r="AE254" s="127"/>
      <c r="AF254" s="127"/>
      <c r="AG254" s="127"/>
      <c r="AH254" s="127"/>
      <c r="AI254" s="127"/>
      <c r="AJ254" s="127"/>
      <c r="AK254" s="127"/>
      <c r="AL254" s="127"/>
      <c r="AM254" s="127"/>
      <c r="AN254" s="127"/>
      <c r="AO254" s="127"/>
      <c r="AP254" s="127"/>
      <c r="AQ254" s="127"/>
      <c r="AR254" s="127"/>
      <c r="AS254" s="127"/>
      <c r="AT254" s="127"/>
      <c r="AU254" s="127"/>
      <c r="AV254" s="127"/>
      <c r="AW254" s="127"/>
      <c r="AX254" s="127"/>
      <c r="AY254" s="127"/>
      <c r="AZ254" s="127"/>
      <c r="BA254" s="127"/>
      <c r="BB254" s="127"/>
      <c r="BC254" s="127"/>
      <c r="BD254" s="127"/>
      <c r="BE254" s="127"/>
      <c r="BF254" s="127"/>
      <c r="BG254" s="127"/>
      <c r="BH254" s="127"/>
      <c r="BI254" s="127"/>
      <c r="BJ254" s="127"/>
      <c r="BK254" s="127"/>
      <c r="BL254" s="127"/>
      <c r="BM254" s="127"/>
      <c r="BN254" s="127"/>
      <c r="BO254" s="127"/>
      <c r="BP254" s="127"/>
      <c r="BQ254" s="127"/>
      <c r="BR254" s="127"/>
      <c r="BS254" s="127"/>
      <c r="BT254" s="127"/>
      <c r="BU254" s="127"/>
      <c r="BV254" s="127"/>
      <c r="BW254" s="127"/>
      <c r="BX254" s="127"/>
      <c r="BY254" s="127"/>
      <c r="BZ254" s="127"/>
      <c r="CA254" s="127"/>
      <c r="CB254" s="127"/>
      <c r="CC254" s="127"/>
    </row>
    <row r="255" spans="1:81" s="4" customFormat="1" x14ac:dyDescent="0.2">
      <c r="A255" s="87"/>
      <c r="C255" s="140"/>
      <c r="H255" s="140"/>
      <c r="P255" s="127"/>
      <c r="Q255" s="127"/>
      <c r="R255" s="127"/>
      <c r="S255" s="127"/>
      <c r="T255" s="127"/>
      <c r="U255" s="127"/>
      <c r="V255" s="127"/>
      <c r="W255" s="127"/>
      <c r="X255" s="127"/>
      <c r="Y255" s="127"/>
      <c r="Z255" s="127"/>
      <c r="AA255" s="127"/>
      <c r="AB255" s="127"/>
      <c r="AC255" s="127"/>
      <c r="AD255" s="127"/>
      <c r="AE255" s="127"/>
      <c r="AF255" s="127"/>
      <c r="AG255" s="127"/>
      <c r="AH255" s="127"/>
      <c r="AI255" s="127"/>
      <c r="AJ255" s="127"/>
      <c r="AK255" s="127"/>
      <c r="AL255" s="127"/>
      <c r="AM255" s="127"/>
      <c r="AN255" s="127"/>
      <c r="AO255" s="127"/>
      <c r="AP255" s="127"/>
      <c r="AQ255" s="127"/>
      <c r="AR255" s="127"/>
      <c r="AS255" s="127"/>
      <c r="AT255" s="127"/>
      <c r="AU255" s="127"/>
      <c r="AV255" s="127"/>
      <c r="AW255" s="127"/>
      <c r="AX255" s="127"/>
      <c r="AY255" s="127"/>
      <c r="AZ255" s="127"/>
      <c r="BA255" s="127"/>
      <c r="BB255" s="127"/>
      <c r="BC255" s="127"/>
      <c r="BD255" s="127"/>
      <c r="BE255" s="127"/>
      <c r="BF255" s="127"/>
      <c r="BG255" s="127"/>
      <c r="BH255" s="127"/>
      <c r="BI255" s="127"/>
      <c r="BJ255" s="127"/>
      <c r="BK255" s="127"/>
      <c r="BL255" s="127"/>
      <c r="BM255" s="127"/>
      <c r="BN255" s="127"/>
      <c r="BO255" s="127"/>
      <c r="BP255" s="127"/>
      <c r="BQ255" s="127"/>
      <c r="BR255" s="127"/>
      <c r="BS255" s="127"/>
      <c r="BT255" s="127"/>
      <c r="BU255" s="127"/>
      <c r="BV255" s="127"/>
      <c r="BW255" s="127"/>
      <c r="BX255" s="127"/>
      <c r="BY255" s="127"/>
      <c r="BZ255" s="127"/>
      <c r="CA255" s="127"/>
      <c r="CB255" s="127"/>
      <c r="CC255" s="127"/>
    </row>
    <row r="256" spans="1:81" s="4" customFormat="1" x14ac:dyDescent="0.2">
      <c r="A256" s="87"/>
      <c r="C256" s="140"/>
      <c r="H256" s="140"/>
      <c r="P256" s="127"/>
      <c r="Q256" s="127"/>
      <c r="R256" s="127"/>
      <c r="S256" s="127"/>
      <c r="T256" s="127"/>
      <c r="U256" s="127"/>
      <c r="V256" s="127"/>
      <c r="W256" s="127"/>
      <c r="X256" s="127"/>
      <c r="Y256" s="127"/>
      <c r="Z256" s="127"/>
      <c r="AA256" s="127"/>
      <c r="AB256" s="127"/>
      <c r="AC256" s="127"/>
      <c r="AD256" s="127"/>
      <c r="AE256" s="127"/>
      <c r="AF256" s="127"/>
      <c r="AG256" s="127"/>
      <c r="AH256" s="127"/>
      <c r="AI256" s="127"/>
      <c r="AJ256" s="127"/>
      <c r="AK256" s="127"/>
      <c r="AL256" s="127"/>
      <c r="AM256" s="127"/>
      <c r="AN256" s="127"/>
      <c r="AO256" s="127"/>
      <c r="AP256" s="127"/>
      <c r="AQ256" s="127"/>
      <c r="AR256" s="127"/>
      <c r="AS256" s="127"/>
      <c r="AT256" s="127"/>
      <c r="AU256" s="127"/>
      <c r="AV256" s="127"/>
      <c r="AW256" s="127"/>
      <c r="AX256" s="127"/>
      <c r="AY256" s="127"/>
      <c r="AZ256" s="127"/>
      <c r="BA256" s="127"/>
      <c r="BB256" s="127"/>
      <c r="BC256" s="127"/>
      <c r="BD256" s="127"/>
      <c r="BE256" s="127"/>
      <c r="BF256" s="127"/>
      <c r="BG256" s="127"/>
      <c r="BH256" s="127"/>
      <c r="BI256" s="127"/>
      <c r="BJ256" s="127"/>
      <c r="BK256" s="127"/>
      <c r="BL256" s="127"/>
      <c r="BM256" s="127"/>
      <c r="BN256" s="127"/>
      <c r="BO256" s="127"/>
      <c r="BP256" s="127"/>
      <c r="BQ256" s="127"/>
      <c r="BR256" s="127"/>
      <c r="BS256" s="127"/>
      <c r="BT256" s="127"/>
      <c r="BU256" s="127"/>
      <c r="BV256" s="127"/>
      <c r="BW256" s="127"/>
      <c r="BX256" s="127"/>
      <c r="BY256" s="127"/>
      <c r="BZ256" s="127"/>
      <c r="CA256" s="127"/>
      <c r="CB256" s="127"/>
      <c r="CC256" s="127"/>
    </row>
    <row r="257" spans="1:81" s="4" customFormat="1" x14ac:dyDescent="0.2">
      <c r="A257" s="87"/>
      <c r="C257" s="140"/>
      <c r="H257" s="140"/>
      <c r="P257" s="127"/>
      <c r="Q257" s="127"/>
      <c r="R257" s="127"/>
      <c r="S257" s="127"/>
      <c r="T257" s="127"/>
      <c r="U257" s="127"/>
      <c r="V257" s="127"/>
      <c r="W257" s="127"/>
      <c r="X257" s="127"/>
      <c r="Y257" s="127"/>
      <c r="Z257" s="127"/>
      <c r="AA257" s="127"/>
      <c r="AB257" s="127"/>
      <c r="AC257" s="127"/>
      <c r="AD257" s="127"/>
      <c r="AE257" s="127"/>
      <c r="AF257" s="127"/>
      <c r="AG257" s="127"/>
      <c r="AH257" s="127"/>
      <c r="AI257" s="127"/>
      <c r="AJ257" s="127"/>
      <c r="AK257" s="127"/>
      <c r="AL257" s="127"/>
      <c r="AM257" s="127"/>
      <c r="AN257" s="127"/>
      <c r="AO257" s="127"/>
      <c r="AP257" s="127"/>
      <c r="AQ257" s="127"/>
      <c r="AR257" s="127"/>
      <c r="AS257" s="127"/>
      <c r="AT257" s="127"/>
      <c r="AU257" s="127"/>
      <c r="AV257" s="127"/>
      <c r="AW257" s="127"/>
      <c r="AX257" s="127"/>
      <c r="AY257" s="127"/>
      <c r="AZ257" s="127"/>
      <c r="BA257" s="127"/>
      <c r="BB257" s="127"/>
      <c r="BC257" s="127"/>
      <c r="BD257" s="127"/>
      <c r="BE257" s="127"/>
      <c r="BF257" s="127"/>
      <c r="BG257" s="127"/>
      <c r="BH257" s="127"/>
      <c r="BI257" s="127"/>
      <c r="BJ257" s="127"/>
      <c r="BK257" s="127"/>
      <c r="BL257" s="127"/>
      <c r="BM257" s="127"/>
      <c r="BN257" s="127"/>
      <c r="BO257" s="127"/>
      <c r="BP257" s="127"/>
      <c r="BQ257" s="127"/>
      <c r="BR257" s="127"/>
      <c r="BS257" s="127"/>
      <c r="BT257" s="127"/>
      <c r="BU257" s="127"/>
      <c r="BV257" s="127"/>
      <c r="BW257" s="127"/>
      <c r="BX257" s="127"/>
      <c r="BY257" s="127"/>
      <c r="BZ257" s="127"/>
      <c r="CA257" s="127"/>
      <c r="CB257" s="127"/>
      <c r="CC257" s="127"/>
    </row>
    <row r="258" spans="1:81" s="4" customFormat="1" x14ac:dyDescent="0.2">
      <c r="A258" s="87"/>
      <c r="C258" s="140"/>
      <c r="H258" s="140"/>
      <c r="P258" s="127"/>
      <c r="Q258" s="127"/>
      <c r="R258" s="127"/>
      <c r="S258" s="127"/>
      <c r="T258" s="127"/>
      <c r="U258" s="127"/>
      <c r="V258" s="127"/>
      <c r="W258" s="127"/>
      <c r="X258" s="127"/>
      <c r="Y258" s="127"/>
      <c r="Z258" s="127"/>
      <c r="AA258" s="127"/>
      <c r="AB258" s="127"/>
      <c r="AC258" s="127"/>
      <c r="AD258" s="127"/>
      <c r="AE258" s="127"/>
      <c r="AF258" s="127"/>
      <c r="AG258" s="127"/>
      <c r="AH258" s="127"/>
      <c r="AI258" s="127"/>
      <c r="AJ258" s="127"/>
      <c r="AK258" s="127"/>
      <c r="AL258" s="127"/>
      <c r="AM258" s="127"/>
      <c r="AN258" s="127"/>
      <c r="AO258" s="127"/>
      <c r="AP258" s="127"/>
      <c r="AQ258" s="127"/>
      <c r="AR258" s="127"/>
      <c r="AS258" s="127"/>
      <c r="AT258" s="127"/>
      <c r="AU258" s="127"/>
      <c r="AV258" s="127"/>
      <c r="AW258" s="127"/>
      <c r="AX258" s="127"/>
      <c r="AY258" s="127"/>
      <c r="AZ258" s="127"/>
      <c r="BA258" s="127"/>
      <c r="BB258" s="127"/>
      <c r="BC258" s="127"/>
      <c r="BD258" s="127"/>
      <c r="BE258" s="127"/>
      <c r="BF258" s="127"/>
      <c r="BG258" s="127"/>
      <c r="BH258" s="127"/>
      <c r="BI258" s="127"/>
      <c r="BJ258" s="127"/>
      <c r="BK258" s="127"/>
      <c r="BL258" s="127"/>
      <c r="BM258" s="127"/>
      <c r="BN258" s="127"/>
      <c r="BO258" s="127"/>
      <c r="BP258" s="127"/>
      <c r="BQ258" s="127"/>
      <c r="BR258" s="127"/>
      <c r="BS258" s="127"/>
      <c r="BT258" s="127"/>
      <c r="BU258" s="127"/>
      <c r="BV258" s="127"/>
      <c r="BW258" s="127"/>
      <c r="BX258" s="127"/>
      <c r="BY258" s="127"/>
      <c r="BZ258" s="127"/>
      <c r="CA258" s="127"/>
      <c r="CB258" s="127"/>
      <c r="CC258" s="127"/>
    </row>
    <row r="259" spans="1:81" s="4" customFormat="1" x14ac:dyDescent="0.2">
      <c r="A259" s="87"/>
      <c r="C259" s="140"/>
      <c r="H259" s="140"/>
      <c r="P259" s="127"/>
      <c r="Q259" s="127"/>
      <c r="R259" s="127"/>
      <c r="S259" s="127"/>
      <c r="T259" s="127"/>
      <c r="U259" s="127"/>
      <c r="V259" s="127"/>
      <c r="W259" s="127"/>
      <c r="X259" s="127"/>
      <c r="Y259" s="127"/>
      <c r="Z259" s="127"/>
      <c r="AA259" s="127"/>
      <c r="AB259" s="127"/>
      <c r="AC259" s="127"/>
      <c r="AD259" s="127"/>
      <c r="AE259" s="127"/>
      <c r="AF259" s="127"/>
      <c r="AG259" s="127"/>
      <c r="AH259" s="127"/>
      <c r="AI259" s="127"/>
      <c r="AJ259" s="127"/>
      <c r="AK259" s="127"/>
      <c r="AL259" s="127"/>
      <c r="AM259" s="127"/>
      <c r="AN259" s="127"/>
      <c r="AO259" s="127"/>
      <c r="AP259" s="127"/>
      <c r="AQ259" s="127"/>
      <c r="AR259" s="127"/>
      <c r="AS259" s="127"/>
      <c r="AT259" s="127"/>
      <c r="AU259" s="127"/>
      <c r="AV259" s="127"/>
      <c r="AW259" s="127"/>
      <c r="AX259" s="127"/>
      <c r="AY259" s="127"/>
      <c r="AZ259" s="127"/>
      <c r="BA259" s="127"/>
      <c r="BB259" s="127"/>
      <c r="BC259" s="127"/>
      <c r="BD259" s="127"/>
      <c r="BE259" s="127"/>
      <c r="BF259" s="127"/>
      <c r="BG259" s="127"/>
      <c r="BH259" s="127"/>
      <c r="BI259" s="127"/>
      <c r="BJ259" s="127"/>
      <c r="BK259" s="127"/>
      <c r="BL259" s="127"/>
      <c r="BM259" s="127"/>
      <c r="BN259" s="127"/>
      <c r="BO259" s="127"/>
      <c r="BP259" s="127"/>
      <c r="BQ259" s="127"/>
      <c r="BR259" s="127"/>
      <c r="BS259" s="127"/>
      <c r="BT259" s="127"/>
      <c r="BU259" s="127"/>
      <c r="BV259" s="127"/>
      <c r="BW259" s="127"/>
      <c r="BX259" s="127"/>
      <c r="BY259" s="127"/>
      <c r="BZ259" s="127"/>
      <c r="CA259" s="127"/>
      <c r="CB259" s="127"/>
      <c r="CC259" s="127"/>
    </row>
    <row r="260" spans="1:81" s="4" customFormat="1" x14ac:dyDescent="0.2">
      <c r="A260" s="87"/>
      <c r="C260" s="140"/>
      <c r="H260" s="140"/>
      <c r="P260" s="127"/>
      <c r="Q260" s="127"/>
      <c r="R260" s="127"/>
      <c r="S260" s="127"/>
      <c r="T260" s="127"/>
      <c r="U260" s="127"/>
      <c r="V260" s="127"/>
      <c r="W260" s="127"/>
      <c r="X260" s="127"/>
      <c r="Y260" s="127"/>
      <c r="Z260" s="127"/>
      <c r="AA260" s="127"/>
      <c r="AB260" s="127"/>
      <c r="AC260" s="127"/>
      <c r="AD260" s="127"/>
      <c r="AE260" s="127"/>
      <c r="AF260" s="127"/>
      <c r="AG260" s="127"/>
      <c r="AH260" s="127"/>
      <c r="AI260" s="127"/>
      <c r="AJ260" s="127"/>
      <c r="AK260" s="127"/>
      <c r="AL260" s="127"/>
      <c r="AM260" s="127"/>
      <c r="AN260" s="127"/>
      <c r="AO260" s="127"/>
      <c r="AP260" s="127"/>
      <c r="AQ260" s="127"/>
      <c r="AR260" s="127"/>
      <c r="AS260" s="127"/>
      <c r="AT260" s="127"/>
      <c r="AU260" s="127"/>
      <c r="AV260" s="127"/>
      <c r="AW260" s="127"/>
      <c r="AX260" s="127"/>
      <c r="AY260" s="127"/>
      <c r="AZ260" s="127"/>
      <c r="BA260" s="127"/>
      <c r="BB260" s="127"/>
      <c r="BC260" s="127"/>
      <c r="BD260" s="127"/>
      <c r="BE260" s="127"/>
      <c r="BF260" s="127"/>
      <c r="BG260" s="127"/>
      <c r="BH260" s="127"/>
      <c r="BI260" s="127"/>
      <c r="BJ260" s="127"/>
      <c r="BK260" s="127"/>
      <c r="BL260" s="127"/>
      <c r="BM260" s="127"/>
      <c r="BN260" s="127"/>
      <c r="BO260" s="127"/>
      <c r="BP260" s="127"/>
      <c r="BQ260" s="127"/>
      <c r="BR260" s="127"/>
      <c r="BS260" s="127"/>
      <c r="BT260" s="127"/>
      <c r="BU260" s="127"/>
      <c r="BV260" s="127"/>
      <c r="BW260" s="127"/>
      <c r="BX260" s="127"/>
      <c r="BY260" s="127"/>
      <c r="BZ260" s="127"/>
      <c r="CA260" s="127"/>
      <c r="CB260" s="127"/>
      <c r="CC260" s="127"/>
    </row>
    <row r="261" spans="1:81" s="4" customFormat="1" x14ac:dyDescent="0.2">
      <c r="A261" s="87"/>
      <c r="C261" s="140"/>
      <c r="H261" s="140"/>
      <c r="P261" s="127"/>
      <c r="Q261" s="127"/>
      <c r="R261" s="127"/>
      <c r="S261" s="127"/>
      <c r="T261" s="127"/>
      <c r="U261" s="127"/>
      <c r="V261" s="127"/>
      <c r="W261" s="127"/>
      <c r="X261" s="127"/>
      <c r="Y261" s="127"/>
      <c r="Z261" s="127"/>
      <c r="AA261" s="127"/>
      <c r="AB261" s="127"/>
      <c r="AC261" s="127"/>
      <c r="AD261" s="127"/>
      <c r="AE261" s="127"/>
      <c r="AF261" s="127"/>
      <c r="AG261" s="127"/>
      <c r="AH261" s="127"/>
      <c r="AI261" s="127"/>
      <c r="AJ261" s="127"/>
      <c r="AK261" s="127"/>
      <c r="AL261" s="127"/>
      <c r="AM261" s="127"/>
      <c r="AN261" s="127"/>
      <c r="AO261" s="127"/>
      <c r="AP261" s="127"/>
      <c r="AQ261" s="127"/>
      <c r="AR261" s="127"/>
      <c r="AS261" s="127"/>
      <c r="AT261" s="127"/>
      <c r="AU261" s="127"/>
      <c r="AV261" s="127"/>
      <c r="AW261" s="127"/>
      <c r="AX261" s="127"/>
      <c r="AY261" s="127"/>
      <c r="AZ261" s="127"/>
      <c r="BA261" s="127"/>
      <c r="BB261" s="127"/>
      <c r="BC261" s="127"/>
      <c r="BD261" s="127"/>
      <c r="BE261" s="127"/>
      <c r="BF261" s="127"/>
      <c r="BG261" s="127"/>
      <c r="BH261" s="127"/>
      <c r="BI261" s="127"/>
      <c r="BJ261" s="127"/>
      <c r="BK261" s="127"/>
      <c r="BL261" s="127"/>
      <c r="BM261" s="127"/>
      <c r="BN261" s="127"/>
      <c r="BO261" s="127"/>
      <c r="BP261" s="127"/>
      <c r="BQ261" s="127"/>
      <c r="BR261" s="127"/>
      <c r="BS261" s="127"/>
      <c r="BT261" s="127"/>
      <c r="BU261" s="127"/>
      <c r="BV261" s="127"/>
      <c r="BW261" s="127"/>
      <c r="BX261" s="127"/>
      <c r="BY261" s="127"/>
      <c r="BZ261" s="127"/>
      <c r="CA261" s="127"/>
      <c r="CB261" s="127"/>
      <c r="CC261" s="127"/>
    </row>
    <row r="262" spans="1:81" s="4" customFormat="1" x14ac:dyDescent="0.2">
      <c r="A262" s="87"/>
      <c r="C262" s="140"/>
      <c r="H262" s="140"/>
      <c r="P262" s="127"/>
      <c r="Q262" s="127"/>
      <c r="R262" s="127"/>
      <c r="S262" s="127"/>
      <c r="T262" s="127"/>
      <c r="U262" s="127"/>
      <c r="V262" s="127"/>
      <c r="W262" s="127"/>
      <c r="X262" s="127"/>
      <c r="Y262" s="127"/>
      <c r="Z262" s="127"/>
      <c r="AA262" s="127"/>
      <c r="AB262" s="127"/>
      <c r="AC262" s="127"/>
      <c r="AD262" s="127"/>
      <c r="AE262" s="127"/>
      <c r="AF262" s="127"/>
      <c r="AG262" s="127"/>
      <c r="AH262" s="127"/>
      <c r="AI262" s="127"/>
      <c r="AJ262" s="127"/>
      <c r="AK262" s="127"/>
      <c r="AL262" s="127"/>
      <c r="AM262" s="127"/>
      <c r="AN262" s="127"/>
      <c r="AO262" s="127"/>
      <c r="AP262" s="127"/>
      <c r="AQ262" s="127"/>
      <c r="AR262" s="127"/>
      <c r="AS262" s="127"/>
      <c r="AT262" s="127"/>
      <c r="AU262" s="127"/>
      <c r="AV262" s="127"/>
      <c r="AW262" s="127"/>
      <c r="AX262" s="127"/>
      <c r="AY262" s="127"/>
      <c r="AZ262" s="127"/>
      <c r="BA262" s="127"/>
      <c r="BB262" s="127"/>
      <c r="BC262" s="127"/>
      <c r="BD262" s="127"/>
      <c r="BE262" s="127"/>
      <c r="BF262" s="127"/>
      <c r="BG262" s="127"/>
      <c r="BH262" s="127"/>
      <c r="BI262" s="127"/>
      <c r="BJ262" s="127"/>
      <c r="BK262" s="127"/>
      <c r="BL262" s="127"/>
      <c r="BM262" s="127"/>
      <c r="BN262" s="127"/>
      <c r="BO262" s="127"/>
      <c r="BP262" s="127"/>
      <c r="BQ262" s="127"/>
      <c r="BR262" s="127"/>
      <c r="BS262" s="127"/>
      <c r="BT262" s="127"/>
      <c r="BU262" s="127"/>
      <c r="BV262" s="127"/>
      <c r="BW262" s="127"/>
      <c r="BX262" s="127"/>
      <c r="BY262" s="127"/>
      <c r="BZ262" s="127"/>
      <c r="CA262" s="127"/>
      <c r="CB262" s="127"/>
      <c r="CC262" s="127"/>
    </row>
    <row r="263" spans="1:81" s="4" customFormat="1" x14ac:dyDescent="0.2">
      <c r="A263" s="87"/>
      <c r="C263" s="140"/>
      <c r="H263" s="140"/>
      <c r="P263" s="127"/>
      <c r="Q263" s="127"/>
      <c r="R263" s="127"/>
      <c r="S263" s="127"/>
      <c r="T263" s="127"/>
      <c r="U263" s="127"/>
      <c r="V263" s="127"/>
      <c r="W263" s="127"/>
      <c r="X263" s="127"/>
      <c r="Y263" s="127"/>
      <c r="Z263" s="127"/>
      <c r="AA263" s="127"/>
      <c r="AB263" s="127"/>
      <c r="AC263" s="127"/>
      <c r="AD263" s="127"/>
      <c r="AE263" s="127"/>
      <c r="AF263" s="127"/>
      <c r="AG263" s="127"/>
      <c r="AH263" s="127"/>
      <c r="AI263" s="127"/>
      <c r="AJ263" s="127"/>
      <c r="AK263" s="127"/>
      <c r="AL263" s="127"/>
      <c r="AM263" s="127"/>
      <c r="AN263" s="127"/>
      <c r="AO263" s="127"/>
      <c r="AP263" s="127"/>
      <c r="AQ263" s="127"/>
      <c r="AR263" s="127"/>
      <c r="AS263" s="127"/>
      <c r="AT263" s="127"/>
      <c r="AU263" s="127"/>
      <c r="AV263" s="127"/>
      <c r="AW263" s="127"/>
      <c r="AX263" s="127"/>
      <c r="AY263" s="127"/>
      <c r="AZ263" s="127"/>
      <c r="BA263" s="127"/>
      <c r="BB263" s="127"/>
      <c r="BC263" s="127"/>
      <c r="BD263" s="127"/>
      <c r="BE263" s="127"/>
      <c r="BF263" s="127"/>
      <c r="BG263" s="127"/>
      <c r="BH263" s="127"/>
      <c r="BI263" s="127"/>
      <c r="BJ263" s="127"/>
      <c r="BK263" s="127"/>
      <c r="BL263" s="127"/>
      <c r="BM263" s="127"/>
      <c r="BN263" s="127"/>
      <c r="BO263" s="127"/>
      <c r="BP263" s="127"/>
      <c r="BQ263" s="127"/>
      <c r="BR263" s="127"/>
      <c r="BS263" s="127"/>
      <c r="BT263" s="127"/>
      <c r="BU263" s="127"/>
      <c r="BV263" s="127"/>
      <c r="BW263" s="127"/>
      <c r="BX263" s="127"/>
      <c r="BY263" s="127"/>
      <c r="BZ263" s="127"/>
      <c r="CA263" s="127"/>
      <c r="CB263" s="127"/>
      <c r="CC263" s="127"/>
    </row>
    <row r="264" spans="1:81" s="4" customFormat="1" x14ac:dyDescent="0.2">
      <c r="A264" s="87"/>
      <c r="C264" s="140"/>
      <c r="H264" s="140"/>
      <c r="P264" s="127"/>
      <c r="Q264" s="127"/>
      <c r="R264" s="127"/>
      <c r="S264" s="127"/>
      <c r="T264" s="127"/>
      <c r="U264" s="127"/>
      <c r="V264" s="127"/>
      <c r="W264" s="127"/>
      <c r="X264" s="127"/>
      <c r="Y264" s="127"/>
      <c r="Z264" s="127"/>
      <c r="AA264" s="127"/>
      <c r="AB264" s="127"/>
      <c r="AC264" s="127"/>
      <c r="AD264" s="127"/>
      <c r="AE264" s="127"/>
      <c r="AF264" s="127"/>
      <c r="AG264" s="127"/>
      <c r="AH264" s="127"/>
      <c r="AI264" s="127"/>
      <c r="AJ264" s="127"/>
      <c r="AK264" s="127"/>
      <c r="AL264" s="127"/>
      <c r="AM264" s="127"/>
      <c r="AN264" s="127"/>
      <c r="AO264" s="127"/>
      <c r="AP264" s="127"/>
      <c r="AQ264" s="127"/>
      <c r="AR264" s="127"/>
      <c r="AS264" s="127"/>
      <c r="AT264" s="127"/>
      <c r="AU264" s="127"/>
      <c r="AV264" s="127"/>
      <c r="AW264" s="127"/>
      <c r="AX264" s="127"/>
      <c r="AY264" s="127"/>
      <c r="AZ264" s="127"/>
      <c r="BA264" s="127"/>
      <c r="BB264" s="127"/>
      <c r="BC264" s="127"/>
      <c r="BD264" s="127"/>
      <c r="BE264" s="127"/>
      <c r="BF264" s="127"/>
      <c r="BG264" s="127"/>
      <c r="BH264" s="127"/>
      <c r="BI264" s="127"/>
      <c r="BJ264" s="127"/>
      <c r="BK264" s="127"/>
      <c r="BL264" s="127"/>
      <c r="BM264" s="127"/>
      <c r="BN264" s="127"/>
      <c r="BO264" s="127"/>
      <c r="BP264" s="127"/>
      <c r="BQ264" s="127"/>
      <c r="BR264" s="127"/>
      <c r="BS264" s="127"/>
      <c r="BT264" s="127"/>
      <c r="BU264" s="127"/>
      <c r="BV264" s="127"/>
      <c r="BW264" s="127"/>
      <c r="BX264" s="127"/>
      <c r="BY264" s="127"/>
      <c r="BZ264" s="127"/>
      <c r="CA264" s="127"/>
      <c r="CB264" s="127"/>
      <c r="CC264" s="127"/>
    </row>
    <row r="265" spans="1:81" s="4" customFormat="1" x14ac:dyDescent="0.2">
      <c r="A265" s="87"/>
      <c r="C265" s="140"/>
      <c r="H265" s="140"/>
      <c r="P265" s="127"/>
      <c r="Q265" s="127"/>
      <c r="R265" s="127"/>
      <c r="S265" s="127"/>
      <c r="T265" s="127"/>
      <c r="U265" s="127"/>
      <c r="V265" s="127"/>
      <c r="W265" s="127"/>
      <c r="X265" s="127"/>
      <c r="Y265" s="127"/>
      <c r="Z265" s="127"/>
      <c r="AA265" s="127"/>
      <c r="AB265" s="127"/>
      <c r="AC265" s="127"/>
      <c r="AD265" s="127"/>
      <c r="AE265" s="127"/>
      <c r="AF265" s="127"/>
      <c r="AG265" s="127"/>
      <c r="AH265" s="127"/>
      <c r="AI265" s="127"/>
      <c r="AJ265" s="127"/>
      <c r="AK265" s="127"/>
      <c r="AL265" s="127"/>
      <c r="AM265" s="127"/>
      <c r="AN265" s="127"/>
      <c r="AO265" s="127"/>
      <c r="AP265" s="127"/>
      <c r="AQ265" s="127"/>
      <c r="AR265" s="127"/>
      <c r="AS265" s="127"/>
      <c r="AT265" s="127"/>
      <c r="AU265" s="127"/>
      <c r="AV265" s="127"/>
      <c r="AW265" s="127"/>
      <c r="AX265" s="127"/>
      <c r="AY265" s="127"/>
      <c r="AZ265" s="127"/>
      <c r="BA265" s="127"/>
      <c r="BB265" s="127"/>
      <c r="BC265" s="127"/>
      <c r="BD265" s="127"/>
      <c r="BE265" s="127"/>
      <c r="BF265" s="127"/>
      <c r="BG265" s="127"/>
      <c r="BH265" s="127"/>
      <c r="BI265" s="127"/>
      <c r="BJ265" s="127"/>
      <c r="BK265" s="127"/>
      <c r="BL265" s="127"/>
      <c r="BM265" s="127"/>
      <c r="BN265" s="127"/>
      <c r="BO265" s="127"/>
      <c r="BP265" s="127"/>
      <c r="BQ265" s="127"/>
      <c r="BR265" s="127"/>
      <c r="BS265" s="127"/>
      <c r="BT265" s="127"/>
      <c r="BU265" s="127"/>
      <c r="BV265" s="127"/>
      <c r="BW265" s="127"/>
      <c r="BX265" s="127"/>
      <c r="BY265" s="127"/>
      <c r="BZ265" s="127"/>
      <c r="CA265" s="127"/>
      <c r="CB265" s="127"/>
      <c r="CC265" s="127"/>
    </row>
    <row r="266" spans="1:81" s="4" customFormat="1" x14ac:dyDescent="0.2">
      <c r="A266" s="87"/>
      <c r="C266" s="140"/>
      <c r="H266" s="140"/>
      <c r="P266" s="127"/>
      <c r="Q266" s="127"/>
      <c r="R266" s="127"/>
      <c r="S266" s="127"/>
      <c r="T266" s="127"/>
      <c r="U266" s="127"/>
      <c r="V266" s="127"/>
      <c r="W266" s="127"/>
      <c r="X266" s="127"/>
      <c r="Y266" s="127"/>
      <c r="Z266" s="127"/>
      <c r="AA266" s="127"/>
      <c r="AB266" s="127"/>
      <c r="AC266" s="127"/>
      <c r="AD266" s="127"/>
      <c r="AE266" s="127"/>
      <c r="AF266" s="127"/>
      <c r="AG266" s="127"/>
      <c r="AH266" s="127"/>
      <c r="AI266" s="127"/>
      <c r="AJ266" s="127"/>
      <c r="AK266" s="127"/>
      <c r="AL266" s="127"/>
      <c r="AM266" s="127"/>
      <c r="AN266" s="127"/>
      <c r="AO266" s="127"/>
      <c r="AP266" s="127"/>
      <c r="AQ266" s="127"/>
      <c r="AR266" s="127"/>
      <c r="AS266" s="127"/>
      <c r="AT266" s="127"/>
      <c r="AU266" s="127"/>
      <c r="AV266" s="127"/>
      <c r="AW266" s="127"/>
      <c r="AX266" s="127"/>
      <c r="AY266" s="127"/>
      <c r="AZ266" s="127"/>
      <c r="BA266" s="127"/>
      <c r="BB266" s="127"/>
      <c r="BC266" s="127"/>
      <c r="BD266" s="127"/>
      <c r="BE266" s="127"/>
      <c r="BF266" s="127"/>
      <c r="BG266" s="127"/>
      <c r="BH266" s="127"/>
      <c r="BI266" s="127"/>
      <c r="BJ266" s="127"/>
      <c r="BK266" s="127"/>
      <c r="BL266" s="127"/>
      <c r="BM266" s="127"/>
      <c r="BN266" s="127"/>
      <c r="BO266" s="127"/>
      <c r="BP266" s="127"/>
      <c r="BQ266" s="127"/>
      <c r="BR266" s="127"/>
      <c r="BS266" s="127"/>
      <c r="BT266" s="127"/>
      <c r="BU266" s="127"/>
      <c r="BV266" s="127"/>
      <c r="BW266" s="127"/>
      <c r="BX266" s="127"/>
      <c r="BY266" s="127"/>
      <c r="BZ266" s="127"/>
      <c r="CA266" s="127"/>
      <c r="CB266" s="127"/>
      <c r="CC266" s="127"/>
    </row>
    <row r="267" spans="1:81" s="4" customFormat="1" x14ac:dyDescent="0.2">
      <c r="A267" s="87"/>
      <c r="C267" s="140"/>
      <c r="H267" s="140"/>
      <c r="P267" s="127"/>
      <c r="Q267" s="127"/>
      <c r="R267" s="127"/>
      <c r="S267" s="127"/>
      <c r="T267" s="127"/>
      <c r="U267" s="127"/>
      <c r="V267" s="127"/>
      <c r="W267" s="127"/>
      <c r="X267" s="127"/>
      <c r="Y267" s="127"/>
      <c r="Z267" s="127"/>
      <c r="AA267" s="127"/>
      <c r="AB267" s="127"/>
      <c r="AC267" s="127"/>
      <c r="AD267" s="127"/>
      <c r="AE267" s="127"/>
      <c r="AF267" s="127"/>
      <c r="AG267" s="127"/>
      <c r="AH267" s="127"/>
      <c r="AI267" s="127"/>
      <c r="AJ267" s="127"/>
      <c r="AK267" s="127"/>
      <c r="AL267" s="127"/>
      <c r="AM267" s="127"/>
      <c r="AN267" s="127"/>
      <c r="AO267" s="127"/>
      <c r="AP267" s="127"/>
      <c r="AQ267" s="127"/>
      <c r="AR267" s="127"/>
      <c r="AS267" s="127"/>
      <c r="AT267" s="127"/>
      <c r="AU267" s="127"/>
      <c r="AV267" s="127"/>
      <c r="AW267" s="127"/>
      <c r="AX267" s="127"/>
      <c r="AY267" s="127"/>
      <c r="AZ267" s="127"/>
      <c r="BA267" s="127"/>
      <c r="BB267" s="127"/>
      <c r="BC267" s="127"/>
      <c r="BD267" s="127"/>
      <c r="BE267" s="127"/>
      <c r="BF267" s="127"/>
      <c r="BG267" s="127"/>
      <c r="BH267" s="127"/>
      <c r="BI267" s="127"/>
      <c r="BJ267" s="127"/>
      <c r="BK267" s="127"/>
      <c r="BL267" s="127"/>
      <c r="BM267" s="127"/>
      <c r="BN267" s="127"/>
      <c r="BO267" s="127"/>
      <c r="BP267" s="127"/>
      <c r="BQ267" s="127"/>
      <c r="BR267" s="127"/>
      <c r="BS267" s="127"/>
      <c r="BT267" s="127"/>
      <c r="BU267" s="127"/>
      <c r="BV267" s="127"/>
      <c r="BW267" s="127"/>
      <c r="BX267" s="127"/>
      <c r="BY267" s="127"/>
      <c r="BZ267" s="127"/>
      <c r="CA267" s="127"/>
      <c r="CB267" s="127"/>
      <c r="CC267" s="127"/>
    </row>
    <row r="268" spans="1:81" s="4" customFormat="1" x14ac:dyDescent="0.2">
      <c r="A268" s="87"/>
      <c r="C268" s="140"/>
      <c r="H268" s="140"/>
      <c r="P268" s="127"/>
      <c r="Q268" s="127"/>
      <c r="R268" s="127"/>
      <c r="S268" s="127"/>
      <c r="T268" s="127"/>
      <c r="U268" s="127"/>
      <c r="V268" s="127"/>
      <c r="W268" s="127"/>
      <c r="X268" s="127"/>
      <c r="Y268" s="127"/>
      <c r="Z268" s="127"/>
      <c r="AA268" s="127"/>
      <c r="AB268" s="127"/>
      <c r="AC268" s="127"/>
      <c r="AD268" s="127"/>
      <c r="AE268" s="127"/>
      <c r="AF268" s="127"/>
      <c r="AG268" s="127"/>
      <c r="AH268" s="127"/>
      <c r="AI268" s="127"/>
      <c r="AJ268" s="127"/>
      <c r="AK268" s="127"/>
      <c r="AL268" s="127"/>
      <c r="AM268" s="127"/>
      <c r="AN268" s="127"/>
      <c r="AO268" s="127"/>
      <c r="AP268" s="127"/>
      <c r="AQ268" s="127"/>
      <c r="AR268" s="127"/>
      <c r="AS268" s="127"/>
      <c r="AT268" s="127"/>
      <c r="AU268" s="127"/>
      <c r="AV268" s="127"/>
      <c r="AW268" s="127"/>
      <c r="AX268" s="127"/>
      <c r="AY268" s="127"/>
      <c r="AZ268" s="127"/>
      <c r="BA268" s="127"/>
      <c r="BB268" s="127"/>
      <c r="BC268" s="127"/>
      <c r="BD268" s="127"/>
      <c r="BE268" s="127"/>
      <c r="BF268" s="127"/>
      <c r="BG268" s="127"/>
      <c r="BH268" s="127"/>
      <c r="BI268" s="127"/>
      <c r="BJ268" s="127"/>
      <c r="BK268" s="127"/>
      <c r="BL268" s="127"/>
      <c r="BM268" s="127"/>
      <c r="BN268" s="127"/>
      <c r="BO268" s="127"/>
      <c r="BP268" s="127"/>
      <c r="BQ268" s="127"/>
      <c r="BR268" s="127"/>
      <c r="BS268" s="127"/>
      <c r="BT268" s="127"/>
      <c r="BU268" s="127"/>
      <c r="BV268" s="127"/>
      <c r="BW268" s="127"/>
      <c r="BX268" s="127"/>
      <c r="BY268" s="127"/>
      <c r="BZ268" s="127"/>
      <c r="CA268" s="127"/>
      <c r="CB268" s="127"/>
      <c r="CC268" s="127"/>
    </row>
    <row r="269" spans="1:81" s="4" customFormat="1" x14ac:dyDescent="0.2">
      <c r="A269" s="87"/>
      <c r="C269" s="140"/>
      <c r="H269" s="140"/>
      <c r="P269" s="127"/>
      <c r="Q269" s="127"/>
      <c r="R269" s="127"/>
      <c r="S269" s="127"/>
      <c r="T269" s="127"/>
      <c r="U269" s="127"/>
      <c r="V269" s="127"/>
      <c r="W269" s="127"/>
      <c r="X269" s="127"/>
      <c r="Y269" s="127"/>
      <c r="Z269" s="127"/>
      <c r="AA269" s="127"/>
      <c r="AB269" s="127"/>
      <c r="AC269" s="127"/>
      <c r="AD269" s="127"/>
      <c r="AE269" s="127"/>
      <c r="AF269" s="127"/>
      <c r="AG269" s="127"/>
      <c r="AH269" s="127"/>
      <c r="AI269" s="127"/>
      <c r="AJ269" s="127"/>
      <c r="AK269" s="127"/>
      <c r="AL269" s="127"/>
      <c r="AM269" s="127"/>
      <c r="AN269" s="127"/>
      <c r="AO269" s="127"/>
      <c r="AP269" s="127"/>
      <c r="AQ269" s="127"/>
      <c r="AR269" s="127"/>
      <c r="AS269" s="127"/>
      <c r="AT269" s="127"/>
      <c r="AU269" s="127"/>
      <c r="AV269" s="127"/>
      <c r="AW269" s="127"/>
      <c r="AX269" s="127"/>
      <c r="AY269" s="127"/>
      <c r="AZ269" s="127"/>
      <c r="BA269" s="127"/>
      <c r="BB269" s="127"/>
      <c r="BC269" s="127"/>
      <c r="BD269" s="127"/>
      <c r="BE269" s="127"/>
      <c r="BF269" s="127"/>
      <c r="BG269" s="127"/>
      <c r="BH269" s="127"/>
      <c r="BI269" s="127"/>
      <c r="BJ269" s="127"/>
      <c r="BK269" s="127"/>
      <c r="BL269" s="127"/>
      <c r="BM269" s="127"/>
      <c r="BN269" s="127"/>
      <c r="BO269" s="127"/>
      <c r="BP269" s="127"/>
      <c r="BQ269" s="127"/>
      <c r="BR269" s="127"/>
      <c r="BS269" s="127"/>
      <c r="BT269" s="127"/>
      <c r="BU269" s="127"/>
      <c r="BV269" s="127"/>
      <c r="BW269" s="127"/>
      <c r="BX269" s="127"/>
      <c r="BY269" s="127"/>
      <c r="BZ269" s="127"/>
      <c r="CA269" s="127"/>
      <c r="CB269" s="127"/>
      <c r="CC269" s="127"/>
    </row>
    <row r="270" spans="1:81" s="4" customFormat="1" x14ac:dyDescent="0.2">
      <c r="A270" s="87"/>
      <c r="C270" s="140"/>
      <c r="H270" s="140"/>
      <c r="P270" s="127"/>
      <c r="Q270" s="127"/>
      <c r="R270" s="127"/>
      <c r="S270" s="127"/>
      <c r="T270" s="127"/>
      <c r="U270" s="127"/>
      <c r="V270" s="127"/>
      <c r="W270" s="127"/>
      <c r="X270" s="127"/>
      <c r="Y270" s="127"/>
      <c r="Z270" s="127"/>
      <c r="AA270" s="127"/>
      <c r="AB270" s="127"/>
      <c r="AC270" s="127"/>
      <c r="AD270" s="127"/>
      <c r="AE270" s="127"/>
      <c r="AF270" s="127"/>
      <c r="AG270" s="127"/>
      <c r="AH270" s="127"/>
      <c r="AI270" s="127"/>
      <c r="AJ270" s="127"/>
      <c r="AK270" s="127"/>
      <c r="AL270" s="127"/>
      <c r="AM270" s="127"/>
      <c r="AN270" s="127"/>
      <c r="AO270" s="127"/>
      <c r="AP270" s="127"/>
      <c r="AQ270" s="127"/>
      <c r="AR270" s="127"/>
      <c r="AS270" s="127"/>
      <c r="AT270" s="127"/>
      <c r="AU270" s="127"/>
      <c r="AV270" s="127"/>
      <c r="AW270" s="127"/>
      <c r="AX270" s="127"/>
      <c r="AY270" s="127"/>
      <c r="AZ270" s="127"/>
      <c r="BA270" s="127"/>
      <c r="BB270" s="127"/>
      <c r="BC270" s="127"/>
      <c r="BD270" s="127"/>
      <c r="BE270" s="127"/>
      <c r="BF270" s="127"/>
      <c r="BG270" s="127"/>
      <c r="BH270" s="127"/>
      <c r="BI270" s="127"/>
      <c r="BJ270" s="127"/>
      <c r="BK270" s="127"/>
      <c r="BL270" s="127"/>
      <c r="BM270" s="127"/>
      <c r="BN270" s="127"/>
      <c r="BO270" s="127"/>
      <c r="BP270" s="127"/>
      <c r="BQ270" s="127"/>
      <c r="BR270" s="127"/>
      <c r="BS270" s="127"/>
      <c r="BT270" s="127"/>
      <c r="BU270" s="127"/>
      <c r="BV270" s="127"/>
      <c r="BW270" s="127"/>
      <c r="BX270" s="127"/>
      <c r="BY270" s="127"/>
      <c r="BZ270" s="127"/>
      <c r="CA270" s="127"/>
      <c r="CB270" s="127"/>
      <c r="CC270" s="127"/>
    </row>
    <row r="271" spans="1:81" s="4" customFormat="1" x14ac:dyDescent="0.2">
      <c r="A271" s="87"/>
      <c r="C271" s="140"/>
      <c r="H271" s="140"/>
      <c r="P271" s="127"/>
      <c r="Q271" s="127"/>
      <c r="R271" s="127"/>
      <c r="S271" s="127"/>
      <c r="T271" s="127"/>
      <c r="U271" s="127"/>
      <c r="V271" s="127"/>
      <c r="W271" s="127"/>
      <c r="X271" s="127"/>
      <c r="Y271" s="127"/>
      <c r="Z271" s="127"/>
      <c r="AA271" s="127"/>
      <c r="AB271" s="127"/>
      <c r="AC271" s="127"/>
      <c r="AD271" s="127"/>
      <c r="AE271" s="127"/>
      <c r="AF271" s="127"/>
      <c r="AG271" s="127"/>
      <c r="AH271" s="127"/>
      <c r="AI271" s="127"/>
      <c r="AJ271" s="127"/>
      <c r="AK271" s="127"/>
      <c r="AL271" s="127"/>
      <c r="AM271" s="127"/>
      <c r="AN271" s="127"/>
      <c r="AO271" s="127"/>
      <c r="AP271" s="127"/>
      <c r="AQ271" s="127"/>
      <c r="AR271" s="127"/>
      <c r="AS271" s="127"/>
      <c r="AT271" s="127"/>
      <c r="AU271" s="127"/>
      <c r="AV271" s="127"/>
      <c r="AW271" s="127"/>
      <c r="AX271" s="127"/>
      <c r="AY271" s="127"/>
      <c r="AZ271" s="127"/>
      <c r="BA271" s="127"/>
      <c r="BB271" s="127"/>
      <c r="BC271" s="127"/>
      <c r="BD271" s="127"/>
      <c r="BE271" s="127"/>
      <c r="BF271" s="127"/>
      <c r="BG271" s="127"/>
      <c r="BH271" s="127"/>
      <c r="BI271" s="127"/>
      <c r="BJ271" s="127"/>
      <c r="BK271" s="127"/>
      <c r="BL271" s="127"/>
      <c r="BM271" s="127"/>
      <c r="BN271" s="127"/>
      <c r="BO271" s="127"/>
      <c r="BP271" s="127"/>
      <c r="BQ271" s="127"/>
      <c r="BR271" s="127"/>
      <c r="BS271" s="127"/>
      <c r="BT271" s="127"/>
      <c r="BU271" s="127"/>
      <c r="BV271" s="127"/>
      <c r="BW271" s="127"/>
      <c r="BX271" s="127"/>
      <c r="BY271" s="127"/>
      <c r="BZ271" s="127"/>
      <c r="CA271" s="127"/>
      <c r="CB271" s="127"/>
      <c r="CC271" s="127"/>
    </row>
    <row r="272" spans="1:81" s="4" customFormat="1" x14ac:dyDescent="0.2">
      <c r="A272" s="87"/>
      <c r="C272" s="140"/>
      <c r="H272" s="140"/>
      <c r="P272" s="127"/>
      <c r="Q272" s="127"/>
      <c r="R272" s="127"/>
      <c r="S272" s="127"/>
      <c r="T272" s="127"/>
      <c r="U272" s="127"/>
      <c r="V272" s="127"/>
      <c r="W272" s="127"/>
      <c r="X272" s="127"/>
      <c r="Y272" s="127"/>
      <c r="Z272" s="127"/>
      <c r="AA272" s="127"/>
      <c r="AB272" s="127"/>
      <c r="AC272" s="127"/>
      <c r="AD272" s="127"/>
      <c r="AE272" s="127"/>
      <c r="AF272" s="127"/>
      <c r="AG272" s="127"/>
      <c r="AH272" s="127"/>
      <c r="AI272" s="127"/>
      <c r="AJ272" s="127"/>
      <c r="AK272" s="127"/>
      <c r="AL272" s="127"/>
      <c r="AM272" s="127"/>
      <c r="AN272" s="127"/>
      <c r="AO272" s="127"/>
      <c r="AP272" s="127"/>
      <c r="AQ272" s="127"/>
      <c r="AR272" s="127"/>
      <c r="AS272" s="127"/>
      <c r="AT272" s="127"/>
      <c r="AU272" s="127"/>
      <c r="AV272" s="127"/>
      <c r="AW272" s="127"/>
      <c r="AX272" s="127"/>
      <c r="AY272" s="127"/>
      <c r="AZ272" s="127"/>
      <c r="BA272" s="127"/>
      <c r="BB272" s="127"/>
      <c r="BC272" s="127"/>
      <c r="BD272" s="127"/>
      <c r="BE272" s="127"/>
      <c r="BF272" s="127"/>
      <c r="BG272" s="127"/>
      <c r="BH272" s="127"/>
      <c r="BI272" s="127"/>
      <c r="BJ272" s="127"/>
      <c r="BK272" s="127"/>
      <c r="BL272" s="127"/>
      <c r="BM272" s="127"/>
      <c r="BN272" s="127"/>
      <c r="BO272" s="127"/>
      <c r="BP272" s="127"/>
      <c r="BQ272" s="127"/>
      <c r="BR272" s="127"/>
      <c r="BS272" s="127"/>
      <c r="BT272" s="127"/>
      <c r="BU272" s="127"/>
      <c r="BV272" s="127"/>
      <c r="BW272" s="127"/>
      <c r="BX272" s="127"/>
      <c r="BY272" s="127"/>
      <c r="BZ272" s="127"/>
      <c r="CA272" s="127"/>
      <c r="CB272" s="127"/>
      <c r="CC272" s="127"/>
    </row>
    <row r="273" spans="1:81" s="4" customFormat="1" x14ac:dyDescent="0.2">
      <c r="A273" s="87"/>
      <c r="C273" s="140"/>
      <c r="H273" s="140"/>
      <c r="P273" s="127"/>
      <c r="Q273" s="127"/>
      <c r="R273" s="127"/>
      <c r="S273" s="127"/>
      <c r="T273" s="127"/>
      <c r="U273" s="127"/>
      <c r="V273" s="127"/>
      <c r="W273" s="127"/>
      <c r="X273" s="127"/>
      <c r="Y273" s="127"/>
      <c r="Z273" s="127"/>
      <c r="AA273" s="127"/>
      <c r="AB273" s="127"/>
      <c r="AC273" s="127"/>
      <c r="AD273" s="127"/>
      <c r="AE273" s="127"/>
      <c r="AF273" s="127"/>
      <c r="AG273" s="127"/>
      <c r="AH273" s="127"/>
      <c r="AI273" s="127"/>
      <c r="AJ273" s="127"/>
      <c r="AK273" s="127"/>
      <c r="AL273" s="127"/>
      <c r="AM273" s="127"/>
      <c r="AN273" s="127"/>
      <c r="AO273" s="127"/>
      <c r="AP273" s="127"/>
      <c r="AQ273" s="127"/>
      <c r="AR273" s="127"/>
      <c r="AS273" s="127"/>
      <c r="AT273" s="127"/>
      <c r="AU273" s="127"/>
      <c r="AV273" s="127"/>
      <c r="AW273" s="127"/>
      <c r="AX273" s="127"/>
      <c r="AY273" s="127"/>
      <c r="AZ273" s="127"/>
      <c r="BA273" s="127"/>
      <c r="BB273" s="127"/>
      <c r="BC273" s="127"/>
      <c r="BD273" s="127"/>
      <c r="BE273" s="127"/>
      <c r="BF273" s="127"/>
      <c r="BG273" s="127"/>
      <c r="BH273" s="127"/>
      <c r="BI273" s="127"/>
      <c r="BJ273" s="127"/>
      <c r="BK273" s="127"/>
      <c r="BL273" s="127"/>
      <c r="BM273" s="127"/>
      <c r="BN273" s="127"/>
      <c r="BO273" s="127"/>
      <c r="BP273" s="127"/>
      <c r="BQ273" s="127"/>
      <c r="BR273" s="127"/>
      <c r="BS273" s="127"/>
      <c r="BT273" s="127"/>
      <c r="BU273" s="127"/>
      <c r="BV273" s="127"/>
      <c r="BW273" s="127"/>
      <c r="BX273" s="127"/>
      <c r="BY273" s="127"/>
      <c r="BZ273" s="127"/>
      <c r="CA273" s="127"/>
      <c r="CB273" s="127"/>
      <c r="CC273" s="127"/>
    </row>
    <row r="274" spans="1:81" s="4" customFormat="1" x14ac:dyDescent="0.2">
      <c r="A274" s="87"/>
      <c r="C274" s="140"/>
      <c r="H274" s="140"/>
      <c r="P274" s="127"/>
      <c r="Q274" s="127"/>
      <c r="R274" s="127"/>
      <c r="S274" s="127"/>
      <c r="T274" s="127"/>
      <c r="U274" s="127"/>
      <c r="V274" s="127"/>
      <c r="W274" s="127"/>
      <c r="X274" s="127"/>
      <c r="Y274" s="127"/>
      <c r="Z274" s="127"/>
      <c r="AA274" s="127"/>
      <c r="AB274" s="127"/>
      <c r="AC274" s="127"/>
      <c r="AD274" s="127"/>
      <c r="AE274" s="127"/>
      <c r="AF274" s="127"/>
      <c r="AG274" s="127"/>
      <c r="AH274" s="127"/>
      <c r="AI274" s="127"/>
      <c r="AJ274" s="127"/>
      <c r="AK274" s="127"/>
      <c r="AL274" s="127"/>
      <c r="AM274" s="127"/>
      <c r="AN274" s="127"/>
      <c r="AO274" s="127"/>
      <c r="AP274" s="127"/>
      <c r="AQ274" s="127"/>
      <c r="AR274" s="127"/>
      <c r="AS274" s="127"/>
      <c r="AT274" s="127"/>
      <c r="AU274" s="127"/>
      <c r="AV274" s="127"/>
      <c r="AW274" s="127"/>
      <c r="AX274" s="127"/>
      <c r="AY274" s="127"/>
      <c r="AZ274" s="127"/>
      <c r="BA274" s="127"/>
      <c r="BB274" s="127"/>
      <c r="BC274" s="127"/>
      <c r="BD274" s="127"/>
      <c r="BE274" s="127"/>
      <c r="BF274" s="127"/>
      <c r="BG274" s="127"/>
      <c r="BH274" s="127"/>
      <c r="BI274" s="127"/>
      <c r="BJ274" s="127"/>
      <c r="BK274" s="127"/>
      <c r="BL274" s="127"/>
      <c r="BM274" s="127"/>
      <c r="BN274" s="127"/>
      <c r="BO274" s="127"/>
      <c r="BP274" s="127"/>
      <c r="BQ274" s="127"/>
      <c r="BR274" s="127"/>
      <c r="BS274" s="127"/>
      <c r="BT274" s="127"/>
      <c r="BU274" s="127"/>
      <c r="BV274" s="127"/>
      <c r="BW274" s="127"/>
      <c r="BX274" s="127"/>
      <c r="BY274" s="127"/>
      <c r="BZ274" s="127"/>
      <c r="CA274" s="127"/>
      <c r="CB274" s="127"/>
      <c r="CC274" s="127"/>
    </row>
    <row r="275" spans="1:81" s="4" customFormat="1" x14ac:dyDescent="0.2">
      <c r="A275" s="87"/>
      <c r="C275" s="140"/>
      <c r="H275" s="140"/>
      <c r="P275" s="127"/>
      <c r="Q275" s="127"/>
      <c r="R275" s="127"/>
      <c r="S275" s="127"/>
      <c r="T275" s="127"/>
      <c r="U275" s="127"/>
      <c r="V275" s="127"/>
      <c r="W275" s="127"/>
      <c r="X275" s="127"/>
      <c r="Y275" s="127"/>
      <c r="Z275" s="127"/>
      <c r="AA275" s="127"/>
      <c r="AB275" s="127"/>
      <c r="AC275" s="127"/>
      <c r="AD275" s="127"/>
      <c r="AE275" s="127"/>
      <c r="AF275" s="127"/>
      <c r="AG275" s="127"/>
      <c r="AH275" s="127"/>
      <c r="AI275" s="127"/>
      <c r="AJ275" s="127"/>
      <c r="AK275" s="127"/>
      <c r="AL275" s="127"/>
      <c r="AM275" s="127"/>
      <c r="AN275" s="127"/>
      <c r="AO275" s="127"/>
      <c r="AP275" s="127"/>
      <c r="AQ275" s="127"/>
      <c r="AR275" s="127"/>
      <c r="AS275" s="127"/>
      <c r="AT275" s="127"/>
      <c r="AU275" s="127"/>
      <c r="AV275" s="127"/>
      <c r="AW275" s="127"/>
      <c r="AX275" s="127"/>
      <c r="AY275" s="127"/>
      <c r="AZ275" s="127"/>
      <c r="BA275" s="127"/>
      <c r="BB275" s="127"/>
      <c r="BC275" s="127"/>
      <c r="BD275" s="127"/>
      <c r="BE275" s="127"/>
      <c r="BF275" s="127"/>
      <c r="BG275" s="127"/>
      <c r="BH275" s="127"/>
      <c r="BI275" s="127"/>
      <c r="BJ275" s="127"/>
      <c r="BK275" s="127"/>
      <c r="BL275" s="127"/>
      <c r="BM275" s="127"/>
      <c r="BN275" s="127"/>
      <c r="BO275" s="127"/>
      <c r="BP275" s="127"/>
      <c r="BQ275" s="127"/>
      <c r="BR275" s="127"/>
      <c r="BS275" s="127"/>
      <c r="BT275" s="127"/>
      <c r="BU275" s="127"/>
      <c r="BV275" s="127"/>
      <c r="BW275" s="127"/>
      <c r="BX275" s="127"/>
      <c r="BY275" s="127"/>
      <c r="BZ275" s="127"/>
      <c r="CA275" s="127"/>
      <c r="CB275" s="127"/>
      <c r="CC275" s="127"/>
    </row>
    <row r="276" spans="1:81" s="4" customFormat="1" x14ac:dyDescent="0.2">
      <c r="A276" s="87"/>
      <c r="C276" s="140"/>
      <c r="H276" s="140"/>
      <c r="P276" s="127"/>
      <c r="Q276" s="127"/>
      <c r="R276" s="127"/>
      <c r="S276" s="127"/>
      <c r="T276" s="127"/>
      <c r="U276" s="127"/>
      <c r="V276" s="127"/>
      <c r="W276" s="127"/>
      <c r="X276" s="127"/>
      <c r="Y276" s="127"/>
      <c r="Z276" s="127"/>
      <c r="AA276" s="127"/>
      <c r="AB276" s="127"/>
      <c r="AC276" s="127"/>
      <c r="AD276" s="127"/>
      <c r="AE276" s="127"/>
      <c r="AF276" s="127"/>
      <c r="AG276" s="127"/>
      <c r="AH276" s="127"/>
      <c r="AI276" s="127"/>
      <c r="AJ276" s="127"/>
      <c r="AK276" s="127"/>
      <c r="AL276" s="127"/>
      <c r="AM276" s="127"/>
      <c r="AN276" s="127"/>
      <c r="AO276" s="127"/>
      <c r="AP276" s="127"/>
      <c r="AQ276" s="127"/>
      <c r="AR276" s="127"/>
      <c r="AS276" s="127"/>
      <c r="AT276" s="127"/>
      <c r="AU276" s="127"/>
      <c r="AV276" s="127"/>
      <c r="AW276" s="127"/>
      <c r="AX276" s="127"/>
      <c r="AY276" s="127"/>
      <c r="AZ276" s="127"/>
      <c r="BA276" s="127"/>
      <c r="BB276" s="127"/>
      <c r="BC276" s="127"/>
      <c r="BD276" s="127"/>
      <c r="BE276" s="127"/>
      <c r="BF276" s="127"/>
      <c r="BG276" s="127"/>
      <c r="BH276" s="127"/>
      <c r="BI276" s="127"/>
      <c r="BJ276" s="127"/>
      <c r="BK276" s="127"/>
      <c r="BL276" s="127"/>
      <c r="BM276" s="127"/>
      <c r="BN276" s="127"/>
      <c r="BO276" s="127"/>
      <c r="BP276" s="127"/>
      <c r="BQ276" s="127"/>
      <c r="BR276" s="127"/>
      <c r="BS276" s="127"/>
      <c r="BT276" s="127"/>
      <c r="BU276" s="127"/>
      <c r="BV276" s="127"/>
      <c r="BW276" s="127"/>
      <c r="BX276" s="127"/>
      <c r="BY276" s="127"/>
      <c r="BZ276" s="127"/>
      <c r="CA276" s="127"/>
      <c r="CB276" s="127"/>
      <c r="CC276" s="127"/>
    </row>
    <row r="277" spans="1:81" s="4" customFormat="1" x14ac:dyDescent="0.2">
      <c r="A277" s="87"/>
      <c r="C277" s="140"/>
      <c r="H277" s="140"/>
      <c r="P277" s="127"/>
      <c r="Q277" s="127"/>
      <c r="R277" s="127"/>
      <c r="S277" s="127"/>
      <c r="T277" s="127"/>
      <c r="U277" s="127"/>
      <c r="V277" s="127"/>
      <c r="W277" s="127"/>
      <c r="X277" s="127"/>
      <c r="Y277" s="127"/>
      <c r="Z277" s="127"/>
      <c r="AA277" s="127"/>
      <c r="AB277" s="127"/>
      <c r="AC277" s="127"/>
      <c r="AD277" s="127"/>
      <c r="AE277" s="127"/>
      <c r="AF277" s="127"/>
      <c r="AG277" s="127"/>
      <c r="AH277" s="127"/>
      <c r="AI277" s="127"/>
      <c r="AJ277" s="127"/>
      <c r="AK277" s="127"/>
      <c r="AL277" s="127"/>
      <c r="AM277" s="127"/>
      <c r="AN277" s="127"/>
      <c r="AO277" s="127"/>
      <c r="AP277" s="127"/>
      <c r="AQ277" s="127"/>
      <c r="AR277" s="127"/>
      <c r="AS277" s="127"/>
      <c r="AT277" s="127"/>
      <c r="AU277" s="127"/>
      <c r="AV277" s="127"/>
      <c r="AW277" s="127"/>
      <c r="AX277" s="127"/>
      <c r="AY277" s="127"/>
      <c r="AZ277" s="127"/>
      <c r="BA277" s="127"/>
      <c r="BB277" s="127"/>
      <c r="BC277" s="127"/>
      <c r="BD277" s="127"/>
      <c r="BE277" s="127"/>
      <c r="BF277" s="127"/>
      <c r="BG277" s="127"/>
      <c r="BH277" s="127"/>
      <c r="BI277" s="127"/>
      <c r="BJ277" s="127"/>
      <c r="BK277" s="127"/>
      <c r="BL277" s="127"/>
      <c r="BM277" s="127"/>
      <c r="BN277" s="127"/>
      <c r="BO277" s="127"/>
      <c r="BP277" s="127"/>
      <c r="BQ277" s="127"/>
      <c r="BR277" s="127"/>
      <c r="BS277" s="127"/>
      <c r="BT277" s="127"/>
      <c r="BU277" s="127"/>
      <c r="BV277" s="127"/>
      <c r="BW277" s="127"/>
      <c r="BX277" s="127"/>
      <c r="BY277" s="127"/>
      <c r="BZ277" s="127"/>
      <c r="CA277" s="127"/>
      <c r="CB277" s="127"/>
      <c r="CC277" s="127"/>
    </row>
    <row r="278" spans="1:81" s="4" customFormat="1" x14ac:dyDescent="0.2">
      <c r="A278" s="87"/>
      <c r="C278" s="140"/>
      <c r="H278" s="140"/>
      <c r="P278" s="127"/>
      <c r="Q278" s="127"/>
      <c r="R278" s="127"/>
      <c r="S278" s="127"/>
      <c r="T278" s="127"/>
      <c r="U278" s="127"/>
      <c r="V278" s="127"/>
      <c r="W278" s="127"/>
      <c r="X278" s="127"/>
      <c r="Y278" s="127"/>
      <c r="Z278" s="127"/>
      <c r="AA278" s="127"/>
      <c r="AB278" s="127"/>
      <c r="AC278" s="127"/>
      <c r="AD278" s="127"/>
      <c r="AE278" s="127"/>
      <c r="AF278" s="127"/>
      <c r="AG278" s="127"/>
      <c r="AH278" s="127"/>
      <c r="AI278" s="127"/>
      <c r="AJ278" s="127"/>
      <c r="AK278" s="127"/>
      <c r="AL278" s="127"/>
      <c r="AM278" s="127"/>
      <c r="AN278" s="127"/>
      <c r="AO278" s="127"/>
      <c r="AP278" s="127"/>
      <c r="AQ278" s="127"/>
      <c r="AR278" s="127"/>
      <c r="AS278" s="127"/>
      <c r="AT278" s="127"/>
      <c r="AU278" s="127"/>
      <c r="AV278" s="127"/>
      <c r="AW278" s="127"/>
      <c r="AX278" s="127"/>
      <c r="AY278" s="127"/>
      <c r="AZ278" s="127"/>
      <c r="BA278" s="127"/>
      <c r="BB278" s="127"/>
      <c r="BC278" s="127"/>
      <c r="BD278" s="127"/>
      <c r="BE278" s="127"/>
      <c r="BF278" s="127"/>
      <c r="BG278" s="127"/>
      <c r="BH278" s="127"/>
      <c r="BI278" s="127"/>
      <c r="BJ278" s="127"/>
      <c r="BK278" s="127"/>
      <c r="BL278" s="127"/>
      <c r="BM278" s="127"/>
      <c r="BN278" s="127"/>
      <c r="BO278" s="127"/>
      <c r="BP278" s="127"/>
      <c r="BQ278" s="127"/>
      <c r="BR278" s="127"/>
      <c r="BS278" s="127"/>
      <c r="BT278" s="127"/>
      <c r="BU278" s="127"/>
      <c r="BV278" s="127"/>
      <c r="BW278" s="127"/>
      <c r="BX278" s="127"/>
      <c r="BY278" s="127"/>
      <c r="BZ278" s="127"/>
      <c r="CA278" s="127"/>
      <c r="CB278" s="127"/>
      <c r="CC278" s="127"/>
    </row>
    <row r="279" spans="1:81" s="4" customFormat="1" x14ac:dyDescent="0.2">
      <c r="A279" s="87"/>
      <c r="C279" s="140"/>
      <c r="H279" s="140"/>
      <c r="P279" s="127"/>
      <c r="Q279" s="127"/>
      <c r="R279" s="127"/>
      <c r="S279" s="127"/>
      <c r="T279" s="127"/>
      <c r="U279" s="127"/>
      <c r="V279" s="127"/>
      <c r="W279" s="127"/>
      <c r="X279" s="127"/>
      <c r="Y279" s="127"/>
      <c r="Z279" s="127"/>
      <c r="AA279" s="127"/>
      <c r="AB279" s="127"/>
      <c r="AC279" s="127"/>
      <c r="AD279" s="127"/>
      <c r="AE279" s="127"/>
      <c r="AF279" s="127"/>
      <c r="AG279" s="127"/>
      <c r="AH279" s="127"/>
      <c r="AI279" s="127"/>
      <c r="AJ279" s="127"/>
      <c r="AK279" s="127"/>
      <c r="AL279" s="127"/>
      <c r="AM279" s="127"/>
      <c r="AN279" s="127"/>
      <c r="AO279" s="127"/>
      <c r="AP279" s="127"/>
      <c r="AQ279" s="127"/>
      <c r="AR279" s="127"/>
      <c r="AS279" s="127"/>
      <c r="AT279" s="127"/>
      <c r="AU279" s="127"/>
      <c r="AV279" s="127"/>
      <c r="AW279" s="127"/>
      <c r="AX279" s="127"/>
      <c r="AY279" s="127"/>
      <c r="AZ279" s="127"/>
      <c r="BA279" s="127"/>
      <c r="BB279" s="127"/>
      <c r="BC279" s="127"/>
      <c r="BD279" s="127"/>
      <c r="BE279" s="127"/>
      <c r="BF279" s="127"/>
      <c r="BG279" s="127"/>
      <c r="BH279" s="127"/>
      <c r="BI279" s="127"/>
      <c r="BJ279" s="127"/>
      <c r="BK279" s="127"/>
      <c r="BL279" s="127"/>
      <c r="BM279" s="127"/>
      <c r="BN279" s="127"/>
      <c r="BO279" s="127"/>
      <c r="BP279" s="127"/>
      <c r="BQ279" s="127"/>
      <c r="BR279" s="127"/>
      <c r="BS279" s="127"/>
      <c r="BT279" s="127"/>
      <c r="BU279" s="127"/>
      <c r="BV279" s="127"/>
      <c r="BW279" s="127"/>
      <c r="BX279" s="127"/>
      <c r="BY279" s="127"/>
      <c r="BZ279" s="127"/>
      <c r="CA279" s="127"/>
      <c r="CB279" s="127"/>
      <c r="CC279" s="127"/>
    </row>
    <row r="280" spans="1:81" s="4" customFormat="1" x14ac:dyDescent="0.2">
      <c r="A280" s="87"/>
      <c r="C280" s="140"/>
      <c r="H280" s="140"/>
      <c r="P280" s="127"/>
      <c r="Q280" s="127"/>
      <c r="R280" s="127"/>
      <c r="S280" s="127"/>
      <c r="T280" s="127"/>
      <c r="U280" s="127"/>
      <c r="V280" s="127"/>
      <c r="W280" s="127"/>
      <c r="X280" s="127"/>
      <c r="Y280" s="127"/>
      <c r="Z280" s="127"/>
      <c r="AA280" s="127"/>
      <c r="AB280" s="127"/>
      <c r="AC280" s="127"/>
      <c r="AD280" s="127"/>
      <c r="AE280" s="127"/>
      <c r="AF280" s="127"/>
      <c r="AG280" s="127"/>
      <c r="AH280" s="127"/>
      <c r="AI280" s="127"/>
      <c r="AJ280" s="127"/>
      <c r="AK280" s="127"/>
      <c r="AL280" s="127"/>
      <c r="AM280" s="127"/>
      <c r="AN280" s="127"/>
      <c r="AO280" s="127"/>
      <c r="AP280" s="127"/>
      <c r="AQ280" s="127"/>
      <c r="AR280" s="127"/>
      <c r="AS280" s="127"/>
      <c r="AT280" s="127"/>
      <c r="AU280" s="127"/>
      <c r="AV280" s="127"/>
      <c r="AW280" s="127"/>
      <c r="AX280" s="127"/>
      <c r="AY280" s="127"/>
      <c r="AZ280" s="127"/>
      <c r="BA280" s="127"/>
      <c r="BB280" s="127"/>
      <c r="BC280" s="127"/>
      <c r="BD280" s="127"/>
      <c r="BE280" s="127"/>
      <c r="BF280" s="127"/>
      <c r="BG280" s="127"/>
      <c r="BH280" s="127"/>
      <c r="BI280" s="127"/>
      <c r="BJ280" s="127"/>
      <c r="BK280" s="127"/>
      <c r="BL280" s="127"/>
      <c r="BM280" s="127"/>
      <c r="BN280" s="127"/>
      <c r="BO280" s="127"/>
      <c r="BP280" s="127"/>
      <c r="BQ280" s="127"/>
      <c r="BR280" s="127"/>
      <c r="BS280" s="127"/>
      <c r="BT280" s="127"/>
      <c r="BU280" s="127"/>
      <c r="BV280" s="127"/>
      <c r="BW280" s="127"/>
      <c r="BX280" s="127"/>
      <c r="BY280" s="127"/>
      <c r="BZ280" s="127"/>
      <c r="CA280" s="127"/>
      <c r="CB280" s="127"/>
      <c r="CC280" s="127"/>
    </row>
    <row r="281" spans="1:81" s="4" customFormat="1" x14ac:dyDescent="0.2">
      <c r="A281" s="87"/>
      <c r="C281" s="140"/>
      <c r="H281" s="140"/>
      <c r="P281" s="127"/>
      <c r="Q281" s="127"/>
      <c r="R281" s="127"/>
      <c r="S281" s="127"/>
      <c r="T281" s="127"/>
      <c r="U281" s="127"/>
      <c r="V281" s="127"/>
      <c r="W281" s="127"/>
      <c r="X281" s="127"/>
      <c r="Y281" s="127"/>
      <c r="Z281" s="127"/>
      <c r="AA281" s="127"/>
      <c r="AB281" s="127"/>
      <c r="AC281" s="127"/>
      <c r="AD281" s="127"/>
      <c r="AE281" s="127"/>
      <c r="AF281" s="127"/>
      <c r="AG281" s="127"/>
      <c r="AH281" s="127"/>
      <c r="AI281" s="127"/>
      <c r="AJ281" s="127"/>
      <c r="AK281" s="127"/>
      <c r="AL281" s="127"/>
      <c r="AM281" s="127"/>
      <c r="AN281" s="127"/>
      <c r="AO281" s="127"/>
      <c r="AP281" s="127"/>
      <c r="AQ281" s="127"/>
      <c r="AR281" s="127"/>
      <c r="AS281" s="127"/>
      <c r="AT281" s="127"/>
      <c r="AU281" s="127"/>
      <c r="AV281" s="127"/>
      <c r="AW281" s="127"/>
      <c r="AX281" s="127"/>
      <c r="AY281" s="127"/>
      <c r="AZ281" s="127"/>
      <c r="BA281" s="127"/>
      <c r="BB281" s="127"/>
      <c r="BC281" s="127"/>
      <c r="BD281" s="127"/>
      <c r="BE281" s="127"/>
      <c r="BF281" s="127"/>
      <c r="BG281" s="127"/>
      <c r="BH281" s="127"/>
      <c r="BI281" s="127"/>
      <c r="BJ281" s="127"/>
      <c r="BK281" s="127"/>
      <c r="BL281" s="127"/>
      <c r="BM281" s="127"/>
      <c r="BN281" s="127"/>
      <c r="BO281" s="127"/>
      <c r="BP281" s="127"/>
      <c r="BQ281" s="127"/>
      <c r="BR281" s="127"/>
      <c r="BS281" s="127"/>
      <c r="BT281" s="127"/>
      <c r="BU281" s="127"/>
      <c r="BV281" s="127"/>
      <c r="BW281" s="127"/>
      <c r="BX281" s="127"/>
      <c r="BY281" s="127"/>
      <c r="BZ281" s="127"/>
      <c r="CA281" s="127"/>
      <c r="CB281" s="127"/>
      <c r="CC281" s="127"/>
    </row>
    <row r="282" spans="1:81" s="4" customFormat="1" x14ac:dyDescent="0.2">
      <c r="A282" s="87"/>
      <c r="C282" s="140"/>
      <c r="H282" s="140"/>
      <c r="P282" s="127"/>
      <c r="Q282" s="127"/>
      <c r="R282" s="127"/>
      <c r="S282" s="127"/>
      <c r="T282" s="127"/>
      <c r="U282" s="127"/>
      <c r="V282" s="127"/>
      <c r="W282" s="127"/>
      <c r="X282" s="127"/>
      <c r="Y282" s="127"/>
      <c r="Z282" s="127"/>
      <c r="AA282" s="127"/>
      <c r="AB282" s="127"/>
      <c r="AC282" s="127"/>
      <c r="AD282" s="127"/>
      <c r="AE282" s="127"/>
      <c r="AF282" s="127"/>
      <c r="AG282" s="127"/>
      <c r="AH282" s="127"/>
      <c r="AI282" s="127"/>
      <c r="AJ282" s="127"/>
      <c r="AK282" s="127"/>
      <c r="AL282" s="127"/>
      <c r="AM282" s="127"/>
      <c r="AN282" s="127"/>
      <c r="AO282" s="127"/>
      <c r="AP282" s="127"/>
      <c r="AQ282" s="127"/>
      <c r="AR282" s="127"/>
      <c r="AS282" s="127"/>
      <c r="AT282" s="127"/>
      <c r="AU282" s="127"/>
      <c r="AV282" s="127"/>
      <c r="AW282" s="127"/>
      <c r="AX282" s="127"/>
      <c r="AY282" s="127"/>
      <c r="AZ282" s="127"/>
      <c r="BA282" s="127"/>
      <c r="BB282" s="127"/>
      <c r="BC282" s="127"/>
      <c r="BD282" s="127"/>
      <c r="BE282" s="127"/>
      <c r="BF282" s="127"/>
      <c r="BG282" s="127"/>
      <c r="BH282" s="127"/>
      <c r="BI282" s="127"/>
      <c r="BJ282" s="127"/>
      <c r="BK282" s="127"/>
      <c r="BL282" s="127"/>
      <c r="BM282" s="127"/>
      <c r="BN282" s="127"/>
      <c r="BO282" s="127"/>
      <c r="BP282" s="127"/>
      <c r="BQ282" s="127"/>
      <c r="BR282" s="127"/>
      <c r="BS282" s="127"/>
      <c r="BT282" s="127"/>
      <c r="BU282" s="127"/>
      <c r="BV282" s="127"/>
      <c r="BW282" s="127"/>
      <c r="BX282" s="127"/>
      <c r="BY282" s="127"/>
      <c r="BZ282" s="127"/>
      <c r="CA282" s="127"/>
      <c r="CB282" s="127"/>
      <c r="CC282" s="127"/>
    </row>
    <row r="283" spans="1:81" s="4" customFormat="1" x14ac:dyDescent="0.2">
      <c r="A283" s="87"/>
      <c r="C283" s="140"/>
      <c r="H283" s="140"/>
      <c r="P283" s="127"/>
      <c r="Q283" s="127"/>
      <c r="R283" s="127"/>
      <c r="S283" s="127"/>
      <c r="T283" s="127"/>
      <c r="U283" s="127"/>
      <c r="V283" s="127"/>
      <c r="W283" s="127"/>
      <c r="X283" s="127"/>
      <c r="Y283" s="127"/>
      <c r="Z283" s="127"/>
      <c r="AA283" s="127"/>
      <c r="AB283" s="127"/>
      <c r="AC283" s="127"/>
      <c r="AD283" s="127"/>
      <c r="AE283" s="127"/>
      <c r="AF283" s="127"/>
      <c r="AG283" s="127"/>
      <c r="AH283" s="127"/>
      <c r="AI283" s="127"/>
      <c r="AJ283" s="127"/>
      <c r="AK283" s="127"/>
      <c r="AL283" s="127"/>
      <c r="AM283" s="127"/>
      <c r="AN283" s="127"/>
      <c r="AO283" s="127"/>
      <c r="AP283" s="127"/>
      <c r="AQ283" s="127"/>
      <c r="AR283" s="127"/>
      <c r="AS283" s="127"/>
      <c r="AT283" s="127"/>
      <c r="AU283" s="127"/>
      <c r="AV283" s="127"/>
      <c r="AW283" s="127"/>
      <c r="AX283" s="127"/>
      <c r="AY283" s="127"/>
      <c r="AZ283" s="127"/>
      <c r="BA283" s="127"/>
      <c r="BB283" s="127"/>
      <c r="BC283" s="127"/>
      <c r="BD283" s="127"/>
      <c r="BE283" s="127"/>
      <c r="BF283" s="127"/>
      <c r="BG283" s="127"/>
      <c r="BH283" s="127"/>
      <c r="BI283" s="127"/>
      <c r="BJ283" s="127"/>
      <c r="BK283" s="127"/>
      <c r="BL283" s="127"/>
      <c r="BM283" s="127"/>
      <c r="BN283" s="127"/>
      <c r="BO283" s="127"/>
      <c r="BP283" s="127"/>
      <c r="BQ283" s="127"/>
      <c r="BR283" s="127"/>
      <c r="BS283" s="127"/>
      <c r="BT283" s="127"/>
      <c r="BU283" s="127"/>
      <c r="BV283" s="127"/>
      <c r="BW283" s="127"/>
      <c r="BX283" s="127"/>
      <c r="BY283" s="127"/>
      <c r="BZ283" s="127"/>
      <c r="CA283" s="127"/>
      <c r="CB283" s="127"/>
      <c r="CC283" s="127"/>
    </row>
    <row r="284" spans="1:81" s="4" customFormat="1" x14ac:dyDescent="0.2">
      <c r="A284" s="87"/>
      <c r="C284" s="140"/>
      <c r="H284" s="140"/>
      <c r="P284" s="127"/>
      <c r="Q284" s="127"/>
      <c r="R284" s="127"/>
      <c r="S284" s="127"/>
      <c r="T284" s="127"/>
      <c r="U284" s="127"/>
      <c r="V284" s="127"/>
      <c r="W284" s="127"/>
      <c r="X284" s="127"/>
      <c r="Y284" s="127"/>
      <c r="Z284" s="127"/>
      <c r="AA284" s="127"/>
      <c r="AB284" s="127"/>
      <c r="AC284" s="127"/>
      <c r="AD284" s="127"/>
      <c r="AE284" s="127"/>
      <c r="AF284" s="127"/>
      <c r="AG284" s="127"/>
      <c r="AH284" s="127"/>
      <c r="AI284" s="127"/>
      <c r="AJ284" s="127"/>
      <c r="AK284" s="127"/>
      <c r="AL284" s="127"/>
      <c r="AM284" s="127"/>
      <c r="AN284" s="127"/>
      <c r="AO284" s="127"/>
      <c r="AP284" s="127"/>
      <c r="AQ284" s="127"/>
      <c r="AR284" s="127"/>
      <c r="AS284" s="127"/>
      <c r="AT284" s="127"/>
      <c r="AU284" s="127"/>
      <c r="AV284" s="127"/>
      <c r="AW284" s="127"/>
      <c r="AX284" s="127"/>
      <c r="AY284" s="127"/>
      <c r="AZ284" s="127"/>
      <c r="BA284" s="127"/>
      <c r="BB284" s="127"/>
      <c r="BC284" s="127"/>
      <c r="BD284" s="127"/>
      <c r="BE284" s="127"/>
      <c r="BF284" s="127"/>
      <c r="BG284" s="127"/>
      <c r="BH284" s="127"/>
      <c r="BI284" s="127"/>
      <c r="BJ284" s="127"/>
      <c r="BK284" s="127"/>
      <c r="BL284" s="127"/>
      <c r="BM284" s="127"/>
      <c r="BN284" s="127"/>
      <c r="BO284" s="127"/>
      <c r="BP284" s="127"/>
      <c r="BQ284" s="127"/>
      <c r="BR284" s="127"/>
      <c r="BS284" s="127"/>
      <c r="BT284" s="127"/>
      <c r="BU284" s="127"/>
      <c r="BV284" s="127"/>
      <c r="BW284" s="127"/>
      <c r="BX284" s="127"/>
      <c r="BY284" s="127"/>
      <c r="BZ284" s="127"/>
      <c r="CA284" s="127"/>
      <c r="CB284" s="127"/>
      <c r="CC284" s="127"/>
    </row>
    <row r="285" spans="1:81" s="4" customFormat="1" x14ac:dyDescent="0.2">
      <c r="A285" s="87"/>
      <c r="C285" s="140"/>
      <c r="H285" s="140"/>
      <c r="P285" s="127"/>
      <c r="Q285" s="127"/>
      <c r="R285" s="127"/>
      <c r="S285" s="127"/>
      <c r="T285" s="127"/>
      <c r="U285" s="127"/>
      <c r="V285" s="127"/>
      <c r="W285" s="127"/>
      <c r="X285" s="127"/>
      <c r="Y285" s="127"/>
      <c r="Z285" s="127"/>
      <c r="AA285" s="127"/>
      <c r="AB285" s="127"/>
      <c r="AC285" s="127"/>
      <c r="AD285" s="127"/>
      <c r="AE285" s="127"/>
      <c r="AF285" s="127"/>
      <c r="AG285" s="127"/>
      <c r="AH285" s="127"/>
      <c r="AI285" s="127"/>
      <c r="AJ285" s="127"/>
      <c r="AK285" s="127"/>
      <c r="AL285" s="127"/>
      <c r="AM285" s="127"/>
      <c r="AN285" s="127"/>
      <c r="AO285" s="127"/>
      <c r="AP285" s="127"/>
      <c r="AQ285" s="127"/>
      <c r="AR285" s="127"/>
      <c r="AS285" s="127"/>
      <c r="AT285" s="127"/>
      <c r="AU285" s="127"/>
      <c r="AV285" s="127"/>
      <c r="AW285" s="127"/>
      <c r="AX285" s="127"/>
      <c r="AY285" s="127"/>
      <c r="AZ285" s="127"/>
      <c r="BA285" s="127"/>
      <c r="BB285" s="127"/>
      <c r="BC285" s="127"/>
      <c r="BD285" s="127"/>
      <c r="BE285" s="127"/>
      <c r="BF285" s="127"/>
      <c r="BG285" s="127"/>
      <c r="BH285" s="127"/>
      <c r="BI285" s="127"/>
      <c r="BJ285" s="127"/>
      <c r="BK285" s="127"/>
      <c r="BL285" s="127"/>
      <c r="BM285" s="127"/>
      <c r="BN285" s="127"/>
      <c r="BO285" s="127"/>
      <c r="BP285" s="127"/>
      <c r="BQ285" s="127"/>
      <c r="BR285" s="127"/>
      <c r="BS285" s="127"/>
      <c r="BT285" s="127"/>
      <c r="BU285" s="127"/>
      <c r="BV285" s="127"/>
      <c r="BW285" s="127"/>
      <c r="BX285" s="127"/>
      <c r="BY285" s="127"/>
      <c r="BZ285" s="127"/>
      <c r="CA285" s="127"/>
      <c r="CB285" s="127"/>
      <c r="CC285" s="127"/>
    </row>
    <row r="286" spans="1:81" s="4" customFormat="1" x14ac:dyDescent="0.2">
      <c r="A286" s="87"/>
      <c r="C286" s="140"/>
      <c r="H286" s="140"/>
      <c r="P286" s="127"/>
      <c r="Q286" s="127"/>
      <c r="R286" s="127"/>
      <c r="S286" s="127"/>
      <c r="T286" s="127"/>
      <c r="U286" s="127"/>
      <c r="V286" s="127"/>
      <c r="W286" s="127"/>
      <c r="X286" s="127"/>
      <c r="Y286" s="127"/>
      <c r="Z286" s="127"/>
      <c r="AA286" s="127"/>
      <c r="AB286" s="127"/>
      <c r="AC286" s="127"/>
      <c r="AD286" s="127"/>
      <c r="AE286" s="127"/>
      <c r="AF286" s="127"/>
      <c r="AG286" s="127"/>
      <c r="AH286" s="127"/>
      <c r="AI286" s="127"/>
      <c r="AJ286" s="127"/>
      <c r="AK286" s="127"/>
      <c r="AL286" s="127"/>
      <c r="AM286" s="127"/>
      <c r="AN286" s="127"/>
      <c r="AO286" s="127"/>
      <c r="AP286" s="127"/>
      <c r="AQ286" s="127"/>
      <c r="AR286" s="127"/>
      <c r="AS286" s="127"/>
      <c r="AT286" s="127"/>
      <c r="AU286" s="127"/>
      <c r="AV286" s="127"/>
      <c r="AW286" s="127"/>
      <c r="AX286" s="127"/>
      <c r="AY286" s="127"/>
      <c r="AZ286" s="127"/>
      <c r="BA286" s="127"/>
      <c r="BB286" s="127"/>
      <c r="BC286" s="127"/>
      <c r="BD286" s="127"/>
      <c r="BE286" s="127"/>
      <c r="BF286" s="127"/>
      <c r="BG286" s="127"/>
      <c r="BH286" s="127"/>
      <c r="BI286" s="127"/>
      <c r="BJ286" s="127"/>
      <c r="BK286" s="127"/>
      <c r="BL286" s="127"/>
      <c r="BM286" s="127"/>
      <c r="BN286" s="127"/>
      <c r="BO286" s="127"/>
      <c r="BP286" s="127"/>
      <c r="BQ286" s="127"/>
      <c r="BR286" s="127"/>
      <c r="BS286" s="127"/>
      <c r="BT286" s="127"/>
      <c r="BU286" s="127"/>
      <c r="BV286" s="127"/>
      <c r="BW286" s="127"/>
      <c r="BX286" s="127"/>
      <c r="BY286" s="127"/>
      <c r="BZ286" s="127"/>
      <c r="CA286" s="127"/>
      <c r="CB286" s="127"/>
      <c r="CC286" s="127"/>
    </row>
    <row r="287" spans="1:81" s="4" customFormat="1" x14ac:dyDescent="0.2">
      <c r="A287" s="87"/>
      <c r="C287" s="140"/>
      <c r="H287" s="140"/>
      <c r="P287" s="127"/>
      <c r="Q287" s="127"/>
      <c r="R287" s="127"/>
      <c r="S287" s="127"/>
      <c r="T287" s="127"/>
      <c r="U287" s="127"/>
      <c r="V287" s="127"/>
      <c r="W287" s="127"/>
      <c r="X287" s="127"/>
      <c r="Y287" s="127"/>
      <c r="Z287" s="127"/>
      <c r="AA287" s="127"/>
      <c r="AB287" s="127"/>
      <c r="AC287" s="127"/>
      <c r="AD287" s="127"/>
      <c r="AE287" s="127"/>
      <c r="AF287" s="127"/>
      <c r="AG287" s="127"/>
      <c r="AH287" s="127"/>
      <c r="AI287" s="127"/>
      <c r="AJ287" s="127"/>
      <c r="AK287" s="127"/>
      <c r="AL287" s="127"/>
      <c r="AM287" s="127"/>
      <c r="AN287" s="127"/>
      <c r="AO287" s="127"/>
      <c r="AP287" s="127"/>
      <c r="AQ287" s="127"/>
      <c r="AR287" s="127"/>
      <c r="AS287" s="127"/>
      <c r="AT287" s="127"/>
      <c r="AU287" s="127"/>
      <c r="AV287" s="127"/>
      <c r="AW287" s="127"/>
      <c r="AX287" s="127"/>
      <c r="AY287" s="127"/>
      <c r="AZ287" s="127"/>
      <c r="BA287" s="127"/>
      <c r="BB287" s="127"/>
      <c r="BC287" s="127"/>
      <c r="BD287" s="127"/>
      <c r="BE287" s="127"/>
      <c r="BF287" s="127"/>
      <c r="BG287" s="127"/>
      <c r="BH287" s="127"/>
      <c r="BI287" s="127"/>
      <c r="BJ287" s="127"/>
      <c r="BK287" s="127"/>
      <c r="BL287" s="127"/>
      <c r="BM287" s="127"/>
      <c r="BN287" s="127"/>
      <c r="BO287" s="127"/>
      <c r="BP287" s="127"/>
      <c r="BQ287" s="127"/>
      <c r="BR287" s="127"/>
      <c r="BS287" s="127"/>
      <c r="BT287" s="127"/>
      <c r="BU287" s="127"/>
      <c r="BV287" s="127"/>
      <c r="BW287" s="127"/>
      <c r="BX287" s="127"/>
      <c r="BY287" s="127"/>
      <c r="BZ287" s="127"/>
      <c r="CA287" s="127"/>
      <c r="CB287" s="127"/>
      <c r="CC287" s="127"/>
    </row>
    <row r="288" spans="1:81" s="4" customFormat="1" x14ac:dyDescent="0.2">
      <c r="A288" s="87"/>
      <c r="C288" s="140"/>
      <c r="H288" s="140"/>
      <c r="P288" s="127"/>
      <c r="Q288" s="127"/>
      <c r="R288" s="127"/>
      <c r="S288" s="127"/>
      <c r="T288" s="127"/>
      <c r="U288" s="127"/>
      <c r="V288" s="127"/>
      <c r="W288" s="127"/>
      <c r="X288" s="127"/>
      <c r="Y288" s="127"/>
      <c r="Z288" s="127"/>
      <c r="AA288" s="127"/>
      <c r="AB288" s="127"/>
      <c r="AC288" s="127"/>
      <c r="AD288" s="127"/>
      <c r="AE288" s="127"/>
      <c r="AF288" s="127"/>
      <c r="AG288" s="127"/>
      <c r="AH288" s="127"/>
      <c r="AI288" s="127"/>
      <c r="AJ288" s="127"/>
      <c r="AK288" s="127"/>
      <c r="AL288" s="127"/>
      <c r="AM288" s="127"/>
      <c r="AN288" s="127"/>
      <c r="AO288" s="127"/>
      <c r="AP288" s="127"/>
      <c r="AQ288" s="127"/>
      <c r="AR288" s="127"/>
      <c r="AS288" s="127"/>
      <c r="AT288" s="127"/>
      <c r="AU288" s="127"/>
      <c r="AV288" s="127"/>
      <c r="AW288" s="127"/>
      <c r="AX288" s="127"/>
      <c r="AY288" s="127"/>
      <c r="AZ288" s="127"/>
      <c r="BA288" s="127"/>
      <c r="BB288" s="127"/>
      <c r="BC288" s="127"/>
      <c r="BD288" s="127"/>
      <c r="BE288" s="127"/>
      <c r="BF288" s="127"/>
      <c r="BG288" s="127"/>
      <c r="BH288" s="127"/>
      <c r="BI288" s="127"/>
      <c r="BJ288" s="127"/>
      <c r="BK288" s="127"/>
      <c r="BL288" s="127"/>
      <c r="BM288" s="127"/>
      <c r="BN288" s="127"/>
      <c r="BO288" s="127"/>
      <c r="BP288" s="127"/>
      <c r="BQ288" s="127"/>
      <c r="BR288" s="127"/>
      <c r="BS288" s="127"/>
      <c r="BT288" s="127"/>
      <c r="BU288" s="127"/>
      <c r="BV288" s="127"/>
      <c r="BW288" s="127"/>
      <c r="BX288" s="127"/>
      <c r="BY288" s="127"/>
      <c r="BZ288" s="127"/>
      <c r="CA288" s="127"/>
      <c r="CB288" s="127"/>
      <c r="CC288" s="127"/>
    </row>
    <row r="289" spans="1:81" s="4" customFormat="1" x14ac:dyDescent="0.2">
      <c r="A289" s="87"/>
      <c r="C289" s="140"/>
      <c r="H289" s="140"/>
      <c r="P289" s="127"/>
      <c r="Q289" s="127"/>
      <c r="R289" s="127"/>
      <c r="S289" s="127"/>
      <c r="T289" s="127"/>
      <c r="U289" s="127"/>
      <c r="V289" s="127"/>
      <c r="W289" s="127"/>
      <c r="X289" s="127"/>
      <c r="Y289" s="127"/>
      <c r="Z289" s="127"/>
      <c r="AA289" s="127"/>
      <c r="AB289" s="127"/>
      <c r="AC289" s="127"/>
      <c r="AD289" s="127"/>
      <c r="AE289" s="127"/>
      <c r="AF289" s="127"/>
      <c r="AG289" s="127"/>
      <c r="AH289" s="127"/>
      <c r="AI289" s="127"/>
      <c r="AJ289" s="127"/>
      <c r="AK289" s="127"/>
      <c r="AL289" s="127"/>
      <c r="AM289" s="127"/>
      <c r="AN289" s="127"/>
      <c r="AO289" s="127"/>
      <c r="AP289" s="127"/>
      <c r="AQ289" s="127"/>
      <c r="AR289" s="127"/>
      <c r="AS289" s="127"/>
      <c r="AT289" s="127"/>
      <c r="AU289" s="127"/>
      <c r="AV289" s="127"/>
      <c r="AW289" s="127"/>
      <c r="AX289" s="127"/>
      <c r="AY289" s="127"/>
      <c r="AZ289" s="127"/>
      <c r="BA289" s="127"/>
      <c r="BB289" s="127"/>
      <c r="BC289" s="127"/>
      <c r="BD289" s="127"/>
      <c r="BE289" s="127"/>
      <c r="BF289" s="127"/>
      <c r="BG289" s="127"/>
      <c r="BH289" s="127"/>
      <c r="BI289" s="127"/>
      <c r="BJ289" s="127"/>
      <c r="BK289" s="127"/>
      <c r="BL289" s="127"/>
      <c r="BM289" s="127"/>
      <c r="BN289" s="127"/>
      <c r="BO289" s="127"/>
      <c r="BP289" s="127"/>
      <c r="BQ289" s="127"/>
      <c r="BR289" s="127"/>
      <c r="BS289" s="127"/>
      <c r="BT289" s="127"/>
      <c r="BU289" s="127"/>
      <c r="BV289" s="127"/>
      <c r="BW289" s="127"/>
      <c r="BX289" s="127"/>
      <c r="BY289" s="127"/>
      <c r="BZ289" s="127"/>
      <c r="CA289" s="127"/>
      <c r="CB289" s="127"/>
      <c r="CC289" s="127"/>
    </row>
    <row r="290" spans="1:81" s="4" customFormat="1" x14ac:dyDescent="0.2">
      <c r="A290" s="87"/>
      <c r="C290" s="140"/>
      <c r="H290" s="140"/>
      <c r="P290" s="127"/>
      <c r="Q290" s="127"/>
      <c r="R290" s="127"/>
      <c r="S290" s="127"/>
      <c r="T290" s="127"/>
      <c r="U290" s="127"/>
      <c r="V290" s="127"/>
      <c r="W290" s="127"/>
      <c r="X290" s="127"/>
      <c r="Y290" s="127"/>
      <c r="Z290" s="127"/>
      <c r="AA290" s="127"/>
      <c r="AB290" s="127"/>
      <c r="AC290" s="127"/>
      <c r="AD290" s="127"/>
      <c r="AE290" s="127"/>
      <c r="AF290" s="127"/>
      <c r="AG290" s="127"/>
      <c r="AH290" s="127"/>
      <c r="AI290" s="127"/>
      <c r="AJ290" s="127"/>
      <c r="AK290" s="127"/>
      <c r="AL290" s="127"/>
      <c r="AM290" s="127"/>
      <c r="AN290" s="127"/>
      <c r="AO290" s="127"/>
      <c r="AP290" s="127"/>
      <c r="AQ290" s="127"/>
      <c r="AR290" s="127"/>
      <c r="AS290" s="127"/>
      <c r="AT290" s="127"/>
      <c r="AU290" s="127"/>
      <c r="AV290" s="127"/>
      <c r="AW290" s="127"/>
      <c r="AX290" s="127"/>
      <c r="AY290" s="127"/>
      <c r="AZ290" s="127"/>
      <c r="BA290" s="127"/>
      <c r="BB290" s="127"/>
      <c r="BC290" s="127"/>
      <c r="BD290" s="127"/>
      <c r="BE290" s="127"/>
      <c r="BF290" s="127"/>
      <c r="BG290" s="127"/>
      <c r="BH290" s="127"/>
      <c r="BI290" s="127"/>
      <c r="BJ290" s="127"/>
      <c r="BK290" s="127"/>
      <c r="BL290" s="127"/>
      <c r="BM290" s="127"/>
      <c r="BN290" s="127"/>
      <c r="BO290" s="127"/>
      <c r="BP290" s="127"/>
      <c r="BQ290" s="127"/>
      <c r="BR290" s="127"/>
      <c r="BS290" s="127"/>
      <c r="BT290" s="127"/>
      <c r="BU290" s="127"/>
      <c r="BV290" s="127"/>
      <c r="BW290" s="127"/>
      <c r="BX290" s="127"/>
      <c r="BY290" s="127"/>
      <c r="BZ290" s="127"/>
      <c r="CA290" s="127"/>
      <c r="CB290" s="127"/>
      <c r="CC290" s="127"/>
    </row>
    <row r="291" spans="1:81" s="4" customFormat="1" x14ac:dyDescent="0.2">
      <c r="A291" s="87"/>
      <c r="C291" s="140"/>
      <c r="H291" s="140"/>
      <c r="P291" s="127"/>
      <c r="Q291" s="127"/>
      <c r="R291" s="127"/>
      <c r="S291" s="127"/>
      <c r="T291" s="127"/>
      <c r="U291" s="127"/>
      <c r="V291" s="127"/>
      <c r="W291" s="127"/>
      <c r="X291" s="127"/>
      <c r="Y291" s="127"/>
      <c r="Z291" s="127"/>
      <c r="AA291" s="127"/>
      <c r="AB291" s="127"/>
      <c r="AC291" s="127"/>
      <c r="AD291" s="127"/>
      <c r="AE291" s="127"/>
      <c r="AF291" s="127"/>
      <c r="AG291" s="127"/>
      <c r="AH291" s="127"/>
      <c r="AI291" s="127"/>
      <c r="AJ291" s="127"/>
      <c r="AK291" s="127"/>
      <c r="AL291" s="127"/>
      <c r="AM291" s="127"/>
      <c r="AN291" s="127"/>
      <c r="AO291" s="127"/>
      <c r="AP291" s="127"/>
      <c r="AQ291" s="127"/>
      <c r="AR291" s="127"/>
      <c r="AS291" s="127"/>
      <c r="AT291" s="127"/>
      <c r="AU291" s="127"/>
      <c r="AV291" s="127"/>
      <c r="AW291" s="127"/>
      <c r="AX291" s="127"/>
      <c r="AY291" s="127"/>
      <c r="AZ291" s="127"/>
      <c r="BA291" s="127"/>
      <c r="BB291" s="127"/>
      <c r="BC291" s="127"/>
      <c r="BD291" s="127"/>
      <c r="BE291" s="127"/>
      <c r="BF291" s="127"/>
      <c r="BG291" s="127"/>
      <c r="BH291" s="127"/>
      <c r="BI291" s="127"/>
      <c r="BJ291" s="127"/>
      <c r="BK291" s="127"/>
      <c r="BL291" s="127"/>
      <c r="BM291" s="127"/>
      <c r="BN291" s="127"/>
      <c r="BO291" s="127"/>
      <c r="BP291" s="127"/>
      <c r="BQ291" s="127"/>
      <c r="BR291" s="127"/>
      <c r="BS291" s="127"/>
      <c r="BT291" s="127"/>
      <c r="BU291" s="127"/>
      <c r="BV291" s="127"/>
      <c r="BW291" s="127"/>
      <c r="BX291" s="127"/>
      <c r="BY291" s="127"/>
      <c r="BZ291" s="127"/>
      <c r="CA291" s="127"/>
      <c r="CB291" s="127"/>
      <c r="CC291" s="127"/>
    </row>
    <row r="292" spans="1:81" s="4" customFormat="1" x14ac:dyDescent="0.2">
      <c r="A292" s="87"/>
      <c r="C292" s="140"/>
      <c r="H292" s="140"/>
      <c r="P292" s="127"/>
      <c r="Q292" s="127"/>
      <c r="R292" s="127"/>
      <c r="S292" s="127"/>
      <c r="T292" s="127"/>
      <c r="U292" s="127"/>
      <c r="V292" s="127"/>
      <c r="W292" s="127"/>
      <c r="X292" s="127"/>
      <c r="Y292" s="127"/>
      <c r="Z292" s="127"/>
      <c r="AA292" s="127"/>
      <c r="AB292" s="127"/>
      <c r="AC292" s="127"/>
      <c r="AD292" s="127"/>
      <c r="AE292" s="127"/>
      <c r="AF292" s="127"/>
      <c r="AG292" s="127"/>
      <c r="AH292" s="127"/>
      <c r="AI292" s="127"/>
      <c r="AJ292" s="127"/>
      <c r="AK292" s="127"/>
      <c r="AL292" s="127"/>
      <c r="AM292" s="127"/>
      <c r="AN292" s="127"/>
      <c r="AO292" s="127"/>
      <c r="AP292" s="127"/>
      <c r="AQ292" s="127"/>
      <c r="AR292" s="127"/>
      <c r="AS292" s="127"/>
      <c r="AT292" s="127"/>
      <c r="AU292" s="127"/>
      <c r="AV292" s="127"/>
      <c r="AW292" s="127"/>
      <c r="AX292" s="127"/>
      <c r="AY292" s="127"/>
      <c r="AZ292" s="127"/>
      <c r="BA292" s="127"/>
      <c r="BB292" s="127"/>
      <c r="BC292" s="127"/>
      <c r="BD292" s="127"/>
      <c r="BE292" s="127"/>
      <c r="BF292" s="127"/>
      <c r="BG292" s="127"/>
      <c r="BH292" s="127"/>
      <c r="BI292" s="127"/>
      <c r="BJ292" s="127"/>
      <c r="BK292" s="127"/>
      <c r="BL292" s="127"/>
      <c r="BM292" s="127"/>
      <c r="BN292" s="127"/>
      <c r="BO292" s="127"/>
      <c r="BP292" s="127"/>
      <c r="BQ292" s="127"/>
      <c r="BR292" s="127"/>
      <c r="BS292" s="127"/>
      <c r="BT292" s="127"/>
      <c r="BU292" s="127"/>
      <c r="BV292" s="127"/>
      <c r="BW292" s="127"/>
      <c r="BX292" s="127"/>
      <c r="BY292" s="127"/>
      <c r="BZ292" s="127"/>
      <c r="CA292" s="127"/>
      <c r="CB292" s="127"/>
      <c r="CC292" s="127"/>
    </row>
    <row r="293" spans="1:81" s="4" customFormat="1" x14ac:dyDescent="0.2">
      <c r="A293" s="87"/>
      <c r="C293" s="140"/>
      <c r="H293" s="140"/>
      <c r="P293" s="127"/>
      <c r="Q293" s="127"/>
      <c r="R293" s="127"/>
      <c r="S293" s="127"/>
      <c r="T293" s="127"/>
      <c r="U293" s="127"/>
      <c r="V293" s="127"/>
      <c r="W293" s="127"/>
      <c r="X293" s="127"/>
      <c r="Y293" s="127"/>
      <c r="Z293" s="127"/>
      <c r="AA293" s="127"/>
      <c r="AB293" s="127"/>
      <c r="AC293" s="127"/>
      <c r="AD293" s="127"/>
      <c r="AE293" s="127"/>
      <c r="AF293" s="127"/>
      <c r="AG293" s="127"/>
      <c r="AH293" s="127"/>
      <c r="AI293" s="127"/>
      <c r="AJ293" s="127"/>
      <c r="AK293" s="127"/>
      <c r="AL293" s="127"/>
      <c r="AM293" s="127"/>
      <c r="AN293" s="127"/>
      <c r="AO293" s="127"/>
      <c r="AP293" s="127"/>
      <c r="AQ293" s="127"/>
      <c r="AR293" s="127"/>
      <c r="AS293" s="127"/>
      <c r="AT293" s="127"/>
      <c r="AU293" s="127"/>
      <c r="AV293" s="127"/>
      <c r="AW293" s="127"/>
      <c r="AX293" s="127"/>
      <c r="AY293" s="127"/>
      <c r="AZ293" s="127"/>
      <c r="BA293" s="127"/>
      <c r="BB293" s="127"/>
      <c r="BC293" s="127"/>
      <c r="BD293" s="127"/>
      <c r="BE293" s="127"/>
      <c r="BF293" s="127"/>
      <c r="BG293" s="127"/>
      <c r="BH293" s="127"/>
      <c r="BI293" s="127"/>
      <c r="BJ293" s="127"/>
      <c r="BK293" s="127"/>
      <c r="BL293" s="127"/>
      <c r="BM293" s="127"/>
      <c r="BN293" s="127"/>
      <c r="BO293" s="127"/>
      <c r="BP293" s="127"/>
      <c r="BQ293" s="127"/>
      <c r="BR293" s="127"/>
      <c r="BS293" s="127"/>
      <c r="BT293" s="127"/>
      <c r="BU293" s="127"/>
      <c r="BV293" s="127"/>
      <c r="BW293" s="127"/>
      <c r="BX293" s="127"/>
      <c r="BY293" s="127"/>
      <c r="BZ293" s="127"/>
      <c r="CA293" s="127"/>
      <c r="CB293" s="127"/>
      <c r="CC293" s="127"/>
    </row>
    <row r="294" spans="1:81" s="4" customFormat="1" x14ac:dyDescent="0.2">
      <c r="A294" s="87"/>
      <c r="C294" s="140"/>
      <c r="H294" s="140"/>
      <c r="P294" s="127"/>
      <c r="Q294" s="127"/>
      <c r="R294" s="127"/>
      <c r="S294" s="127"/>
      <c r="T294" s="127"/>
      <c r="U294" s="127"/>
      <c r="V294" s="127"/>
      <c r="W294" s="127"/>
      <c r="X294" s="127"/>
      <c r="Y294" s="127"/>
      <c r="Z294" s="127"/>
      <c r="AA294" s="127"/>
      <c r="AB294" s="127"/>
      <c r="AC294" s="127"/>
      <c r="AD294" s="127"/>
      <c r="AE294" s="127"/>
      <c r="AF294" s="127"/>
      <c r="AG294" s="127"/>
      <c r="AH294" s="127"/>
      <c r="AI294" s="127"/>
      <c r="AJ294" s="127"/>
      <c r="AK294" s="127"/>
      <c r="AL294" s="127"/>
      <c r="AM294" s="127"/>
      <c r="AN294" s="127"/>
      <c r="AO294" s="127"/>
      <c r="AP294" s="127"/>
      <c r="AQ294" s="127"/>
      <c r="AR294" s="127"/>
      <c r="AS294" s="127"/>
      <c r="AT294" s="127"/>
      <c r="AU294" s="127"/>
      <c r="AV294" s="127"/>
      <c r="AW294" s="127"/>
      <c r="AX294" s="127"/>
      <c r="AY294" s="127"/>
      <c r="AZ294" s="127"/>
      <c r="BA294" s="127"/>
      <c r="BB294" s="127"/>
      <c r="BC294" s="127"/>
      <c r="BD294" s="127"/>
      <c r="BE294" s="127"/>
      <c r="BF294" s="127"/>
      <c r="BG294" s="127"/>
      <c r="BH294" s="127"/>
      <c r="BI294" s="127"/>
      <c r="BJ294" s="127"/>
      <c r="BK294" s="127"/>
      <c r="BL294" s="127"/>
      <c r="BM294" s="127"/>
      <c r="BN294" s="127"/>
      <c r="BO294" s="127"/>
      <c r="BP294" s="127"/>
      <c r="BQ294" s="127"/>
      <c r="BR294" s="127"/>
      <c r="BS294" s="127"/>
      <c r="BT294" s="127"/>
      <c r="BU294" s="127"/>
      <c r="BV294" s="127"/>
      <c r="BW294" s="127"/>
      <c r="BX294" s="127"/>
      <c r="BY294" s="127"/>
      <c r="BZ294" s="127"/>
      <c r="CA294" s="127"/>
      <c r="CB294" s="127"/>
      <c r="CC294" s="127"/>
    </row>
    <row r="295" spans="1:81" s="4" customFormat="1" x14ac:dyDescent="0.2">
      <c r="A295" s="87"/>
      <c r="C295" s="140"/>
      <c r="H295" s="140"/>
      <c r="P295" s="127"/>
      <c r="Q295" s="127"/>
      <c r="R295" s="127"/>
      <c r="S295" s="127"/>
      <c r="T295" s="127"/>
      <c r="U295" s="127"/>
      <c r="V295" s="127"/>
      <c r="W295" s="127"/>
      <c r="X295" s="127"/>
      <c r="Y295" s="127"/>
      <c r="Z295" s="127"/>
      <c r="AA295" s="127"/>
      <c r="AB295" s="127"/>
      <c r="AC295" s="127"/>
      <c r="AD295" s="127"/>
      <c r="AE295" s="127"/>
      <c r="AF295" s="127"/>
      <c r="AG295" s="127"/>
      <c r="AH295" s="127"/>
      <c r="AI295" s="127"/>
      <c r="AJ295" s="127"/>
      <c r="AK295" s="127"/>
      <c r="AL295" s="127"/>
      <c r="AM295" s="127"/>
      <c r="AN295" s="127"/>
      <c r="AO295" s="127"/>
      <c r="AP295" s="127"/>
      <c r="AQ295" s="127"/>
      <c r="AR295" s="127"/>
      <c r="AS295" s="127"/>
      <c r="AT295" s="127"/>
      <c r="AU295" s="127"/>
      <c r="AV295" s="127"/>
      <c r="AW295" s="127"/>
      <c r="AX295" s="127"/>
      <c r="AY295" s="127"/>
      <c r="AZ295" s="127"/>
      <c r="BA295" s="127"/>
      <c r="BB295" s="127"/>
      <c r="BC295" s="127"/>
      <c r="BD295" s="127"/>
      <c r="BE295" s="127"/>
      <c r="BF295" s="127"/>
      <c r="BG295" s="127"/>
      <c r="BH295" s="127"/>
      <c r="BI295" s="127"/>
      <c r="BJ295" s="127"/>
      <c r="BK295" s="127"/>
      <c r="BL295" s="127"/>
      <c r="BM295" s="127"/>
      <c r="BN295" s="127"/>
      <c r="BO295" s="127"/>
      <c r="BP295" s="127"/>
      <c r="BQ295" s="127"/>
      <c r="BR295" s="127"/>
      <c r="BS295" s="127"/>
      <c r="BT295" s="127"/>
      <c r="BU295" s="127"/>
      <c r="BV295" s="127"/>
      <c r="BW295" s="127"/>
      <c r="BX295" s="127"/>
      <c r="BY295" s="127"/>
      <c r="BZ295" s="127"/>
      <c r="CA295" s="127"/>
      <c r="CB295" s="127"/>
      <c r="CC295" s="127"/>
    </row>
    <row r="296" spans="1:81" s="4" customFormat="1" x14ac:dyDescent="0.2">
      <c r="A296" s="87"/>
      <c r="C296" s="140"/>
      <c r="H296" s="140"/>
      <c r="P296" s="127"/>
      <c r="Q296" s="127"/>
      <c r="R296" s="127"/>
      <c r="S296" s="127"/>
      <c r="T296" s="127"/>
      <c r="U296" s="127"/>
      <c r="V296" s="127"/>
      <c r="W296" s="127"/>
      <c r="X296" s="127"/>
      <c r="Y296" s="127"/>
      <c r="Z296" s="127"/>
      <c r="AA296" s="127"/>
      <c r="AB296" s="127"/>
      <c r="AC296" s="127"/>
      <c r="AD296" s="127"/>
      <c r="AE296" s="127"/>
      <c r="AF296" s="127"/>
      <c r="AG296" s="127"/>
      <c r="AH296" s="127"/>
      <c r="AI296" s="127"/>
      <c r="AJ296" s="127"/>
      <c r="AK296" s="127"/>
      <c r="AL296" s="127"/>
      <c r="AM296" s="127"/>
      <c r="AN296" s="127"/>
      <c r="AO296" s="127"/>
      <c r="AP296" s="127"/>
      <c r="AQ296" s="127"/>
      <c r="AR296" s="127"/>
      <c r="AS296" s="127"/>
      <c r="AT296" s="127"/>
      <c r="AU296" s="127"/>
      <c r="AV296" s="127"/>
      <c r="AW296" s="127"/>
      <c r="AX296" s="127"/>
      <c r="AY296" s="127"/>
      <c r="AZ296" s="127"/>
      <c r="BA296" s="127"/>
      <c r="BB296" s="127"/>
      <c r="BC296" s="127"/>
      <c r="BD296" s="127"/>
      <c r="BE296" s="127"/>
      <c r="BF296" s="127"/>
      <c r="BG296" s="127"/>
      <c r="BH296" s="127"/>
      <c r="BI296" s="127"/>
      <c r="BJ296" s="127"/>
      <c r="BK296" s="127"/>
      <c r="BL296" s="127"/>
      <c r="BM296" s="127"/>
      <c r="BN296" s="127"/>
      <c r="BO296" s="127"/>
      <c r="BP296" s="127"/>
      <c r="BQ296" s="127"/>
      <c r="BR296" s="127"/>
      <c r="BS296" s="127"/>
      <c r="BT296" s="127"/>
      <c r="BU296" s="127"/>
      <c r="BV296" s="127"/>
      <c r="BW296" s="127"/>
      <c r="BX296" s="127"/>
      <c r="BY296" s="127"/>
      <c r="BZ296" s="127"/>
      <c r="CA296" s="127"/>
      <c r="CB296" s="127"/>
      <c r="CC296" s="127"/>
    </row>
    <row r="297" spans="1:81" s="4" customFormat="1" x14ac:dyDescent="0.2">
      <c r="A297" s="87"/>
      <c r="C297" s="140"/>
      <c r="H297" s="140"/>
      <c r="P297" s="127"/>
      <c r="Q297" s="127"/>
      <c r="R297" s="127"/>
      <c r="S297" s="127"/>
      <c r="T297" s="127"/>
      <c r="U297" s="127"/>
      <c r="V297" s="127"/>
      <c r="W297" s="127"/>
      <c r="X297" s="127"/>
      <c r="Y297" s="127"/>
      <c r="Z297" s="127"/>
      <c r="AA297" s="127"/>
      <c r="AB297" s="127"/>
      <c r="AC297" s="127"/>
      <c r="AD297" s="127"/>
      <c r="AE297" s="127"/>
      <c r="AF297" s="127"/>
      <c r="AG297" s="127"/>
      <c r="AH297" s="127"/>
      <c r="AI297" s="127"/>
      <c r="AJ297" s="127"/>
      <c r="AK297" s="127"/>
      <c r="AL297" s="127"/>
      <c r="AM297" s="127"/>
      <c r="AN297" s="127"/>
      <c r="AO297" s="127"/>
      <c r="AP297" s="127"/>
      <c r="AQ297" s="127"/>
      <c r="AR297" s="127"/>
      <c r="AS297" s="127"/>
      <c r="AT297" s="127"/>
      <c r="AU297" s="127"/>
      <c r="AV297" s="127"/>
      <c r="AW297" s="127"/>
      <c r="AX297" s="127"/>
      <c r="AY297" s="127"/>
      <c r="AZ297" s="127"/>
      <c r="BA297" s="127"/>
      <c r="BB297" s="127"/>
      <c r="BC297" s="127"/>
      <c r="BD297" s="127"/>
      <c r="BE297" s="127"/>
      <c r="BF297" s="127"/>
      <c r="BG297" s="127"/>
      <c r="BH297" s="127"/>
      <c r="BI297" s="127"/>
      <c r="BJ297" s="127"/>
      <c r="BK297" s="127"/>
      <c r="BL297" s="127"/>
      <c r="BM297" s="127"/>
      <c r="BN297" s="127"/>
      <c r="BO297" s="127"/>
      <c r="BP297" s="127"/>
      <c r="BQ297" s="127"/>
      <c r="BR297" s="127"/>
      <c r="BS297" s="127"/>
      <c r="BT297" s="127"/>
      <c r="BU297" s="127"/>
      <c r="BV297" s="127"/>
      <c r="BW297" s="127"/>
      <c r="BX297" s="127"/>
      <c r="BY297" s="127"/>
      <c r="BZ297" s="127"/>
      <c r="CA297" s="127"/>
      <c r="CB297" s="127"/>
      <c r="CC297" s="127"/>
    </row>
    <row r="298" spans="1:81" s="4" customFormat="1" x14ac:dyDescent="0.2">
      <c r="A298" s="87"/>
      <c r="C298" s="140"/>
      <c r="H298" s="140"/>
      <c r="P298" s="127"/>
      <c r="Q298" s="127"/>
      <c r="R298" s="127"/>
      <c r="S298" s="127"/>
      <c r="T298" s="127"/>
      <c r="U298" s="127"/>
      <c r="V298" s="127"/>
      <c r="W298" s="127"/>
      <c r="X298" s="127"/>
      <c r="Y298" s="127"/>
      <c r="Z298" s="127"/>
      <c r="AA298" s="127"/>
      <c r="AB298" s="127"/>
      <c r="AC298" s="127"/>
      <c r="AD298" s="127"/>
      <c r="AE298" s="127"/>
      <c r="AF298" s="127"/>
      <c r="AG298" s="127"/>
      <c r="AH298" s="127"/>
      <c r="AI298" s="127"/>
      <c r="AJ298" s="127"/>
      <c r="AK298" s="127"/>
      <c r="AL298" s="127"/>
      <c r="AM298" s="127"/>
      <c r="AN298" s="127"/>
      <c r="AO298" s="127"/>
      <c r="AP298" s="127"/>
      <c r="AQ298" s="127"/>
      <c r="AR298" s="127"/>
      <c r="AS298" s="127"/>
      <c r="AT298" s="127"/>
      <c r="AU298" s="127"/>
      <c r="AV298" s="127"/>
      <c r="AW298" s="127"/>
      <c r="AX298" s="127"/>
      <c r="AY298" s="127"/>
      <c r="AZ298" s="127"/>
      <c r="BA298" s="127"/>
      <c r="BB298" s="127"/>
      <c r="BC298" s="127"/>
      <c r="BD298" s="127"/>
      <c r="BE298" s="127"/>
      <c r="BF298" s="127"/>
      <c r="BG298" s="127"/>
      <c r="BH298" s="127"/>
      <c r="BI298" s="127"/>
      <c r="BJ298" s="127"/>
      <c r="BK298" s="127"/>
      <c r="BL298" s="127"/>
      <c r="BM298" s="127"/>
      <c r="BN298" s="127"/>
      <c r="BO298" s="127"/>
      <c r="BP298" s="127"/>
      <c r="BQ298" s="127"/>
      <c r="BR298" s="127"/>
      <c r="BS298" s="127"/>
      <c r="BT298" s="127"/>
      <c r="BU298" s="127"/>
      <c r="BV298" s="127"/>
      <c r="BW298" s="127"/>
      <c r="BX298" s="127"/>
      <c r="BY298" s="127"/>
      <c r="BZ298" s="127"/>
      <c r="CA298" s="127"/>
      <c r="CB298" s="127"/>
      <c r="CC298" s="127"/>
    </row>
    <row r="299" spans="1:81" s="4" customFormat="1" x14ac:dyDescent="0.2">
      <c r="A299" s="87"/>
      <c r="C299" s="140"/>
      <c r="H299" s="140"/>
      <c r="P299" s="127"/>
      <c r="Q299" s="127"/>
      <c r="R299" s="127"/>
      <c r="S299" s="127"/>
      <c r="T299" s="127"/>
      <c r="U299" s="127"/>
      <c r="V299" s="127"/>
      <c r="W299" s="127"/>
      <c r="X299" s="127"/>
      <c r="Y299" s="127"/>
      <c r="Z299" s="127"/>
      <c r="AA299" s="127"/>
      <c r="AB299" s="127"/>
      <c r="AC299" s="127"/>
      <c r="AD299" s="127"/>
      <c r="AE299" s="127"/>
      <c r="AF299" s="127"/>
      <c r="AG299" s="127"/>
      <c r="AH299" s="127"/>
      <c r="AI299" s="127"/>
      <c r="AJ299" s="127"/>
      <c r="AK299" s="127"/>
      <c r="AL299" s="127"/>
      <c r="AM299" s="127"/>
      <c r="AN299" s="127"/>
      <c r="AO299" s="127"/>
      <c r="AP299" s="127"/>
      <c r="AQ299" s="127"/>
      <c r="AR299" s="127"/>
      <c r="AS299" s="127"/>
      <c r="AT299" s="127"/>
      <c r="AU299" s="127"/>
      <c r="AV299" s="127"/>
      <c r="AW299" s="127"/>
      <c r="AX299" s="127"/>
      <c r="AY299" s="127"/>
      <c r="AZ299" s="127"/>
      <c r="BA299" s="127"/>
      <c r="BB299" s="127"/>
      <c r="BC299" s="127"/>
      <c r="BD299" s="127"/>
      <c r="BE299" s="127"/>
      <c r="BF299" s="127"/>
      <c r="BG299" s="127"/>
      <c r="BH299" s="127"/>
      <c r="BI299" s="127"/>
      <c r="BJ299" s="127"/>
      <c r="BK299" s="127"/>
      <c r="BL299" s="127"/>
      <c r="BM299" s="127"/>
      <c r="BN299" s="127"/>
      <c r="BO299" s="127"/>
      <c r="BP299" s="127"/>
      <c r="BQ299" s="127"/>
      <c r="BR299" s="127"/>
      <c r="BS299" s="127"/>
      <c r="BT299" s="127"/>
      <c r="BU299" s="127"/>
      <c r="BV299" s="127"/>
      <c r="BW299" s="127"/>
      <c r="BX299" s="127"/>
      <c r="BY299" s="127"/>
      <c r="BZ299" s="127"/>
      <c r="CA299" s="127"/>
      <c r="CB299" s="127"/>
      <c r="CC299" s="127"/>
    </row>
    <row r="300" spans="1:81" s="4" customFormat="1" x14ac:dyDescent="0.2">
      <c r="A300" s="87"/>
      <c r="C300" s="140"/>
      <c r="H300" s="140"/>
      <c r="P300" s="127"/>
      <c r="Q300" s="127"/>
      <c r="R300" s="127"/>
      <c r="S300" s="127"/>
      <c r="T300" s="127"/>
      <c r="U300" s="127"/>
      <c r="V300" s="127"/>
      <c r="W300" s="127"/>
      <c r="X300" s="127"/>
      <c r="Y300" s="127"/>
      <c r="Z300" s="127"/>
      <c r="AA300" s="127"/>
      <c r="AB300" s="127"/>
      <c r="AC300" s="127"/>
      <c r="AD300" s="127"/>
      <c r="AE300" s="127"/>
      <c r="AF300" s="127"/>
      <c r="AG300" s="127"/>
      <c r="AH300" s="127"/>
      <c r="AI300" s="127"/>
      <c r="AJ300" s="127"/>
      <c r="AK300" s="127"/>
      <c r="AL300" s="127"/>
      <c r="AM300" s="127"/>
      <c r="AN300" s="127"/>
      <c r="AO300" s="127"/>
      <c r="AP300" s="127"/>
      <c r="AQ300" s="127"/>
      <c r="AR300" s="127"/>
      <c r="AS300" s="127"/>
      <c r="AT300" s="127"/>
      <c r="AU300" s="127"/>
      <c r="AV300" s="127"/>
      <c r="AW300" s="127"/>
      <c r="AX300" s="127"/>
      <c r="AY300" s="127"/>
      <c r="AZ300" s="127"/>
      <c r="BA300" s="127"/>
      <c r="BB300" s="127"/>
      <c r="BC300" s="127"/>
      <c r="BD300" s="127"/>
      <c r="BE300" s="127"/>
      <c r="BF300" s="127"/>
      <c r="BG300" s="127"/>
      <c r="BH300" s="127"/>
      <c r="BI300" s="127"/>
      <c r="BJ300" s="127"/>
      <c r="BK300" s="127"/>
      <c r="BL300" s="127"/>
      <c r="BM300" s="127"/>
      <c r="BN300" s="127"/>
      <c r="BO300" s="127"/>
      <c r="BP300" s="127"/>
      <c r="BQ300" s="127"/>
      <c r="BR300" s="127"/>
      <c r="BS300" s="127"/>
      <c r="BT300" s="127"/>
      <c r="BU300" s="127"/>
      <c r="BV300" s="127"/>
      <c r="BW300" s="127"/>
      <c r="BX300" s="127"/>
      <c r="BY300" s="127"/>
      <c r="BZ300" s="127"/>
      <c r="CA300" s="127"/>
      <c r="CB300" s="127"/>
      <c r="CC300" s="127"/>
    </row>
    <row r="301" spans="1:81" s="4" customFormat="1" x14ac:dyDescent="0.2">
      <c r="A301" s="87"/>
      <c r="C301" s="140"/>
      <c r="H301" s="140"/>
      <c r="P301" s="127"/>
      <c r="Q301" s="127"/>
      <c r="R301" s="127"/>
      <c r="S301" s="127"/>
      <c r="T301" s="127"/>
      <c r="U301" s="127"/>
      <c r="V301" s="127"/>
      <c r="W301" s="127"/>
      <c r="X301" s="127"/>
      <c r="Y301" s="127"/>
      <c r="Z301" s="127"/>
      <c r="AA301" s="127"/>
      <c r="AB301" s="127"/>
      <c r="AC301" s="127"/>
      <c r="AD301" s="127"/>
      <c r="AE301" s="127"/>
      <c r="AF301" s="127"/>
      <c r="AG301" s="127"/>
      <c r="AH301" s="127"/>
      <c r="AI301" s="127"/>
      <c r="AJ301" s="127"/>
      <c r="AK301" s="127"/>
      <c r="AL301" s="127"/>
      <c r="AM301" s="127"/>
      <c r="AN301" s="127"/>
      <c r="AO301" s="127"/>
      <c r="AP301" s="127"/>
      <c r="AQ301" s="127"/>
      <c r="AR301" s="127"/>
      <c r="AS301" s="127"/>
      <c r="AT301" s="127"/>
      <c r="AU301" s="127"/>
      <c r="AV301" s="127"/>
      <c r="AW301" s="127"/>
      <c r="AX301" s="127"/>
      <c r="AY301" s="127"/>
      <c r="AZ301" s="127"/>
      <c r="BA301" s="127"/>
      <c r="BB301" s="127"/>
      <c r="BC301" s="127"/>
      <c r="BD301" s="127"/>
      <c r="BE301" s="127"/>
      <c r="BF301" s="127"/>
      <c r="BG301" s="127"/>
      <c r="BH301" s="127"/>
      <c r="BI301" s="127"/>
      <c r="BJ301" s="127"/>
      <c r="BK301" s="127"/>
      <c r="BL301" s="127"/>
      <c r="BM301" s="127"/>
      <c r="BN301" s="127"/>
      <c r="BO301" s="127"/>
      <c r="BP301" s="127"/>
      <c r="BQ301" s="127"/>
      <c r="BR301" s="127"/>
      <c r="BS301" s="127"/>
      <c r="BT301" s="127"/>
      <c r="BU301" s="127"/>
      <c r="BV301" s="127"/>
      <c r="BW301" s="127"/>
      <c r="BX301" s="127"/>
      <c r="BY301" s="127"/>
      <c r="BZ301" s="127"/>
      <c r="CA301" s="127"/>
      <c r="CB301" s="127"/>
      <c r="CC301" s="127"/>
    </row>
    <row r="302" spans="1:81" s="4" customFormat="1" x14ac:dyDescent="0.2">
      <c r="A302" s="87"/>
      <c r="C302" s="140"/>
      <c r="H302" s="140"/>
      <c r="P302" s="127"/>
      <c r="Q302" s="127"/>
      <c r="R302" s="127"/>
      <c r="S302" s="127"/>
      <c r="T302" s="127"/>
      <c r="U302" s="127"/>
      <c r="V302" s="127"/>
      <c r="W302" s="127"/>
      <c r="X302" s="127"/>
      <c r="Y302" s="127"/>
      <c r="Z302" s="127"/>
      <c r="AA302" s="127"/>
      <c r="AB302" s="127"/>
      <c r="AC302" s="127"/>
      <c r="AD302" s="127"/>
      <c r="AE302" s="127"/>
      <c r="AF302" s="127"/>
      <c r="AG302" s="127"/>
      <c r="AH302" s="127"/>
      <c r="AI302" s="127"/>
      <c r="AJ302" s="127"/>
      <c r="AK302" s="127"/>
      <c r="AL302" s="127"/>
      <c r="AM302" s="127"/>
      <c r="AN302" s="127"/>
      <c r="AO302" s="127"/>
      <c r="AP302" s="127"/>
      <c r="AQ302" s="127"/>
      <c r="AR302" s="127"/>
      <c r="AS302" s="127"/>
      <c r="AT302" s="127"/>
      <c r="AU302" s="127"/>
      <c r="AV302" s="127"/>
      <c r="AW302" s="127"/>
      <c r="AX302" s="127"/>
      <c r="AY302" s="127"/>
      <c r="AZ302" s="127"/>
      <c r="BA302" s="127"/>
      <c r="BB302" s="127"/>
      <c r="BC302" s="127"/>
      <c r="BD302" s="127"/>
      <c r="BE302" s="127"/>
      <c r="BF302" s="127"/>
      <c r="BG302" s="127"/>
      <c r="BH302" s="127"/>
      <c r="BI302" s="127"/>
      <c r="BJ302" s="127"/>
      <c r="BK302" s="127"/>
      <c r="BL302" s="127"/>
      <c r="BM302" s="127"/>
      <c r="BN302" s="127"/>
      <c r="BO302" s="127"/>
      <c r="BP302" s="127"/>
      <c r="BQ302" s="127"/>
      <c r="BR302" s="127"/>
      <c r="BS302" s="127"/>
      <c r="BT302" s="127"/>
      <c r="BU302" s="127"/>
      <c r="BV302" s="127"/>
      <c r="BW302" s="127"/>
      <c r="BX302" s="127"/>
      <c r="BY302" s="127"/>
      <c r="BZ302" s="127"/>
      <c r="CA302" s="127"/>
      <c r="CB302" s="127"/>
      <c r="CC302" s="127"/>
    </row>
    <row r="303" spans="1:81" s="4" customFormat="1" x14ac:dyDescent="0.2">
      <c r="A303" s="87"/>
      <c r="C303" s="140"/>
      <c r="H303" s="140"/>
      <c r="P303" s="127"/>
      <c r="Q303" s="127"/>
      <c r="R303" s="127"/>
      <c r="S303" s="127"/>
      <c r="T303" s="127"/>
      <c r="U303" s="127"/>
      <c r="V303" s="127"/>
      <c r="W303" s="127"/>
      <c r="X303" s="127"/>
      <c r="Y303" s="127"/>
      <c r="Z303" s="127"/>
      <c r="AA303" s="127"/>
      <c r="AB303" s="127"/>
      <c r="AC303" s="127"/>
      <c r="AD303" s="127"/>
      <c r="AE303" s="127"/>
      <c r="AF303" s="127"/>
      <c r="AG303" s="127"/>
      <c r="AH303" s="127"/>
      <c r="AI303" s="127"/>
      <c r="AJ303" s="127"/>
      <c r="AK303" s="127"/>
      <c r="AL303" s="127"/>
      <c r="AM303" s="127"/>
      <c r="AN303" s="127"/>
      <c r="AO303" s="127"/>
      <c r="AP303" s="127"/>
      <c r="AQ303" s="127"/>
      <c r="AR303" s="127"/>
      <c r="AS303" s="127"/>
      <c r="AT303" s="127"/>
      <c r="AU303" s="127"/>
      <c r="AV303" s="127"/>
      <c r="AW303" s="127"/>
      <c r="AX303" s="127"/>
      <c r="AY303" s="127"/>
      <c r="AZ303" s="127"/>
      <c r="BA303" s="127"/>
      <c r="BB303" s="127"/>
      <c r="BC303" s="127"/>
      <c r="BD303" s="127"/>
      <c r="BE303" s="127"/>
      <c r="BF303" s="127"/>
      <c r="BG303" s="127"/>
      <c r="BH303" s="127"/>
      <c r="BI303" s="127"/>
      <c r="BJ303" s="127"/>
      <c r="BK303" s="127"/>
      <c r="BL303" s="127"/>
      <c r="BM303" s="127"/>
      <c r="BN303" s="127"/>
      <c r="BO303" s="127"/>
      <c r="BP303" s="127"/>
      <c r="BQ303" s="127"/>
      <c r="BR303" s="127"/>
      <c r="BS303" s="127"/>
      <c r="BT303" s="127"/>
      <c r="BU303" s="127"/>
      <c r="BV303" s="127"/>
      <c r="BW303" s="127"/>
      <c r="BX303" s="127"/>
      <c r="BY303" s="127"/>
      <c r="BZ303" s="127"/>
      <c r="CA303" s="127"/>
      <c r="CB303" s="127"/>
      <c r="CC303" s="127"/>
    </row>
    <row r="304" spans="1:81" s="4" customFormat="1" x14ac:dyDescent="0.2">
      <c r="A304" s="87"/>
      <c r="C304" s="140"/>
      <c r="H304" s="140"/>
      <c r="P304" s="127"/>
      <c r="Q304" s="127"/>
      <c r="R304" s="127"/>
      <c r="S304" s="127"/>
      <c r="T304" s="127"/>
      <c r="U304" s="127"/>
      <c r="V304" s="127"/>
      <c r="W304" s="127"/>
      <c r="X304" s="127"/>
      <c r="Y304" s="127"/>
      <c r="Z304" s="127"/>
      <c r="AA304" s="127"/>
      <c r="AB304" s="127"/>
      <c r="AC304" s="127"/>
      <c r="AD304" s="127"/>
      <c r="AE304" s="127"/>
      <c r="AF304" s="127"/>
      <c r="AG304" s="127"/>
      <c r="AH304" s="127"/>
      <c r="AI304" s="127"/>
      <c r="AJ304" s="127"/>
      <c r="AK304" s="127"/>
      <c r="AL304" s="127"/>
      <c r="AM304" s="127"/>
      <c r="AN304" s="127"/>
      <c r="AO304" s="127"/>
      <c r="AP304" s="127"/>
      <c r="AQ304" s="127"/>
      <c r="AR304" s="127"/>
      <c r="AS304" s="127"/>
      <c r="AT304" s="127"/>
      <c r="AU304" s="127"/>
      <c r="AV304" s="127"/>
      <c r="AW304" s="127"/>
      <c r="AX304" s="127"/>
      <c r="AY304" s="127"/>
      <c r="AZ304" s="127"/>
      <c r="BA304" s="127"/>
      <c r="BB304" s="127"/>
      <c r="BC304" s="127"/>
      <c r="BD304" s="127"/>
      <c r="BE304" s="127"/>
      <c r="BF304" s="127"/>
      <c r="BG304" s="127"/>
      <c r="BH304" s="127"/>
      <c r="BI304" s="127"/>
      <c r="BJ304" s="127"/>
      <c r="BK304" s="127"/>
      <c r="BL304" s="127"/>
      <c r="BM304" s="127"/>
      <c r="BN304" s="127"/>
      <c r="BO304" s="127"/>
      <c r="BP304" s="127"/>
      <c r="BQ304" s="127"/>
      <c r="BR304" s="127"/>
      <c r="BS304" s="127"/>
      <c r="BT304" s="127"/>
      <c r="BU304" s="127"/>
      <c r="BV304" s="127"/>
      <c r="BW304" s="127"/>
      <c r="BX304" s="127"/>
      <c r="BY304" s="127"/>
      <c r="BZ304" s="127"/>
      <c r="CA304" s="127"/>
      <c r="CB304" s="127"/>
      <c r="CC304" s="127"/>
    </row>
    <row r="305" spans="1:81" s="4" customFormat="1" x14ac:dyDescent="0.2">
      <c r="A305" s="87"/>
      <c r="C305" s="140"/>
      <c r="H305" s="140"/>
      <c r="P305" s="127"/>
      <c r="Q305" s="127"/>
      <c r="R305" s="127"/>
      <c r="S305" s="127"/>
      <c r="T305" s="127"/>
      <c r="U305" s="127"/>
      <c r="V305" s="127"/>
      <c r="W305" s="127"/>
      <c r="X305" s="127"/>
      <c r="Y305" s="127"/>
      <c r="Z305" s="127"/>
      <c r="AA305" s="127"/>
      <c r="AB305" s="127"/>
      <c r="AC305" s="127"/>
      <c r="AD305" s="127"/>
      <c r="AE305" s="127"/>
      <c r="AF305" s="127"/>
      <c r="AG305" s="127"/>
      <c r="AH305" s="127"/>
      <c r="AI305" s="127"/>
      <c r="AJ305" s="127"/>
      <c r="AK305" s="127"/>
      <c r="AL305" s="127"/>
      <c r="AM305" s="127"/>
      <c r="AN305" s="127"/>
      <c r="AO305" s="127"/>
      <c r="AP305" s="127"/>
      <c r="AQ305" s="127"/>
      <c r="AR305" s="127"/>
      <c r="AS305" s="127"/>
      <c r="AT305" s="127"/>
      <c r="AU305" s="127"/>
      <c r="AV305" s="127"/>
      <c r="AW305" s="127"/>
      <c r="AX305" s="127"/>
      <c r="AY305" s="127"/>
      <c r="AZ305" s="127"/>
      <c r="BA305" s="127"/>
      <c r="BB305" s="127"/>
      <c r="BC305" s="127"/>
      <c r="BD305" s="127"/>
      <c r="BE305" s="127"/>
      <c r="BF305" s="127"/>
      <c r="BG305" s="127"/>
      <c r="BH305" s="127"/>
      <c r="BI305" s="127"/>
      <c r="BJ305" s="127"/>
      <c r="BK305" s="127"/>
      <c r="BL305" s="127"/>
      <c r="BM305" s="127"/>
      <c r="BN305" s="127"/>
      <c r="BO305" s="127"/>
      <c r="BP305" s="127"/>
      <c r="BQ305" s="127"/>
      <c r="BR305" s="127"/>
      <c r="BS305" s="127"/>
      <c r="BT305" s="127"/>
      <c r="BU305" s="127"/>
      <c r="BV305" s="127"/>
      <c r="BW305" s="127"/>
      <c r="BX305" s="127"/>
      <c r="BY305" s="127"/>
      <c r="BZ305" s="127"/>
      <c r="CA305" s="127"/>
      <c r="CB305" s="127"/>
      <c r="CC305" s="127"/>
    </row>
    <row r="306" spans="1:81" s="4" customFormat="1" x14ac:dyDescent="0.2">
      <c r="A306" s="87"/>
      <c r="C306" s="140"/>
      <c r="H306" s="140"/>
      <c r="P306" s="127"/>
      <c r="Q306" s="127"/>
      <c r="R306" s="127"/>
      <c r="S306" s="127"/>
      <c r="T306" s="127"/>
      <c r="U306" s="127"/>
      <c r="V306" s="127"/>
      <c r="W306" s="127"/>
      <c r="X306" s="127"/>
      <c r="Y306" s="127"/>
      <c r="Z306" s="127"/>
      <c r="AA306" s="127"/>
      <c r="AB306" s="127"/>
      <c r="AC306" s="127"/>
      <c r="AD306" s="127"/>
      <c r="AE306" s="127"/>
      <c r="AF306" s="127"/>
      <c r="AG306" s="127"/>
      <c r="AH306" s="127"/>
      <c r="AI306" s="127"/>
      <c r="AJ306" s="127"/>
      <c r="AK306" s="127"/>
      <c r="AL306" s="127"/>
      <c r="AM306" s="127"/>
      <c r="AN306" s="127"/>
      <c r="AO306" s="127"/>
      <c r="AP306" s="127"/>
      <c r="AQ306" s="127"/>
      <c r="AR306" s="127"/>
      <c r="AS306" s="127"/>
      <c r="AT306" s="127"/>
      <c r="AU306" s="127"/>
      <c r="AV306" s="127"/>
      <c r="AW306" s="127"/>
      <c r="AX306" s="127"/>
      <c r="AY306" s="127"/>
      <c r="AZ306" s="127"/>
      <c r="BA306" s="127"/>
      <c r="BB306" s="127"/>
      <c r="BC306" s="127"/>
      <c r="BD306" s="127"/>
      <c r="BE306" s="127"/>
      <c r="BF306" s="127"/>
      <c r="BG306" s="127"/>
      <c r="BH306" s="127"/>
      <c r="BI306" s="127"/>
      <c r="BJ306" s="127"/>
      <c r="BK306" s="127"/>
      <c r="BL306" s="127"/>
      <c r="BM306" s="127"/>
      <c r="BN306" s="127"/>
      <c r="BO306" s="127"/>
      <c r="BP306" s="127"/>
      <c r="BQ306" s="127"/>
      <c r="BR306" s="127"/>
      <c r="BS306" s="127"/>
      <c r="BT306" s="127"/>
      <c r="BU306" s="127"/>
      <c r="BV306" s="127"/>
      <c r="BW306" s="127"/>
      <c r="BX306" s="127"/>
      <c r="BY306" s="127"/>
      <c r="BZ306" s="127"/>
      <c r="CA306" s="127"/>
      <c r="CB306" s="127"/>
      <c r="CC306" s="127"/>
    </row>
    <row r="307" spans="1:81" s="4" customFormat="1" x14ac:dyDescent="0.2">
      <c r="A307" s="87"/>
      <c r="C307" s="140"/>
      <c r="H307" s="140"/>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7"/>
      <c r="AY307" s="127"/>
      <c r="AZ307" s="127"/>
      <c r="BA307" s="127"/>
      <c r="BB307" s="127"/>
      <c r="BC307" s="127"/>
      <c r="BD307" s="127"/>
      <c r="BE307" s="127"/>
      <c r="BF307" s="127"/>
      <c r="BG307" s="127"/>
      <c r="BH307" s="127"/>
      <c r="BI307" s="127"/>
      <c r="BJ307" s="127"/>
      <c r="BK307" s="127"/>
      <c r="BL307" s="127"/>
      <c r="BM307" s="127"/>
      <c r="BN307" s="127"/>
      <c r="BO307" s="127"/>
      <c r="BP307" s="127"/>
      <c r="BQ307" s="127"/>
      <c r="BR307" s="127"/>
      <c r="BS307" s="127"/>
      <c r="BT307" s="127"/>
      <c r="BU307" s="127"/>
      <c r="BV307" s="127"/>
      <c r="BW307" s="127"/>
      <c r="BX307" s="127"/>
      <c r="BY307" s="127"/>
      <c r="BZ307" s="127"/>
      <c r="CA307" s="127"/>
      <c r="CB307" s="127"/>
      <c r="CC307" s="127"/>
    </row>
    <row r="308" spans="1:81" s="4" customFormat="1" x14ac:dyDescent="0.2">
      <c r="A308" s="87"/>
      <c r="C308" s="140"/>
      <c r="H308" s="140"/>
      <c r="P308" s="127"/>
      <c r="Q308" s="127"/>
      <c r="R308" s="127"/>
      <c r="S308" s="127"/>
      <c r="T308" s="127"/>
      <c r="U308" s="127"/>
      <c r="V308" s="127"/>
      <c r="W308" s="127"/>
      <c r="X308" s="127"/>
      <c r="Y308" s="127"/>
      <c r="Z308" s="127"/>
      <c r="AA308" s="127"/>
      <c r="AB308" s="127"/>
      <c r="AC308" s="127"/>
      <c r="AD308" s="127"/>
      <c r="AE308" s="127"/>
      <c r="AF308" s="127"/>
      <c r="AG308" s="127"/>
      <c r="AH308" s="127"/>
      <c r="AI308" s="127"/>
      <c r="AJ308" s="127"/>
      <c r="AK308" s="127"/>
      <c r="AL308" s="127"/>
      <c r="AM308" s="127"/>
      <c r="AN308" s="127"/>
      <c r="AO308" s="127"/>
      <c r="AP308" s="127"/>
      <c r="AQ308" s="127"/>
      <c r="AR308" s="127"/>
      <c r="AS308" s="127"/>
      <c r="AT308" s="127"/>
      <c r="AU308" s="127"/>
      <c r="AV308" s="127"/>
      <c r="AW308" s="127"/>
      <c r="AX308" s="127"/>
      <c r="AY308" s="127"/>
      <c r="AZ308" s="127"/>
      <c r="BA308" s="127"/>
      <c r="BB308" s="127"/>
      <c r="BC308" s="127"/>
      <c r="BD308" s="127"/>
      <c r="BE308" s="127"/>
      <c r="BF308" s="127"/>
      <c r="BG308" s="127"/>
      <c r="BH308" s="127"/>
      <c r="BI308" s="127"/>
      <c r="BJ308" s="127"/>
      <c r="BK308" s="127"/>
      <c r="BL308" s="127"/>
      <c r="BM308" s="127"/>
      <c r="BN308" s="127"/>
      <c r="BO308" s="127"/>
      <c r="BP308" s="127"/>
      <c r="BQ308" s="127"/>
      <c r="BR308" s="127"/>
      <c r="BS308" s="127"/>
      <c r="BT308" s="127"/>
      <c r="BU308" s="127"/>
      <c r="BV308" s="127"/>
      <c r="BW308" s="127"/>
      <c r="BX308" s="127"/>
      <c r="BY308" s="127"/>
      <c r="BZ308" s="127"/>
      <c r="CA308" s="127"/>
      <c r="CB308" s="127"/>
      <c r="CC308" s="127"/>
    </row>
    <row r="309" spans="1:81" s="4" customFormat="1" x14ac:dyDescent="0.2">
      <c r="A309" s="87"/>
      <c r="C309" s="140"/>
      <c r="H309" s="140"/>
      <c r="P309" s="127"/>
      <c r="Q309" s="127"/>
      <c r="R309" s="127"/>
      <c r="S309" s="127"/>
      <c r="T309" s="127"/>
      <c r="U309" s="127"/>
      <c r="V309" s="127"/>
      <c r="W309" s="127"/>
      <c r="X309" s="127"/>
      <c r="Y309" s="127"/>
      <c r="Z309" s="127"/>
      <c r="AA309" s="127"/>
      <c r="AB309" s="127"/>
      <c r="AC309" s="127"/>
      <c r="AD309" s="127"/>
      <c r="AE309" s="127"/>
      <c r="AF309" s="127"/>
      <c r="AG309" s="127"/>
      <c r="AH309" s="127"/>
      <c r="AI309" s="127"/>
      <c r="AJ309" s="127"/>
      <c r="AK309" s="127"/>
      <c r="AL309" s="127"/>
      <c r="AM309" s="127"/>
      <c r="AN309" s="127"/>
      <c r="AO309" s="127"/>
      <c r="AP309" s="127"/>
      <c r="AQ309" s="127"/>
      <c r="AR309" s="127"/>
      <c r="AS309" s="127"/>
      <c r="AT309" s="127"/>
      <c r="AU309" s="127"/>
      <c r="AV309" s="127"/>
      <c r="AW309" s="127"/>
      <c r="AX309" s="127"/>
      <c r="AY309" s="127"/>
      <c r="AZ309" s="127"/>
      <c r="BA309" s="127"/>
      <c r="BB309" s="127"/>
      <c r="BC309" s="127"/>
      <c r="BD309" s="127"/>
      <c r="BE309" s="127"/>
      <c r="BF309" s="127"/>
      <c r="BG309" s="127"/>
      <c r="BH309" s="127"/>
      <c r="BI309" s="127"/>
      <c r="BJ309" s="127"/>
      <c r="BK309" s="127"/>
      <c r="BL309" s="127"/>
      <c r="BM309" s="127"/>
      <c r="BN309" s="127"/>
      <c r="BO309" s="127"/>
      <c r="BP309" s="127"/>
      <c r="BQ309" s="127"/>
      <c r="BR309" s="127"/>
      <c r="BS309" s="127"/>
      <c r="BT309" s="127"/>
      <c r="BU309" s="127"/>
      <c r="BV309" s="127"/>
      <c r="BW309" s="127"/>
      <c r="BX309" s="127"/>
      <c r="BY309" s="127"/>
      <c r="BZ309" s="127"/>
      <c r="CA309" s="127"/>
      <c r="CB309" s="127"/>
      <c r="CC309" s="127"/>
    </row>
    <row r="310" spans="1:81" s="4" customFormat="1" x14ac:dyDescent="0.2">
      <c r="A310" s="87"/>
      <c r="C310" s="140"/>
      <c r="H310" s="140"/>
      <c r="P310" s="127"/>
      <c r="Q310" s="127"/>
      <c r="R310" s="127"/>
      <c r="S310" s="127"/>
      <c r="T310" s="127"/>
      <c r="U310" s="127"/>
      <c r="V310" s="127"/>
      <c r="W310" s="127"/>
      <c r="X310" s="127"/>
      <c r="Y310" s="127"/>
      <c r="Z310" s="127"/>
      <c r="AA310" s="127"/>
      <c r="AB310" s="127"/>
      <c r="AC310" s="127"/>
      <c r="AD310" s="127"/>
      <c r="AE310" s="127"/>
      <c r="AF310" s="127"/>
      <c r="AG310" s="127"/>
      <c r="AH310" s="127"/>
      <c r="AI310" s="127"/>
      <c r="AJ310" s="127"/>
      <c r="AK310" s="127"/>
      <c r="AL310" s="127"/>
      <c r="AM310" s="127"/>
      <c r="AN310" s="127"/>
      <c r="AO310" s="127"/>
      <c r="AP310" s="127"/>
      <c r="AQ310" s="127"/>
      <c r="AR310" s="127"/>
      <c r="AS310" s="127"/>
      <c r="AT310" s="127"/>
      <c r="AU310" s="127"/>
      <c r="AV310" s="127"/>
      <c r="AW310" s="127"/>
      <c r="AX310" s="127"/>
      <c r="AY310" s="127"/>
      <c r="AZ310" s="127"/>
      <c r="BA310" s="127"/>
      <c r="BB310" s="127"/>
      <c r="BC310" s="127"/>
      <c r="BD310" s="127"/>
      <c r="BE310" s="127"/>
      <c r="BF310" s="127"/>
      <c r="BG310" s="127"/>
      <c r="BH310" s="127"/>
      <c r="BI310" s="127"/>
      <c r="BJ310" s="127"/>
      <c r="BK310" s="127"/>
      <c r="BL310" s="127"/>
      <c r="BM310" s="127"/>
      <c r="BN310" s="127"/>
      <c r="BO310" s="127"/>
      <c r="BP310" s="127"/>
      <c r="BQ310" s="127"/>
      <c r="BR310" s="127"/>
      <c r="BS310" s="127"/>
      <c r="BT310" s="127"/>
      <c r="BU310" s="127"/>
      <c r="BV310" s="127"/>
      <c r="BW310" s="127"/>
      <c r="BX310" s="127"/>
      <c r="BY310" s="127"/>
      <c r="BZ310" s="127"/>
      <c r="CA310" s="127"/>
      <c r="CB310" s="127"/>
      <c r="CC310" s="127"/>
    </row>
    <row r="311" spans="1:81" s="4" customFormat="1" x14ac:dyDescent="0.2">
      <c r="A311" s="87"/>
      <c r="C311" s="140"/>
      <c r="H311" s="140"/>
      <c r="P311" s="127"/>
      <c r="Q311" s="127"/>
      <c r="R311" s="127"/>
      <c r="S311" s="127"/>
      <c r="T311" s="127"/>
      <c r="U311" s="127"/>
      <c r="V311" s="127"/>
      <c r="W311" s="127"/>
      <c r="X311" s="127"/>
      <c r="Y311" s="127"/>
      <c r="Z311" s="127"/>
      <c r="AA311" s="127"/>
      <c r="AB311" s="127"/>
      <c r="AC311" s="127"/>
      <c r="AD311" s="127"/>
      <c r="AE311" s="127"/>
      <c r="AF311" s="127"/>
      <c r="AG311" s="127"/>
      <c r="AH311" s="127"/>
      <c r="AI311" s="127"/>
      <c r="AJ311" s="127"/>
      <c r="AK311" s="127"/>
      <c r="AL311" s="127"/>
      <c r="AM311" s="127"/>
      <c r="AN311" s="127"/>
      <c r="AO311" s="127"/>
      <c r="AP311" s="127"/>
      <c r="AQ311" s="127"/>
      <c r="AR311" s="127"/>
      <c r="AS311" s="127"/>
      <c r="AT311" s="127"/>
      <c r="AU311" s="127"/>
      <c r="AV311" s="127"/>
      <c r="AW311" s="127"/>
      <c r="AX311" s="127"/>
      <c r="AY311" s="127"/>
      <c r="AZ311" s="127"/>
      <c r="BA311" s="127"/>
      <c r="BB311" s="127"/>
      <c r="BC311" s="127"/>
      <c r="BD311" s="127"/>
      <c r="BE311" s="127"/>
      <c r="BF311" s="127"/>
      <c r="BG311" s="127"/>
      <c r="BH311" s="127"/>
      <c r="BI311" s="127"/>
      <c r="BJ311" s="127"/>
      <c r="BK311" s="127"/>
      <c r="BL311" s="127"/>
      <c r="BM311" s="127"/>
      <c r="BN311" s="127"/>
      <c r="BO311" s="127"/>
      <c r="BP311" s="127"/>
      <c r="BQ311" s="127"/>
      <c r="BR311" s="127"/>
      <c r="BS311" s="127"/>
      <c r="BT311" s="127"/>
      <c r="BU311" s="127"/>
      <c r="BV311" s="127"/>
      <c r="BW311" s="127"/>
      <c r="BX311" s="127"/>
      <c r="BY311" s="127"/>
      <c r="BZ311" s="127"/>
      <c r="CA311" s="127"/>
      <c r="CB311" s="127"/>
      <c r="CC311" s="127"/>
    </row>
    <row r="312" spans="1:81" s="4" customFormat="1" x14ac:dyDescent="0.2">
      <c r="A312" s="87"/>
      <c r="C312" s="140"/>
      <c r="H312" s="140"/>
      <c r="P312" s="127"/>
      <c r="Q312" s="127"/>
      <c r="R312" s="127"/>
      <c r="S312" s="127"/>
      <c r="T312" s="127"/>
      <c r="U312" s="127"/>
      <c r="V312" s="127"/>
      <c r="W312" s="127"/>
      <c r="X312" s="127"/>
      <c r="Y312" s="127"/>
      <c r="Z312" s="127"/>
      <c r="AA312" s="127"/>
      <c r="AB312" s="127"/>
      <c r="AC312" s="127"/>
      <c r="AD312" s="127"/>
      <c r="AE312" s="127"/>
      <c r="AF312" s="127"/>
      <c r="AG312" s="127"/>
      <c r="AH312" s="127"/>
      <c r="AI312" s="127"/>
      <c r="AJ312" s="127"/>
      <c r="AK312" s="127"/>
      <c r="AL312" s="127"/>
      <c r="AM312" s="127"/>
      <c r="AN312" s="127"/>
      <c r="AO312" s="127"/>
      <c r="AP312" s="127"/>
      <c r="AQ312" s="127"/>
      <c r="AR312" s="127"/>
      <c r="AS312" s="127"/>
      <c r="AT312" s="127"/>
      <c r="AU312" s="127"/>
      <c r="AV312" s="127"/>
      <c r="AW312" s="127"/>
      <c r="AX312" s="127"/>
      <c r="AY312" s="127"/>
      <c r="AZ312" s="127"/>
      <c r="BA312" s="127"/>
      <c r="BB312" s="127"/>
      <c r="BC312" s="127"/>
      <c r="BD312" s="127"/>
      <c r="BE312" s="127"/>
      <c r="BF312" s="127"/>
      <c r="BG312" s="127"/>
      <c r="BH312" s="127"/>
      <c r="BI312" s="127"/>
      <c r="BJ312" s="127"/>
      <c r="BK312" s="127"/>
      <c r="BL312" s="127"/>
      <c r="BM312" s="127"/>
      <c r="BN312" s="127"/>
      <c r="BO312" s="127"/>
      <c r="BP312" s="127"/>
      <c r="BQ312" s="127"/>
      <c r="BR312" s="127"/>
      <c r="BS312" s="127"/>
      <c r="BT312" s="127"/>
      <c r="BU312" s="127"/>
      <c r="BV312" s="127"/>
      <c r="BW312" s="127"/>
      <c r="BX312" s="127"/>
      <c r="BY312" s="127"/>
      <c r="BZ312" s="127"/>
      <c r="CA312" s="127"/>
      <c r="CB312" s="127"/>
      <c r="CC312" s="127"/>
    </row>
    <row r="313" spans="1:81" s="4" customFormat="1" x14ac:dyDescent="0.2">
      <c r="A313" s="87"/>
      <c r="C313" s="140"/>
      <c r="H313" s="140"/>
      <c r="P313" s="127"/>
      <c r="Q313" s="127"/>
      <c r="R313" s="127"/>
      <c r="S313" s="127"/>
      <c r="T313" s="127"/>
      <c r="U313" s="127"/>
      <c r="V313" s="127"/>
      <c r="W313" s="127"/>
      <c r="X313" s="127"/>
      <c r="Y313" s="127"/>
      <c r="Z313" s="127"/>
      <c r="AA313" s="127"/>
      <c r="AB313" s="127"/>
      <c r="AC313" s="127"/>
      <c r="AD313" s="127"/>
      <c r="AE313" s="127"/>
      <c r="AF313" s="127"/>
      <c r="AG313" s="127"/>
      <c r="AH313" s="127"/>
      <c r="AI313" s="127"/>
      <c r="AJ313" s="127"/>
      <c r="AK313" s="127"/>
      <c r="AL313" s="127"/>
      <c r="AM313" s="127"/>
      <c r="AN313" s="127"/>
      <c r="AO313" s="127"/>
      <c r="AP313" s="127"/>
      <c r="AQ313" s="127"/>
      <c r="AR313" s="127"/>
      <c r="AS313" s="127"/>
      <c r="AT313" s="127"/>
      <c r="AU313" s="127"/>
      <c r="AV313" s="127"/>
      <c r="AW313" s="127"/>
      <c r="AX313" s="127"/>
      <c r="AY313" s="127"/>
      <c r="AZ313" s="127"/>
      <c r="BA313" s="127"/>
      <c r="BB313" s="127"/>
      <c r="BC313" s="127"/>
      <c r="BD313" s="127"/>
      <c r="BE313" s="127"/>
      <c r="BF313" s="127"/>
      <c r="BG313" s="127"/>
      <c r="BH313" s="127"/>
      <c r="BI313" s="127"/>
      <c r="BJ313" s="127"/>
      <c r="BK313" s="127"/>
      <c r="BL313" s="127"/>
      <c r="BM313" s="127"/>
      <c r="BN313" s="127"/>
      <c r="BO313" s="127"/>
      <c r="BP313" s="127"/>
      <c r="BQ313" s="127"/>
      <c r="BR313" s="127"/>
      <c r="BS313" s="127"/>
      <c r="BT313" s="127"/>
      <c r="BU313" s="127"/>
      <c r="BV313" s="127"/>
      <c r="BW313" s="127"/>
      <c r="BX313" s="127"/>
      <c r="BY313" s="127"/>
      <c r="BZ313" s="127"/>
      <c r="CA313" s="127"/>
      <c r="CB313" s="127"/>
      <c r="CC313" s="127"/>
    </row>
    <row r="314" spans="1:81" s="4" customFormat="1" x14ac:dyDescent="0.2">
      <c r="A314" s="87"/>
      <c r="C314" s="140"/>
      <c r="H314" s="140"/>
      <c r="P314" s="127"/>
      <c r="Q314" s="127"/>
      <c r="R314" s="127"/>
      <c r="S314" s="127"/>
      <c r="T314" s="127"/>
      <c r="U314" s="127"/>
      <c r="V314" s="127"/>
      <c r="W314" s="127"/>
      <c r="X314" s="127"/>
      <c r="Y314" s="127"/>
      <c r="Z314" s="127"/>
      <c r="AA314" s="127"/>
      <c r="AB314" s="127"/>
      <c r="AC314" s="127"/>
      <c r="AD314" s="127"/>
      <c r="AE314" s="127"/>
      <c r="AF314" s="127"/>
      <c r="AG314" s="127"/>
      <c r="AH314" s="127"/>
      <c r="AI314" s="127"/>
      <c r="AJ314" s="127"/>
      <c r="AK314" s="127"/>
      <c r="AL314" s="127"/>
      <c r="AM314" s="127"/>
      <c r="AN314" s="127"/>
      <c r="AO314" s="127"/>
      <c r="AP314" s="127"/>
      <c r="AQ314" s="127"/>
      <c r="AR314" s="127"/>
      <c r="AS314" s="127"/>
      <c r="AT314" s="127"/>
      <c r="AU314" s="127"/>
      <c r="AV314" s="127"/>
      <c r="AW314" s="127"/>
      <c r="AX314" s="127"/>
      <c r="AY314" s="127"/>
      <c r="AZ314" s="127"/>
      <c r="BA314" s="127"/>
      <c r="BB314" s="127"/>
      <c r="BC314" s="127"/>
      <c r="BD314" s="127"/>
      <c r="BE314" s="127"/>
      <c r="BF314" s="127"/>
      <c r="BG314" s="127"/>
      <c r="BH314" s="127"/>
      <c r="BI314" s="127"/>
      <c r="BJ314" s="127"/>
      <c r="BK314" s="127"/>
      <c r="BL314" s="127"/>
      <c r="BM314" s="127"/>
      <c r="BN314" s="127"/>
      <c r="BO314" s="127"/>
      <c r="BP314" s="127"/>
      <c r="BQ314" s="127"/>
      <c r="BR314" s="127"/>
      <c r="BS314" s="127"/>
      <c r="BT314" s="127"/>
      <c r="BU314" s="127"/>
      <c r="BV314" s="127"/>
      <c r="BW314" s="127"/>
      <c r="BX314" s="127"/>
      <c r="BY314" s="127"/>
      <c r="BZ314" s="127"/>
      <c r="CA314" s="127"/>
      <c r="CB314" s="127"/>
      <c r="CC314" s="127"/>
    </row>
    <row r="315" spans="1:81" s="4" customFormat="1" x14ac:dyDescent="0.2">
      <c r="A315" s="87"/>
      <c r="C315" s="140"/>
      <c r="H315" s="140"/>
      <c r="P315" s="127"/>
      <c r="Q315" s="127"/>
      <c r="R315" s="127"/>
      <c r="S315" s="127"/>
      <c r="T315" s="127"/>
      <c r="U315" s="127"/>
      <c r="V315" s="127"/>
      <c r="W315" s="127"/>
      <c r="X315" s="127"/>
      <c r="Y315" s="127"/>
      <c r="Z315" s="127"/>
      <c r="AA315" s="127"/>
      <c r="AB315" s="127"/>
      <c r="AC315" s="127"/>
      <c r="AD315" s="127"/>
      <c r="AE315" s="127"/>
      <c r="AF315" s="127"/>
      <c r="AG315" s="127"/>
      <c r="AH315" s="127"/>
      <c r="AI315" s="127"/>
      <c r="AJ315" s="127"/>
      <c r="AK315" s="127"/>
      <c r="AL315" s="127"/>
      <c r="AM315" s="127"/>
      <c r="AN315" s="127"/>
      <c r="AO315" s="127"/>
      <c r="AP315" s="127"/>
      <c r="AQ315" s="127"/>
      <c r="AR315" s="127"/>
      <c r="AS315" s="127"/>
      <c r="AT315" s="127"/>
      <c r="AU315" s="127"/>
      <c r="AV315" s="127"/>
      <c r="AW315" s="127"/>
      <c r="AX315" s="127"/>
      <c r="AY315" s="127"/>
      <c r="AZ315" s="127"/>
      <c r="BA315" s="127"/>
      <c r="BB315" s="127"/>
      <c r="BC315" s="127"/>
      <c r="BD315" s="127"/>
      <c r="BE315" s="127"/>
      <c r="BF315" s="127"/>
      <c r="BG315" s="127"/>
      <c r="BH315" s="127"/>
      <c r="BI315" s="127"/>
      <c r="BJ315" s="127"/>
      <c r="BK315" s="127"/>
      <c r="BL315" s="127"/>
      <c r="BM315" s="127"/>
      <c r="BN315" s="127"/>
      <c r="BO315" s="127"/>
      <c r="BP315" s="127"/>
      <c r="BQ315" s="127"/>
      <c r="BR315" s="127"/>
      <c r="BS315" s="127"/>
      <c r="BT315" s="127"/>
      <c r="BU315" s="127"/>
      <c r="BV315" s="127"/>
      <c r="BW315" s="127"/>
      <c r="BX315" s="127"/>
      <c r="BY315" s="127"/>
      <c r="BZ315" s="127"/>
      <c r="CA315" s="127"/>
      <c r="CB315" s="127"/>
      <c r="CC315" s="127"/>
    </row>
    <row r="316" spans="1:81" s="4" customFormat="1" x14ac:dyDescent="0.2">
      <c r="A316" s="87"/>
      <c r="C316" s="140"/>
      <c r="H316" s="140"/>
      <c r="P316" s="127"/>
      <c r="Q316" s="127"/>
      <c r="R316" s="127"/>
      <c r="S316" s="127"/>
      <c r="T316" s="127"/>
      <c r="U316" s="127"/>
      <c r="V316" s="127"/>
      <c r="W316" s="127"/>
      <c r="X316" s="127"/>
      <c r="Y316" s="127"/>
      <c r="Z316" s="127"/>
      <c r="AA316" s="127"/>
      <c r="AB316" s="127"/>
      <c r="AC316" s="127"/>
      <c r="AD316" s="127"/>
      <c r="AE316" s="127"/>
      <c r="AF316" s="127"/>
      <c r="AG316" s="127"/>
      <c r="AH316" s="127"/>
      <c r="AI316" s="127"/>
      <c r="AJ316" s="127"/>
      <c r="AK316" s="127"/>
      <c r="AL316" s="127"/>
      <c r="AM316" s="127"/>
      <c r="AN316" s="127"/>
      <c r="AO316" s="127"/>
      <c r="AP316" s="127"/>
      <c r="AQ316" s="127"/>
      <c r="AR316" s="127"/>
      <c r="AS316" s="127"/>
      <c r="AT316" s="127"/>
      <c r="AU316" s="127"/>
      <c r="AV316" s="127"/>
      <c r="AW316" s="127"/>
      <c r="AX316" s="127"/>
      <c r="AY316" s="127"/>
      <c r="AZ316" s="127"/>
      <c r="BA316" s="127"/>
      <c r="BB316" s="127"/>
      <c r="BC316" s="127"/>
      <c r="BD316" s="127"/>
      <c r="BE316" s="127"/>
      <c r="BF316" s="127"/>
      <c r="BG316" s="127"/>
      <c r="BH316" s="127"/>
      <c r="BI316" s="127"/>
      <c r="BJ316" s="127"/>
      <c r="BK316" s="127"/>
      <c r="BL316" s="127"/>
      <c r="BM316" s="127"/>
      <c r="BN316" s="127"/>
      <c r="BO316" s="127"/>
      <c r="BP316" s="127"/>
      <c r="BQ316" s="127"/>
      <c r="BR316" s="127"/>
      <c r="BS316" s="127"/>
      <c r="BT316" s="127"/>
      <c r="BU316" s="127"/>
      <c r="BV316" s="127"/>
      <c r="BW316" s="127"/>
      <c r="BX316" s="127"/>
      <c r="BY316" s="127"/>
      <c r="BZ316" s="127"/>
      <c r="CA316" s="127"/>
      <c r="CB316" s="127"/>
      <c r="CC316" s="127"/>
    </row>
    <row r="317" spans="1:81" s="4" customFormat="1" x14ac:dyDescent="0.2">
      <c r="A317" s="87"/>
      <c r="C317" s="140"/>
      <c r="H317" s="140"/>
      <c r="P317" s="127"/>
      <c r="Q317" s="127"/>
      <c r="R317" s="127"/>
      <c r="S317" s="127"/>
      <c r="T317" s="127"/>
      <c r="U317" s="127"/>
      <c r="V317" s="127"/>
      <c r="W317" s="127"/>
      <c r="X317" s="127"/>
      <c r="Y317" s="127"/>
      <c r="Z317" s="127"/>
      <c r="AA317" s="127"/>
      <c r="AB317" s="127"/>
      <c r="AC317" s="127"/>
      <c r="AD317" s="127"/>
      <c r="AE317" s="127"/>
      <c r="AF317" s="127"/>
      <c r="AG317" s="127"/>
      <c r="AH317" s="127"/>
      <c r="AI317" s="127"/>
      <c r="AJ317" s="127"/>
      <c r="AK317" s="127"/>
      <c r="AL317" s="127"/>
      <c r="AM317" s="127"/>
      <c r="AN317" s="127"/>
      <c r="AO317" s="127"/>
      <c r="AP317" s="127"/>
      <c r="AQ317" s="127"/>
      <c r="AR317" s="127"/>
      <c r="AS317" s="127"/>
      <c r="AT317" s="127"/>
      <c r="AU317" s="127"/>
      <c r="AV317" s="127"/>
      <c r="AW317" s="127"/>
      <c r="AX317" s="127"/>
      <c r="AY317" s="127"/>
      <c r="AZ317" s="127"/>
      <c r="BA317" s="127"/>
      <c r="BB317" s="127"/>
      <c r="BC317" s="127"/>
      <c r="BD317" s="127"/>
      <c r="BE317" s="127"/>
      <c r="BF317" s="127"/>
      <c r="BG317" s="127"/>
      <c r="BH317" s="127"/>
      <c r="BI317" s="127"/>
      <c r="BJ317" s="127"/>
      <c r="BK317" s="127"/>
      <c r="BL317" s="127"/>
      <c r="BM317" s="127"/>
      <c r="BN317" s="127"/>
      <c r="BO317" s="127"/>
      <c r="BP317" s="127"/>
      <c r="BQ317" s="127"/>
      <c r="BR317" s="127"/>
      <c r="BS317" s="127"/>
      <c r="BT317" s="127"/>
      <c r="BU317" s="127"/>
      <c r="BV317" s="127"/>
      <c r="BW317" s="127"/>
      <c r="BX317" s="127"/>
      <c r="BY317" s="127"/>
      <c r="BZ317" s="127"/>
      <c r="CA317" s="127"/>
      <c r="CB317" s="127"/>
      <c r="CC317" s="127"/>
    </row>
    <row r="318" spans="1:81" s="4" customFormat="1" x14ac:dyDescent="0.2">
      <c r="A318" s="87"/>
      <c r="C318" s="140"/>
      <c r="H318" s="140"/>
      <c r="P318" s="127"/>
      <c r="Q318" s="127"/>
      <c r="R318" s="127"/>
      <c r="S318" s="127"/>
      <c r="T318" s="127"/>
      <c r="U318" s="127"/>
      <c r="V318" s="127"/>
      <c r="W318" s="127"/>
      <c r="X318" s="127"/>
      <c r="Y318" s="127"/>
      <c r="Z318" s="127"/>
      <c r="AA318" s="127"/>
      <c r="AB318" s="127"/>
      <c r="AC318" s="127"/>
      <c r="AD318" s="127"/>
      <c r="AE318" s="127"/>
      <c r="AF318" s="127"/>
      <c r="AG318" s="127"/>
      <c r="AH318" s="127"/>
      <c r="AI318" s="127"/>
      <c r="AJ318" s="127"/>
      <c r="AK318" s="127"/>
      <c r="AL318" s="127"/>
      <c r="AM318" s="127"/>
      <c r="AN318" s="127"/>
      <c r="AO318" s="127"/>
      <c r="AP318" s="127"/>
      <c r="AQ318" s="127"/>
      <c r="AR318" s="127"/>
      <c r="AS318" s="127"/>
      <c r="AT318" s="127"/>
      <c r="AU318" s="127"/>
      <c r="AV318" s="127"/>
      <c r="AW318" s="127"/>
      <c r="AX318" s="127"/>
      <c r="AY318" s="127"/>
      <c r="AZ318" s="127"/>
      <c r="BA318" s="127"/>
      <c r="BB318" s="127"/>
      <c r="BC318" s="127"/>
      <c r="BD318" s="127"/>
      <c r="BE318" s="127"/>
      <c r="BF318" s="127"/>
      <c r="BG318" s="127"/>
      <c r="BH318" s="127"/>
      <c r="BI318" s="127"/>
      <c r="BJ318" s="127"/>
      <c r="BK318" s="127"/>
      <c r="BL318" s="127"/>
      <c r="BM318" s="127"/>
      <c r="BN318" s="127"/>
      <c r="BO318" s="127"/>
      <c r="BP318" s="127"/>
      <c r="BQ318" s="127"/>
      <c r="BR318" s="127"/>
      <c r="BS318" s="127"/>
      <c r="BT318" s="127"/>
      <c r="BU318" s="127"/>
      <c r="BV318" s="127"/>
      <c r="BW318" s="127"/>
      <c r="BX318" s="127"/>
      <c r="BY318" s="127"/>
      <c r="BZ318" s="127"/>
      <c r="CA318" s="127"/>
      <c r="CB318" s="127"/>
      <c r="CC318" s="127"/>
    </row>
    <row r="319" spans="1:81" s="4" customFormat="1" x14ac:dyDescent="0.2">
      <c r="A319" s="87"/>
      <c r="C319" s="140"/>
      <c r="H319" s="140"/>
      <c r="P319" s="127"/>
      <c r="Q319" s="127"/>
      <c r="R319" s="127"/>
      <c r="S319" s="127"/>
      <c r="T319" s="127"/>
      <c r="U319" s="127"/>
      <c r="V319" s="127"/>
      <c r="W319" s="127"/>
      <c r="X319" s="127"/>
      <c r="Y319" s="127"/>
      <c r="Z319" s="127"/>
      <c r="AA319" s="127"/>
      <c r="AB319" s="127"/>
      <c r="AC319" s="127"/>
      <c r="AD319" s="127"/>
      <c r="AE319" s="127"/>
      <c r="AF319" s="127"/>
      <c r="AG319" s="127"/>
      <c r="AH319" s="127"/>
      <c r="AI319" s="127"/>
      <c r="AJ319" s="127"/>
      <c r="AK319" s="127"/>
      <c r="AL319" s="127"/>
      <c r="AM319" s="127"/>
      <c r="AN319" s="127"/>
      <c r="AO319" s="127"/>
      <c r="AP319" s="127"/>
      <c r="AQ319" s="127"/>
      <c r="AR319" s="127"/>
      <c r="AS319" s="127"/>
      <c r="AT319" s="127"/>
      <c r="AU319" s="127"/>
      <c r="AV319" s="127"/>
      <c r="AW319" s="127"/>
      <c r="AX319" s="127"/>
      <c r="AY319" s="127"/>
      <c r="AZ319" s="127"/>
      <c r="BA319" s="127"/>
      <c r="BB319" s="127"/>
      <c r="BC319" s="127"/>
      <c r="BD319" s="127"/>
      <c r="BE319" s="127"/>
      <c r="BF319" s="127"/>
      <c r="BG319" s="127"/>
      <c r="BH319" s="127"/>
      <c r="BI319" s="127"/>
      <c r="BJ319" s="127"/>
      <c r="BK319" s="127"/>
      <c r="BL319" s="127"/>
      <c r="BM319" s="127"/>
      <c r="BN319" s="127"/>
      <c r="BO319" s="127"/>
      <c r="BP319" s="127"/>
      <c r="BQ319" s="127"/>
      <c r="BR319" s="127"/>
      <c r="BS319" s="127"/>
      <c r="BT319" s="127"/>
      <c r="BU319" s="127"/>
      <c r="BV319" s="127"/>
      <c r="BW319" s="127"/>
      <c r="BX319" s="127"/>
      <c r="BY319" s="127"/>
      <c r="BZ319" s="127"/>
      <c r="CA319" s="127"/>
      <c r="CB319" s="127"/>
      <c r="CC319" s="127"/>
    </row>
    <row r="320" spans="1:81" s="4" customFormat="1" x14ac:dyDescent="0.2">
      <c r="A320" s="87"/>
      <c r="C320" s="140"/>
      <c r="H320" s="140"/>
      <c r="P320" s="127"/>
      <c r="Q320" s="127"/>
      <c r="R320" s="127"/>
      <c r="S320" s="127"/>
      <c r="T320" s="127"/>
      <c r="U320" s="127"/>
      <c r="V320" s="127"/>
      <c r="W320" s="127"/>
      <c r="X320" s="127"/>
      <c r="Y320" s="127"/>
      <c r="Z320" s="127"/>
      <c r="AA320" s="127"/>
      <c r="AB320" s="127"/>
      <c r="AC320" s="127"/>
      <c r="AD320" s="127"/>
      <c r="AE320" s="127"/>
      <c r="AF320" s="127"/>
      <c r="AG320" s="127"/>
      <c r="AH320" s="127"/>
      <c r="AI320" s="127"/>
      <c r="AJ320" s="127"/>
      <c r="AK320" s="127"/>
      <c r="AL320" s="127"/>
      <c r="AM320" s="127"/>
      <c r="AN320" s="127"/>
      <c r="AO320" s="127"/>
      <c r="AP320" s="127"/>
      <c r="AQ320" s="127"/>
      <c r="AR320" s="127"/>
      <c r="AS320" s="127"/>
      <c r="AT320" s="127"/>
      <c r="AU320" s="127"/>
      <c r="AV320" s="127"/>
      <c r="AW320" s="127"/>
      <c r="AX320" s="127"/>
      <c r="AY320" s="127"/>
      <c r="AZ320" s="127"/>
      <c r="BA320" s="127"/>
      <c r="BB320" s="127"/>
      <c r="BC320" s="127"/>
      <c r="BD320" s="127"/>
      <c r="BE320" s="127"/>
      <c r="BF320" s="127"/>
      <c r="BG320" s="127"/>
      <c r="BH320" s="127"/>
      <c r="BI320" s="127"/>
      <c r="BJ320" s="127"/>
      <c r="BK320" s="127"/>
      <c r="BL320" s="127"/>
      <c r="BM320" s="127"/>
      <c r="BN320" s="127"/>
      <c r="BO320" s="127"/>
      <c r="BP320" s="127"/>
      <c r="BQ320" s="127"/>
      <c r="BR320" s="127"/>
      <c r="BS320" s="127"/>
      <c r="BT320" s="127"/>
      <c r="BU320" s="127"/>
      <c r="BV320" s="127"/>
      <c r="BW320" s="127"/>
      <c r="BX320" s="127"/>
      <c r="BY320" s="127"/>
      <c r="BZ320" s="127"/>
      <c r="CA320" s="127"/>
      <c r="CB320" s="127"/>
      <c r="CC320" s="127"/>
    </row>
    <row r="321" spans="1:81" s="4" customFormat="1" x14ac:dyDescent="0.2">
      <c r="A321" s="87"/>
      <c r="C321" s="140"/>
      <c r="H321" s="140"/>
      <c r="P321" s="127"/>
      <c r="Q321" s="127"/>
      <c r="R321" s="127"/>
      <c r="S321" s="127"/>
      <c r="T321" s="127"/>
      <c r="U321" s="127"/>
      <c r="V321" s="127"/>
      <c r="W321" s="127"/>
      <c r="X321" s="127"/>
      <c r="Y321" s="127"/>
      <c r="Z321" s="127"/>
      <c r="AA321" s="127"/>
      <c r="AB321" s="127"/>
      <c r="AC321" s="127"/>
      <c r="AD321" s="127"/>
      <c r="AE321" s="127"/>
      <c r="AF321" s="127"/>
      <c r="AG321" s="127"/>
      <c r="AH321" s="127"/>
      <c r="AI321" s="127"/>
      <c r="AJ321" s="127"/>
      <c r="AK321" s="127"/>
      <c r="AL321" s="127"/>
      <c r="AM321" s="127"/>
      <c r="AN321" s="127"/>
      <c r="AO321" s="127"/>
      <c r="AP321" s="127"/>
      <c r="AQ321" s="127"/>
      <c r="AR321" s="127"/>
      <c r="AS321" s="127"/>
      <c r="AT321" s="127"/>
      <c r="AU321" s="127"/>
      <c r="AV321" s="127"/>
      <c r="AW321" s="127"/>
      <c r="AX321" s="127"/>
      <c r="AY321" s="127"/>
      <c r="AZ321" s="127"/>
      <c r="BA321" s="127"/>
      <c r="BB321" s="127"/>
      <c r="BC321" s="127"/>
      <c r="BD321" s="127"/>
      <c r="BE321" s="127"/>
      <c r="BF321" s="127"/>
      <c r="BG321" s="127"/>
      <c r="BH321" s="127"/>
      <c r="BI321" s="127"/>
      <c r="BJ321" s="127"/>
      <c r="BK321" s="127"/>
      <c r="BL321" s="127"/>
      <c r="BM321" s="127"/>
      <c r="BN321" s="127"/>
      <c r="BO321" s="127"/>
      <c r="BP321" s="127"/>
      <c r="BQ321" s="127"/>
      <c r="BR321" s="127"/>
      <c r="BS321" s="127"/>
      <c r="BT321" s="127"/>
      <c r="BU321" s="127"/>
      <c r="BV321" s="127"/>
      <c r="BW321" s="127"/>
      <c r="BX321" s="127"/>
      <c r="BY321" s="127"/>
      <c r="BZ321" s="127"/>
      <c r="CA321" s="127"/>
      <c r="CB321" s="127"/>
      <c r="CC321" s="127"/>
    </row>
    <row r="322" spans="1:81" s="4" customFormat="1" x14ac:dyDescent="0.2">
      <c r="A322" s="87"/>
      <c r="C322" s="140"/>
      <c r="H322" s="140"/>
      <c r="P322" s="127"/>
      <c r="Q322" s="127"/>
      <c r="R322" s="127"/>
      <c r="S322" s="127"/>
      <c r="T322" s="127"/>
      <c r="U322" s="127"/>
      <c r="V322" s="127"/>
      <c r="W322" s="127"/>
      <c r="X322" s="127"/>
      <c r="Y322" s="127"/>
      <c r="Z322" s="127"/>
      <c r="AA322" s="127"/>
      <c r="AB322" s="127"/>
      <c r="AC322" s="127"/>
      <c r="AD322" s="127"/>
      <c r="AE322" s="127"/>
      <c r="AF322" s="127"/>
      <c r="AG322" s="127"/>
      <c r="AH322" s="127"/>
      <c r="AI322" s="127"/>
      <c r="AJ322" s="127"/>
      <c r="AK322" s="127"/>
      <c r="AL322" s="127"/>
      <c r="AM322" s="127"/>
      <c r="AN322" s="127"/>
      <c r="AO322" s="127"/>
      <c r="AP322" s="127"/>
      <c r="AQ322" s="127"/>
      <c r="AR322" s="127"/>
      <c r="AS322" s="127"/>
      <c r="AT322" s="127"/>
      <c r="AU322" s="127"/>
      <c r="AV322" s="127"/>
      <c r="AW322" s="127"/>
      <c r="AX322" s="127"/>
      <c r="AY322" s="127"/>
      <c r="AZ322" s="127"/>
      <c r="BA322" s="127"/>
      <c r="BB322" s="127"/>
      <c r="BC322" s="127"/>
      <c r="BD322" s="127"/>
      <c r="BE322" s="127"/>
      <c r="BF322" s="127"/>
      <c r="BG322" s="127"/>
      <c r="BH322" s="127"/>
      <c r="BI322" s="127"/>
      <c r="BJ322" s="127"/>
      <c r="BK322" s="127"/>
      <c r="BL322" s="127"/>
      <c r="BM322" s="127"/>
      <c r="BN322" s="127"/>
      <c r="BO322" s="127"/>
      <c r="BP322" s="127"/>
      <c r="BQ322" s="127"/>
      <c r="BR322" s="127"/>
      <c r="BS322" s="127"/>
      <c r="BT322" s="127"/>
      <c r="BU322" s="127"/>
      <c r="BV322" s="127"/>
      <c r="BW322" s="127"/>
      <c r="BX322" s="127"/>
      <c r="BY322" s="127"/>
      <c r="BZ322" s="127"/>
      <c r="CA322" s="127"/>
      <c r="CB322" s="127"/>
      <c r="CC322" s="127"/>
    </row>
    <row r="323" spans="1:81" s="4" customFormat="1" x14ac:dyDescent="0.2">
      <c r="A323" s="87"/>
      <c r="C323" s="140"/>
      <c r="H323" s="140"/>
      <c r="P323" s="127"/>
      <c r="Q323" s="127"/>
      <c r="R323" s="127"/>
      <c r="S323" s="127"/>
      <c r="T323" s="127"/>
      <c r="U323" s="127"/>
      <c r="V323" s="127"/>
      <c r="W323" s="127"/>
      <c r="X323" s="127"/>
      <c r="Y323" s="127"/>
      <c r="Z323" s="127"/>
      <c r="AA323" s="127"/>
      <c r="AB323" s="127"/>
      <c r="AC323" s="127"/>
      <c r="AD323" s="127"/>
      <c r="AE323" s="127"/>
      <c r="AF323" s="127"/>
      <c r="AG323" s="127"/>
      <c r="AH323" s="127"/>
      <c r="AI323" s="127"/>
      <c r="AJ323" s="127"/>
      <c r="AK323" s="127"/>
      <c r="AL323" s="127"/>
      <c r="AM323" s="127"/>
      <c r="AN323" s="127"/>
      <c r="AO323" s="127"/>
      <c r="AP323" s="127"/>
      <c r="AQ323" s="127"/>
      <c r="AR323" s="127"/>
      <c r="AS323" s="127"/>
      <c r="AT323" s="127"/>
      <c r="AU323" s="127"/>
      <c r="AV323" s="127"/>
      <c r="AW323" s="127"/>
      <c r="AX323" s="127"/>
      <c r="AY323" s="127"/>
      <c r="AZ323" s="127"/>
      <c r="BA323" s="127"/>
      <c r="BB323" s="127"/>
      <c r="BC323" s="127"/>
      <c r="BD323" s="127"/>
      <c r="BE323" s="127"/>
      <c r="BF323" s="127"/>
      <c r="BG323" s="127"/>
      <c r="BH323" s="127"/>
      <c r="BI323" s="127"/>
      <c r="BJ323" s="127"/>
      <c r="BK323" s="127"/>
      <c r="BL323" s="127"/>
      <c r="BM323" s="127"/>
      <c r="BN323" s="127"/>
      <c r="BO323" s="127"/>
      <c r="BP323" s="127"/>
      <c r="BQ323" s="127"/>
      <c r="BR323" s="127"/>
      <c r="BS323" s="127"/>
      <c r="BT323" s="127"/>
      <c r="BU323" s="127"/>
      <c r="BV323" s="127"/>
      <c r="BW323" s="127"/>
      <c r="BX323" s="127"/>
      <c r="BY323" s="127"/>
      <c r="BZ323" s="127"/>
      <c r="CA323" s="127"/>
      <c r="CB323" s="127"/>
      <c r="CC323" s="127"/>
    </row>
    <row r="324" spans="1:81" s="4" customFormat="1" x14ac:dyDescent="0.2">
      <c r="A324" s="87"/>
      <c r="C324" s="140"/>
      <c r="H324" s="140"/>
      <c r="P324" s="127"/>
      <c r="Q324" s="127"/>
      <c r="R324" s="127"/>
      <c r="S324" s="127"/>
      <c r="T324" s="127"/>
      <c r="U324" s="127"/>
      <c r="V324" s="127"/>
      <c r="W324" s="127"/>
      <c r="X324" s="127"/>
      <c r="Y324" s="127"/>
      <c r="Z324" s="127"/>
      <c r="AA324" s="127"/>
      <c r="AB324" s="127"/>
      <c r="AC324" s="127"/>
      <c r="AD324" s="127"/>
      <c r="AE324" s="127"/>
      <c r="AF324" s="127"/>
      <c r="AG324" s="127"/>
      <c r="AH324" s="127"/>
      <c r="AI324" s="127"/>
      <c r="AJ324" s="127"/>
      <c r="AK324" s="127"/>
      <c r="AL324" s="127"/>
      <c r="AM324" s="127"/>
      <c r="AN324" s="127"/>
      <c r="AO324" s="127"/>
      <c r="AP324" s="127"/>
      <c r="AQ324" s="127"/>
      <c r="AR324" s="127"/>
      <c r="AS324" s="127"/>
      <c r="AT324" s="127"/>
      <c r="AU324" s="127"/>
      <c r="AV324" s="127"/>
      <c r="AW324" s="127"/>
      <c r="AX324" s="127"/>
      <c r="AY324" s="127"/>
      <c r="AZ324" s="127"/>
      <c r="BA324" s="127"/>
      <c r="BB324" s="127"/>
      <c r="BC324" s="127"/>
      <c r="BD324" s="127"/>
      <c r="BE324" s="127"/>
      <c r="BF324" s="127"/>
      <c r="BG324" s="127"/>
      <c r="BH324" s="127"/>
      <c r="BI324" s="127"/>
      <c r="BJ324" s="127"/>
      <c r="BK324" s="127"/>
      <c r="BL324" s="127"/>
      <c r="BM324" s="127"/>
      <c r="BN324" s="127"/>
      <c r="BO324" s="127"/>
      <c r="BP324" s="127"/>
      <c r="BQ324" s="127"/>
      <c r="BR324" s="127"/>
      <c r="BS324" s="127"/>
      <c r="BT324" s="127"/>
      <c r="BU324" s="127"/>
      <c r="BV324" s="127"/>
      <c r="BW324" s="127"/>
      <c r="BX324" s="127"/>
      <c r="BY324" s="127"/>
      <c r="BZ324" s="127"/>
      <c r="CA324" s="127"/>
      <c r="CB324" s="127"/>
      <c r="CC324" s="127"/>
    </row>
    <row r="325" spans="1:81" s="4" customFormat="1" x14ac:dyDescent="0.2">
      <c r="A325" s="87"/>
      <c r="C325" s="140"/>
      <c r="H325" s="140"/>
      <c r="P325" s="127"/>
      <c r="Q325" s="127"/>
      <c r="R325" s="127"/>
      <c r="S325" s="127"/>
      <c r="T325" s="127"/>
      <c r="U325" s="127"/>
      <c r="V325" s="127"/>
      <c r="W325" s="127"/>
      <c r="X325" s="127"/>
      <c r="Y325" s="127"/>
      <c r="Z325" s="127"/>
      <c r="AA325" s="127"/>
      <c r="AB325" s="127"/>
      <c r="AC325" s="127"/>
      <c r="AD325" s="127"/>
      <c r="AE325" s="127"/>
      <c r="AF325" s="127"/>
      <c r="AG325" s="127"/>
      <c r="AH325" s="127"/>
      <c r="AI325" s="127"/>
      <c r="AJ325" s="127"/>
      <c r="AK325" s="127"/>
      <c r="AL325" s="127"/>
      <c r="AM325" s="127"/>
      <c r="AN325" s="127"/>
      <c r="AO325" s="127"/>
      <c r="AP325" s="127"/>
      <c r="AQ325" s="127"/>
      <c r="AR325" s="127"/>
      <c r="AS325" s="127"/>
      <c r="AT325" s="127"/>
      <c r="AU325" s="127"/>
      <c r="AV325" s="127"/>
      <c r="AW325" s="127"/>
      <c r="AX325" s="127"/>
      <c r="AY325" s="127"/>
      <c r="AZ325" s="127"/>
      <c r="BA325" s="127"/>
      <c r="BB325" s="127"/>
      <c r="BC325" s="127"/>
      <c r="BD325" s="127"/>
      <c r="BE325" s="127"/>
      <c r="BF325" s="127"/>
      <c r="BG325" s="127"/>
      <c r="BH325" s="127"/>
      <c r="BI325" s="127"/>
      <c r="BJ325" s="127"/>
      <c r="BK325" s="127"/>
      <c r="BL325" s="127"/>
      <c r="BM325" s="127"/>
      <c r="BN325" s="127"/>
      <c r="BO325" s="127"/>
      <c r="BP325" s="127"/>
      <c r="BQ325" s="127"/>
      <c r="BR325" s="127"/>
      <c r="BS325" s="127"/>
      <c r="BT325" s="127"/>
      <c r="BU325" s="127"/>
      <c r="BV325" s="127"/>
      <c r="BW325" s="127"/>
      <c r="BX325" s="127"/>
      <c r="BY325" s="127"/>
      <c r="BZ325" s="127"/>
      <c r="CA325" s="127"/>
      <c r="CB325" s="127"/>
      <c r="CC325" s="127"/>
    </row>
    <row r="326" spans="1:81" s="4" customFormat="1" x14ac:dyDescent="0.2">
      <c r="A326" s="87"/>
      <c r="C326" s="140"/>
      <c r="H326" s="140"/>
      <c r="P326" s="127"/>
      <c r="Q326" s="127"/>
      <c r="R326" s="127"/>
      <c r="S326" s="127"/>
      <c r="T326" s="127"/>
      <c r="U326" s="127"/>
      <c r="V326" s="127"/>
      <c r="W326" s="127"/>
      <c r="X326" s="127"/>
      <c r="Y326" s="127"/>
      <c r="Z326" s="127"/>
      <c r="AA326" s="127"/>
      <c r="AB326" s="127"/>
      <c r="AC326" s="127"/>
      <c r="AD326" s="127"/>
      <c r="AE326" s="127"/>
      <c r="AF326" s="127"/>
      <c r="AG326" s="127"/>
      <c r="AH326" s="127"/>
      <c r="AI326" s="127"/>
      <c r="AJ326" s="127"/>
      <c r="AK326" s="127"/>
      <c r="AL326" s="127"/>
      <c r="AM326" s="127"/>
      <c r="AN326" s="127"/>
      <c r="AO326" s="127"/>
      <c r="AP326" s="127"/>
      <c r="AQ326" s="127"/>
      <c r="AR326" s="127"/>
      <c r="AS326" s="127"/>
      <c r="AT326" s="127"/>
      <c r="AU326" s="127"/>
      <c r="AV326" s="127"/>
      <c r="AW326" s="127"/>
      <c r="AX326" s="127"/>
      <c r="AY326" s="127"/>
      <c r="AZ326" s="127"/>
      <c r="BA326" s="127"/>
      <c r="BB326" s="127"/>
      <c r="BC326" s="127"/>
      <c r="BD326" s="127"/>
      <c r="BE326" s="127"/>
      <c r="BF326" s="127"/>
      <c r="BG326" s="127"/>
      <c r="BH326" s="127"/>
      <c r="BI326" s="127"/>
      <c r="BJ326" s="127"/>
      <c r="BK326" s="127"/>
      <c r="BL326" s="127"/>
      <c r="BM326" s="127"/>
      <c r="BN326" s="127"/>
      <c r="BO326" s="127"/>
      <c r="BP326" s="127"/>
      <c r="BQ326" s="127"/>
      <c r="BR326" s="127"/>
      <c r="BS326" s="127"/>
      <c r="BT326" s="127"/>
      <c r="BU326" s="127"/>
      <c r="BV326" s="127"/>
      <c r="BW326" s="127"/>
      <c r="BX326" s="127"/>
      <c r="BY326" s="127"/>
      <c r="BZ326" s="127"/>
      <c r="CA326" s="127"/>
      <c r="CB326" s="127"/>
      <c r="CC326" s="127"/>
    </row>
    <row r="327" spans="1:81" s="4" customFormat="1" x14ac:dyDescent="0.2">
      <c r="A327" s="87"/>
      <c r="C327" s="140"/>
      <c r="H327" s="140"/>
      <c r="P327" s="127"/>
      <c r="Q327" s="127"/>
      <c r="R327" s="127"/>
      <c r="S327" s="127"/>
      <c r="T327" s="127"/>
      <c r="U327" s="127"/>
      <c r="V327" s="127"/>
      <c r="W327" s="127"/>
      <c r="X327" s="127"/>
      <c r="Y327" s="127"/>
      <c r="Z327" s="127"/>
      <c r="AA327" s="127"/>
      <c r="AB327" s="127"/>
      <c r="AC327" s="127"/>
      <c r="AD327" s="127"/>
      <c r="AE327" s="127"/>
      <c r="AF327" s="127"/>
      <c r="AG327" s="127"/>
      <c r="AH327" s="127"/>
      <c r="AI327" s="127"/>
      <c r="AJ327" s="127"/>
      <c r="AK327" s="127"/>
      <c r="AL327" s="127"/>
      <c r="AM327" s="127"/>
      <c r="AN327" s="127"/>
      <c r="AO327" s="127"/>
      <c r="AP327" s="127"/>
      <c r="AQ327" s="127"/>
      <c r="AR327" s="127"/>
      <c r="AS327" s="127"/>
      <c r="AT327" s="127"/>
      <c r="AU327" s="127"/>
      <c r="AV327" s="127"/>
      <c r="AW327" s="127"/>
      <c r="AX327" s="127"/>
      <c r="AY327" s="127"/>
      <c r="AZ327" s="127"/>
      <c r="BA327" s="127"/>
      <c r="BB327" s="127"/>
      <c r="BC327" s="127"/>
      <c r="BD327" s="127"/>
      <c r="BE327" s="127"/>
      <c r="BF327" s="127"/>
      <c r="BG327" s="127"/>
      <c r="BH327" s="127"/>
      <c r="BI327" s="127"/>
      <c r="BJ327" s="127"/>
      <c r="BK327" s="127"/>
      <c r="BL327" s="127"/>
      <c r="BM327" s="127"/>
      <c r="BN327" s="127"/>
      <c r="BO327" s="127"/>
      <c r="BP327" s="127"/>
      <c r="BQ327" s="127"/>
      <c r="BR327" s="127"/>
      <c r="BS327" s="127"/>
      <c r="BT327" s="127"/>
      <c r="BU327" s="127"/>
      <c r="BV327" s="127"/>
      <c r="BW327" s="127"/>
      <c r="BX327" s="127"/>
      <c r="BY327" s="127"/>
      <c r="BZ327" s="127"/>
      <c r="CA327" s="127"/>
      <c r="CB327" s="127"/>
      <c r="CC327" s="127"/>
    </row>
    <row r="328" spans="1:81" s="4" customFormat="1" x14ac:dyDescent="0.2">
      <c r="A328" s="87"/>
      <c r="C328" s="140"/>
      <c r="H328" s="140"/>
      <c r="P328" s="127"/>
      <c r="Q328" s="127"/>
      <c r="R328" s="127"/>
      <c r="S328" s="127"/>
      <c r="T328" s="127"/>
      <c r="U328" s="127"/>
      <c r="V328" s="127"/>
      <c r="W328" s="127"/>
      <c r="X328" s="127"/>
      <c r="Y328" s="127"/>
      <c r="Z328" s="127"/>
      <c r="AA328" s="127"/>
      <c r="AB328" s="127"/>
      <c r="AC328" s="127"/>
      <c r="AD328" s="127"/>
      <c r="AE328" s="127"/>
      <c r="AF328" s="127"/>
      <c r="AG328" s="127"/>
      <c r="AH328" s="127"/>
      <c r="AI328" s="127"/>
      <c r="AJ328" s="127"/>
      <c r="AK328" s="127"/>
      <c r="AL328" s="127"/>
      <c r="AM328" s="127"/>
      <c r="AN328" s="127"/>
      <c r="AO328" s="127"/>
      <c r="AP328" s="127"/>
      <c r="AQ328" s="127"/>
      <c r="AR328" s="127"/>
      <c r="AS328" s="127"/>
      <c r="AT328" s="127"/>
      <c r="AU328" s="127"/>
      <c r="AV328" s="127"/>
      <c r="AW328" s="127"/>
      <c r="AX328" s="127"/>
      <c r="AY328" s="127"/>
      <c r="AZ328" s="127"/>
      <c r="BA328" s="127"/>
      <c r="BB328" s="127"/>
      <c r="BC328" s="127"/>
      <c r="BD328" s="127"/>
      <c r="BE328" s="127"/>
      <c r="BF328" s="127"/>
      <c r="BG328" s="127"/>
      <c r="BH328" s="127"/>
      <c r="BI328" s="127"/>
      <c r="BJ328" s="127"/>
      <c r="BK328" s="127"/>
      <c r="BL328" s="127"/>
      <c r="BM328" s="127"/>
      <c r="BN328" s="127"/>
      <c r="BO328" s="127"/>
      <c r="BP328" s="127"/>
      <c r="BQ328" s="127"/>
      <c r="BR328" s="127"/>
      <c r="BS328" s="127"/>
      <c r="BT328" s="127"/>
      <c r="BU328" s="127"/>
      <c r="BV328" s="127"/>
      <c r="BW328" s="127"/>
      <c r="BX328" s="127"/>
      <c r="BY328" s="127"/>
      <c r="BZ328" s="127"/>
      <c r="CA328" s="127"/>
      <c r="CB328" s="127"/>
      <c r="CC328" s="127"/>
    </row>
    <row r="329" spans="1:81" s="4" customFormat="1" x14ac:dyDescent="0.2">
      <c r="A329" s="87"/>
      <c r="C329" s="140"/>
      <c r="H329" s="140"/>
      <c r="P329" s="127"/>
      <c r="Q329" s="127"/>
      <c r="R329" s="127"/>
      <c r="S329" s="127"/>
      <c r="T329" s="127"/>
      <c r="U329" s="127"/>
      <c r="V329" s="127"/>
      <c r="W329" s="127"/>
      <c r="X329" s="127"/>
      <c r="Y329" s="127"/>
      <c r="Z329" s="127"/>
      <c r="AA329" s="127"/>
      <c r="AB329" s="127"/>
      <c r="AC329" s="127"/>
      <c r="AD329" s="127"/>
      <c r="AE329" s="127"/>
      <c r="AF329" s="127"/>
      <c r="AG329" s="127"/>
      <c r="AH329" s="127"/>
      <c r="AI329" s="127"/>
      <c r="AJ329" s="127"/>
      <c r="AK329" s="127"/>
      <c r="AL329" s="127"/>
      <c r="AM329" s="127"/>
      <c r="AN329" s="127"/>
      <c r="AO329" s="127"/>
      <c r="AP329" s="127"/>
      <c r="AQ329" s="127"/>
      <c r="AR329" s="127"/>
      <c r="AS329" s="127"/>
      <c r="AT329" s="127"/>
      <c r="AU329" s="127"/>
      <c r="AV329" s="127"/>
      <c r="AW329" s="127"/>
      <c r="AX329" s="127"/>
      <c r="AY329" s="127"/>
      <c r="AZ329" s="127"/>
      <c r="BA329" s="127"/>
      <c r="BB329" s="127"/>
      <c r="BC329" s="127"/>
      <c r="BD329" s="127"/>
      <c r="BE329" s="127"/>
      <c r="BF329" s="127"/>
      <c r="BG329" s="127"/>
      <c r="BH329" s="127"/>
      <c r="BI329" s="127"/>
      <c r="BJ329" s="127"/>
      <c r="BK329" s="127"/>
      <c r="BL329" s="127"/>
      <c r="BM329" s="127"/>
      <c r="BN329" s="127"/>
      <c r="BO329" s="127"/>
      <c r="BP329" s="127"/>
      <c r="BQ329" s="127"/>
      <c r="BR329" s="127"/>
      <c r="BS329" s="127"/>
      <c r="BT329" s="127"/>
      <c r="BU329" s="127"/>
      <c r="BV329" s="127"/>
      <c r="BW329" s="127"/>
      <c r="BX329" s="127"/>
      <c r="BY329" s="127"/>
      <c r="BZ329" s="127"/>
      <c r="CA329" s="127"/>
      <c r="CB329" s="127"/>
      <c r="CC329" s="127"/>
    </row>
    <row r="330" spans="1:81" s="4" customFormat="1" x14ac:dyDescent="0.2">
      <c r="A330" s="87"/>
      <c r="C330" s="140"/>
      <c r="H330" s="140"/>
      <c r="P330" s="127"/>
      <c r="Q330" s="127"/>
      <c r="R330" s="127"/>
      <c r="S330" s="127"/>
      <c r="T330" s="127"/>
      <c r="U330" s="127"/>
      <c r="V330" s="127"/>
      <c r="W330" s="127"/>
      <c r="X330" s="127"/>
      <c r="Y330" s="127"/>
      <c r="Z330" s="127"/>
      <c r="AA330" s="127"/>
      <c r="AB330" s="127"/>
      <c r="AC330" s="127"/>
      <c r="AD330" s="127"/>
      <c r="AE330" s="127"/>
      <c r="AF330" s="127"/>
      <c r="AG330" s="127"/>
      <c r="AH330" s="127"/>
      <c r="AI330" s="127"/>
      <c r="AJ330" s="127"/>
      <c r="AK330" s="127"/>
      <c r="AL330" s="127"/>
      <c r="AM330" s="127"/>
      <c r="AN330" s="127"/>
      <c r="AO330" s="127"/>
      <c r="AP330" s="127"/>
      <c r="AQ330" s="127"/>
      <c r="AR330" s="127"/>
      <c r="AS330" s="127"/>
      <c r="AT330" s="127"/>
      <c r="AU330" s="127"/>
      <c r="AV330" s="127"/>
      <c r="AW330" s="127"/>
      <c r="AX330" s="127"/>
      <c r="AY330" s="127"/>
      <c r="AZ330" s="127"/>
      <c r="BA330" s="127"/>
      <c r="BB330" s="127"/>
      <c r="BC330" s="127"/>
      <c r="BD330" s="127"/>
      <c r="BE330" s="127"/>
      <c r="BF330" s="127"/>
      <c r="BG330" s="127"/>
      <c r="BH330" s="127"/>
      <c r="BI330" s="127"/>
      <c r="BJ330" s="127"/>
      <c r="BK330" s="127"/>
      <c r="BL330" s="127"/>
      <c r="BM330" s="127"/>
      <c r="BN330" s="127"/>
      <c r="BO330" s="127"/>
      <c r="BP330" s="127"/>
      <c r="BQ330" s="127"/>
      <c r="BR330" s="127"/>
      <c r="BS330" s="127"/>
      <c r="BT330" s="127"/>
      <c r="BU330" s="127"/>
      <c r="BV330" s="127"/>
      <c r="BW330" s="127"/>
      <c r="BX330" s="127"/>
      <c r="BY330" s="127"/>
      <c r="BZ330" s="127"/>
      <c r="CA330" s="127"/>
      <c r="CB330" s="127"/>
      <c r="CC330" s="127"/>
    </row>
    <row r="331" spans="1:81" s="4" customFormat="1" x14ac:dyDescent="0.2">
      <c r="A331" s="87"/>
      <c r="C331" s="140"/>
      <c r="H331" s="140"/>
      <c r="P331" s="127"/>
      <c r="Q331" s="127"/>
      <c r="R331" s="127"/>
      <c r="S331" s="127"/>
      <c r="T331" s="127"/>
      <c r="U331" s="127"/>
      <c r="V331" s="127"/>
      <c r="W331" s="127"/>
      <c r="X331" s="127"/>
      <c r="Y331" s="127"/>
      <c r="Z331" s="127"/>
      <c r="AA331" s="127"/>
      <c r="AB331" s="127"/>
      <c r="AC331" s="127"/>
      <c r="AD331" s="127"/>
      <c r="AE331" s="127"/>
      <c r="AF331" s="127"/>
      <c r="AG331" s="127"/>
      <c r="AH331" s="127"/>
      <c r="AI331" s="127"/>
      <c r="AJ331" s="127"/>
      <c r="AK331" s="127"/>
      <c r="AL331" s="127"/>
      <c r="AM331" s="127"/>
      <c r="AN331" s="127"/>
      <c r="AO331" s="127"/>
      <c r="AP331" s="127"/>
      <c r="AQ331" s="127"/>
      <c r="AR331" s="127"/>
      <c r="AS331" s="127"/>
      <c r="AT331" s="127"/>
      <c r="AU331" s="127"/>
      <c r="AV331" s="127"/>
      <c r="AW331" s="127"/>
      <c r="AX331" s="127"/>
      <c r="AY331" s="127"/>
      <c r="AZ331" s="127"/>
      <c r="BA331" s="127"/>
      <c r="BB331" s="127"/>
      <c r="BC331" s="127"/>
      <c r="BD331" s="127"/>
      <c r="BE331" s="127"/>
      <c r="BF331" s="127"/>
      <c r="BG331" s="127"/>
      <c r="BH331" s="127"/>
      <c r="BI331" s="127"/>
      <c r="BJ331" s="127"/>
      <c r="BK331" s="127"/>
      <c r="BL331" s="127"/>
      <c r="BM331" s="127"/>
      <c r="BN331" s="127"/>
      <c r="BO331" s="127"/>
      <c r="BP331" s="127"/>
      <c r="BQ331" s="127"/>
      <c r="BR331" s="127"/>
      <c r="BS331" s="127"/>
      <c r="BT331" s="127"/>
      <c r="BU331" s="127"/>
      <c r="BV331" s="127"/>
      <c r="BW331" s="127"/>
      <c r="BX331" s="127"/>
      <c r="BY331" s="127"/>
      <c r="BZ331" s="127"/>
      <c r="CA331" s="127"/>
      <c r="CB331" s="127"/>
      <c r="CC331" s="127"/>
    </row>
    <row r="332" spans="1:81" s="4" customFormat="1" x14ac:dyDescent="0.2">
      <c r="A332" s="87"/>
      <c r="C332" s="140"/>
      <c r="H332" s="140"/>
      <c r="P332" s="127"/>
      <c r="Q332" s="127"/>
      <c r="R332" s="127"/>
      <c r="S332" s="127"/>
      <c r="T332" s="127"/>
      <c r="U332" s="127"/>
      <c r="V332" s="127"/>
      <c r="W332" s="127"/>
      <c r="X332" s="127"/>
      <c r="Y332" s="127"/>
      <c r="Z332" s="127"/>
      <c r="AA332" s="127"/>
      <c r="AB332" s="127"/>
      <c r="AC332" s="127"/>
      <c r="AD332" s="127"/>
      <c r="AE332" s="127"/>
      <c r="AF332" s="127"/>
      <c r="AG332" s="127"/>
      <c r="AH332" s="127"/>
      <c r="AI332" s="127"/>
      <c r="AJ332" s="127"/>
      <c r="AK332" s="127"/>
      <c r="AL332" s="127"/>
      <c r="AM332" s="127"/>
      <c r="AN332" s="127"/>
      <c r="AO332" s="127"/>
      <c r="AP332" s="127"/>
      <c r="AQ332" s="127"/>
      <c r="AR332" s="127"/>
      <c r="AS332" s="127"/>
      <c r="AT332" s="127"/>
      <c r="AU332" s="127"/>
      <c r="AV332" s="127"/>
      <c r="AW332" s="127"/>
      <c r="AX332" s="127"/>
      <c r="AY332" s="127"/>
      <c r="AZ332" s="127"/>
      <c r="BA332" s="127"/>
      <c r="BB332" s="127"/>
      <c r="BC332" s="127"/>
      <c r="BD332" s="127"/>
      <c r="BE332" s="127"/>
      <c r="BF332" s="127"/>
      <c r="BG332" s="127"/>
      <c r="BH332" s="127"/>
      <c r="BI332" s="127"/>
      <c r="BJ332" s="127"/>
      <c r="BK332" s="127"/>
      <c r="BL332" s="127"/>
      <c r="BM332" s="127"/>
      <c r="BN332" s="127"/>
      <c r="BO332" s="127"/>
      <c r="BP332" s="127"/>
      <c r="BQ332" s="127"/>
      <c r="BR332" s="127"/>
      <c r="BS332" s="127"/>
      <c r="BT332" s="127"/>
      <c r="BU332" s="127"/>
      <c r="BV332" s="127"/>
      <c r="BW332" s="127"/>
      <c r="BX332" s="127"/>
      <c r="BY332" s="127"/>
      <c r="BZ332" s="127"/>
      <c r="CA332" s="127"/>
      <c r="CB332" s="127"/>
      <c r="CC332" s="127"/>
    </row>
    <row r="333" spans="1:81" s="4" customFormat="1" x14ac:dyDescent="0.2">
      <c r="A333" s="87"/>
      <c r="C333" s="140"/>
      <c r="H333" s="140"/>
      <c r="P333" s="127"/>
      <c r="Q333" s="127"/>
      <c r="R333" s="127"/>
      <c r="S333" s="127"/>
      <c r="T333" s="127"/>
      <c r="U333" s="127"/>
      <c r="V333" s="127"/>
      <c r="W333" s="127"/>
      <c r="X333" s="127"/>
      <c r="Y333" s="127"/>
      <c r="Z333" s="127"/>
      <c r="AA333" s="127"/>
      <c r="AB333" s="127"/>
      <c r="AC333" s="127"/>
      <c r="AD333" s="127"/>
      <c r="AE333" s="127"/>
      <c r="AF333" s="127"/>
      <c r="AG333" s="127"/>
      <c r="AH333" s="127"/>
      <c r="AI333" s="127"/>
      <c r="AJ333" s="127"/>
      <c r="AK333" s="127"/>
      <c r="AL333" s="127"/>
      <c r="AM333" s="127"/>
      <c r="AN333" s="127"/>
      <c r="AO333" s="127"/>
      <c r="AP333" s="127"/>
      <c r="AQ333" s="127"/>
      <c r="AR333" s="127"/>
      <c r="AS333" s="127"/>
      <c r="AT333" s="127"/>
      <c r="AU333" s="127"/>
      <c r="AV333" s="127"/>
      <c r="AW333" s="127"/>
      <c r="AX333" s="127"/>
      <c r="AY333" s="127"/>
      <c r="AZ333" s="127"/>
      <c r="BA333" s="127"/>
      <c r="BB333" s="127"/>
      <c r="BC333" s="127"/>
      <c r="BD333" s="127"/>
      <c r="BE333" s="127"/>
      <c r="BF333" s="127"/>
      <c r="BG333" s="127"/>
      <c r="BH333" s="127"/>
      <c r="BI333" s="127"/>
      <c r="BJ333" s="127"/>
      <c r="BK333" s="127"/>
      <c r="BL333" s="127"/>
      <c r="BM333" s="127"/>
      <c r="BN333" s="127"/>
      <c r="BO333" s="127"/>
      <c r="BP333" s="127"/>
      <c r="BQ333" s="127"/>
      <c r="BR333" s="127"/>
      <c r="BS333" s="127"/>
      <c r="BT333" s="127"/>
      <c r="BU333" s="127"/>
      <c r="BV333" s="127"/>
      <c r="BW333" s="127"/>
      <c r="BX333" s="127"/>
      <c r="BY333" s="127"/>
      <c r="BZ333" s="127"/>
      <c r="CA333" s="127"/>
      <c r="CB333" s="127"/>
      <c r="CC333" s="127"/>
    </row>
    <row r="334" spans="1:81" s="4" customFormat="1" x14ac:dyDescent="0.2">
      <c r="A334" s="87"/>
      <c r="C334" s="140"/>
      <c r="H334" s="140"/>
      <c r="P334" s="127"/>
      <c r="Q334" s="127"/>
      <c r="R334" s="127"/>
      <c r="S334" s="127"/>
      <c r="T334" s="127"/>
      <c r="U334" s="127"/>
      <c r="V334" s="127"/>
      <c r="W334" s="127"/>
      <c r="X334" s="127"/>
      <c r="Y334" s="127"/>
      <c r="Z334" s="127"/>
      <c r="AA334" s="127"/>
      <c r="AB334" s="127"/>
      <c r="AC334" s="127"/>
      <c r="AD334" s="127"/>
      <c r="AE334" s="127"/>
      <c r="AF334" s="127"/>
      <c r="AG334" s="127"/>
      <c r="AH334" s="127"/>
      <c r="AI334" s="127"/>
      <c r="AJ334" s="127"/>
      <c r="AK334" s="127"/>
      <c r="AL334" s="127"/>
      <c r="AM334" s="127"/>
      <c r="AN334" s="127"/>
      <c r="AO334" s="127"/>
      <c r="AP334" s="127"/>
      <c r="AQ334" s="127"/>
      <c r="AR334" s="127"/>
      <c r="AS334" s="127"/>
      <c r="AT334" s="127"/>
      <c r="AU334" s="127"/>
      <c r="AV334" s="127"/>
      <c r="AW334" s="127"/>
      <c r="AX334" s="127"/>
      <c r="AY334" s="127"/>
      <c r="AZ334" s="127"/>
      <c r="BA334" s="127"/>
      <c r="BB334" s="127"/>
      <c r="BC334" s="127"/>
      <c r="BD334" s="127"/>
      <c r="BE334" s="127"/>
      <c r="BF334" s="127"/>
      <c r="BG334" s="127"/>
      <c r="BH334" s="127"/>
      <c r="BI334" s="127"/>
      <c r="BJ334" s="127"/>
      <c r="BK334" s="127"/>
      <c r="BL334" s="127"/>
      <c r="BM334" s="127"/>
      <c r="BN334" s="127"/>
      <c r="BO334" s="127"/>
      <c r="BP334" s="127"/>
      <c r="BQ334" s="127"/>
      <c r="BR334" s="127"/>
      <c r="BS334" s="127"/>
      <c r="BT334" s="127"/>
      <c r="BU334" s="127"/>
      <c r="BV334" s="127"/>
      <c r="BW334" s="127"/>
      <c r="BX334" s="127"/>
      <c r="BY334" s="127"/>
      <c r="BZ334" s="127"/>
      <c r="CA334" s="127"/>
      <c r="CB334" s="127"/>
      <c r="CC334" s="127"/>
    </row>
    <row r="335" spans="1:81" s="4" customFormat="1" x14ac:dyDescent="0.2">
      <c r="A335" s="87"/>
      <c r="C335" s="140"/>
      <c r="H335" s="140"/>
      <c r="P335" s="127"/>
      <c r="Q335" s="127"/>
      <c r="R335" s="127"/>
      <c r="S335" s="127"/>
      <c r="T335" s="127"/>
      <c r="U335" s="127"/>
      <c r="V335" s="127"/>
      <c r="W335" s="127"/>
      <c r="X335" s="127"/>
      <c r="Y335" s="127"/>
      <c r="Z335" s="127"/>
      <c r="AA335" s="127"/>
      <c r="AB335" s="127"/>
      <c r="AC335" s="127"/>
      <c r="AD335" s="127"/>
      <c r="AE335" s="127"/>
      <c r="AF335" s="127"/>
      <c r="AG335" s="127"/>
      <c r="AH335" s="127"/>
      <c r="AI335" s="127"/>
      <c r="AJ335" s="127"/>
      <c r="AK335" s="127"/>
      <c r="AL335" s="127"/>
      <c r="AM335" s="127"/>
      <c r="AN335" s="127"/>
      <c r="AO335" s="127"/>
      <c r="AP335" s="127"/>
      <c r="AQ335" s="127"/>
      <c r="AR335" s="127"/>
      <c r="AS335" s="127"/>
      <c r="AT335" s="127"/>
      <c r="AU335" s="127"/>
      <c r="AV335" s="127"/>
      <c r="AW335" s="127"/>
      <c r="AX335" s="127"/>
      <c r="AY335" s="127"/>
      <c r="AZ335" s="127"/>
      <c r="BA335" s="127"/>
      <c r="BB335" s="127"/>
      <c r="BC335" s="127"/>
      <c r="BD335" s="127"/>
      <c r="BE335" s="127"/>
      <c r="BF335" s="127"/>
      <c r="BG335" s="127"/>
      <c r="BH335" s="127"/>
      <c r="BI335" s="127"/>
      <c r="BJ335" s="127"/>
      <c r="BK335" s="127"/>
      <c r="BL335" s="127"/>
      <c r="BM335" s="127"/>
      <c r="BN335" s="127"/>
      <c r="BO335" s="127"/>
      <c r="BP335" s="127"/>
      <c r="BQ335" s="127"/>
      <c r="BR335" s="127"/>
      <c r="BS335" s="127"/>
      <c r="BT335" s="127"/>
      <c r="BU335" s="127"/>
      <c r="BV335" s="127"/>
      <c r="BW335" s="127"/>
      <c r="BX335" s="127"/>
      <c r="BY335" s="127"/>
      <c r="BZ335" s="127"/>
      <c r="CA335" s="127"/>
      <c r="CB335" s="127"/>
      <c r="CC335" s="127"/>
    </row>
    <row r="336" spans="1:81" s="4" customFormat="1" x14ac:dyDescent="0.2">
      <c r="A336" s="87"/>
      <c r="C336" s="140"/>
      <c r="H336" s="140"/>
      <c r="P336" s="127"/>
      <c r="Q336" s="127"/>
      <c r="R336" s="127"/>
      <c r="S336" s="127"/>
      <c r="T336" s="127"/>
      <c r="U336" s="127"/>
      <c r="V336" s="127"/>
      <c r="W336" s="127"/>
      <c r="X336" s="127"/>
      <c r="Y336" s="127"/>
      <c r="Z336" s="127"/>
      <c r="AA336" s="127"/>
      <c r="AB336" s="127"/>
      <c r="AC336" s="127"/>
      <c r="AD336" s="127"/>
      <c r="AE336" s="127"/>
      <c r="AF336" s="127"/>
      <c r="AG336" s="127"/>
      <c r="AH336" s="127"/>
      <c r="AI336" s="127"/>
      <c r="AJ336" s="127"/>
      <c r="AK336" s="127"/>
      <c r="AL336" s="127"/>
      <c r="AM336" s="127"/>
      <c r="AN336" s="127"/>
      <c r="AO336" s="127"/>
      <c r="AP336" s="127"/>
      <c r="AQ336" s="127"/>
      <c r="AR336" s="127"/>
      <c r="AS336" s="127"/>
      <c r="AT336" s="127"/>
      <c r="AU336" s="127"/>
      <c r="AV336" s="127"/>
      <c r="AW336" s="127"/>
      <c r="AX336" s="127"/>
      <c r="AY336" s="127"/>
      <c r="AZ336" s="127"/>
      <c r="BA336" s="127"/>
      <c r="BB336" s="127"/>
      <c r="BC336" s="127"/>
      <c r="BD336" s="127"/>
      <c r="BE336" s="127"/>
      <c r="BF336" s="127"/>
      <c r="BG336" s="127"/>
      <c r="BH336" s="127"/>
      <c r="BI336" s="127"/>
      <c r="BJ336" s="127"/>
      <c r="BK336" s="127"/>
      <c r="BL336" s="127"/>
      <c r="BM336" s="127"/>
      <c r="BN336" s="127"/>
      <c r="BO336" s="127"/>
      <c r="BP336" s="127"/>
      <c r="BQ336" s="127"/>
      <c r="BR336" s="127"/>
      <c r="BS336" s="127"/>
      <c r="BT336" s="127"/>
      <c r="BU336" s="127"/>
      <c r="BV336" s="127"/>
      <c r="BW336" s="127"/>
      <c r="BX336" s="127"/>
      <c r="BY336" s="127"/>
      <c r="BZ336" s="127"/>
      <c r="CA336" s="127"/>
      <c r="CB336" s="127"/>
      <c r="CC336" s="127"/>
    </row>
    <row r="337" spans="1:81" s="4" customFormat="1" x14ac:dyDescent="0.2">
      <c r="A337" s="87"/>
      <c r="C337" s="140"/>
      <c r="H337" s="140"/>
      <c r="P337" s="127"/>
      <c r="Q337" s="127"/>
      <c r="R337" s="127"/>
      <c r="S337" s="127"/>
      <c r="T337" s="127"/>
      <c r="U337" s="127"/>
      <c r="V337" s="127"/>
      <c r="W337" s="127"/>
      <c r="X337" s="127"/>
      <c r="Y337" s="127"/>
      <c r="Z337" s="127"/>
      <c r="AA337" s="127"/>
      <c r="AB337" s="127"/>
      <c r="AC337" s="127"/>
      <c r="AD337" s="127"/>
      <c r="AE337" s="127"/>
      <c r="AF337" s="127"/>
      <c r="AG337" s="127"/>
      <c r="AH337" s="127"/>
      <c r="AI337" s="127"/>
      <c r="AJ337" s="127"/>
      <c r="AK337" s="127"/>
      <c r="AL337" s="127"/>
      <c r="AM337" s="127"/>
      <c r="AN337" s="127"/>
      <c r="AO337" s="127"/>
      <c r="AP337" s="127"/>
      <c r="AQ337" s="127"/>
      <c r="AR337" s="127"/>
      <c r="AS337" s="127"/>
      <c r="AT337" s="127"/>
      <c r="AU337" s="127"/>
      <c r="AV337" s="127"/>
      <c r="AW337" s="127"/>
      <c r="AX337" s="127"/>
      <c r="AY337" s="127"/>
      <c r="AZ337" s="127"/>
      <c r="BA337" s="127"/>
      <c r="BB337" s="127"/>
      <c r="BC337" s="127"/>
      <c r="BD337" s="127"/>
      <c r="BE337" s="127"/>
      <c r="BF337" s="127"/>
      <c r="BG337" s="127"/>
      <c r="BH337" s="127"/>
      <c r="BI337" s="127"/>
      <c r="BJ337" s="127"/>
      <c r="BK337" s="127"/>
      <c r="BL337" s="127"/>
      <c r="BM337" s="127"/>
      <c r="BN337" s="127"/>
      <c r="BO337" s="127"/>
      <c r="BP337" s="127"/>
      <c r="BQ337" s="127"/>
      <c r="BR337" s="127"/>
      <c r="BS337" s="127"/>
      <c r="BT337" s="127"/>
      <c r="BU337" s="127"/>
      <c r="BV337" s="127"/>
      <c r="BW337" s="127"/>
      <c r="BX337" s="127"/>
      <c r="BY337" s="127"/>
      <c r="BZ337" s="127"/>
      <c r="CA337" s="127"/>
      <c r="CB337" s="127"/>
      <c r="CC337" s="127"/>
    </row>
    <row r="338" spans="1:81" s="4" customFormat="1" x14ac:dyDescent="0.2">
      <c r="A338" s="87"/>
      <c r="C338" s="140"/>
      <c r="H338" s="140"/>
      <c r="P338" s="127"/>
      <c r="Q338" s="127"/>
      <c r="R338" s="127"/>
      <c r="S338" s="127"/>
      <c r="T338" s="127"/>
      <c r="U338" s="127"/>
      <c r="V338" s="127"/>
      <c r="W338" s="127"/>
      <c r="X338" s="127"/>
      <c r="Y338" s="127"/>
      <c r="Z338" s="127"/>
      <c r="AA338" s="127"/>
      <c r="AB338" s="127"/>
      <c r="AC338" s="127"/>
      <c r="AD338" s="127"/>
      <c r="AE338" s="127"/>
      <c r="AF338" s="127"/>
      <c r="AG338" s="127"/>
      <c r="AH338" s="127"/>
      <c r="AI338" s="127"/>
      <c r="AJ338" s="127"/>
      <c r="AK338" s="127"/>
      <c r="AL338" s="127"/>
      <c r="AM338" s="127"/>
      <c r="AN338" s="127"/>
      <c r="AO338" s="127"/>
      <c r="AP338" s="127"/>
      <c r="AQ338" s="127"/>
      <c r="AR338" s="127"/>
      <c r="AS338" s="127"/>
      <c r="AT338" s="127"/>
      <c r="AU338" s="127"/>
      <c r="AV338" s="127"/>
      <c r="AW338" s="127"/>
      <c r="AX338" s="127"/>
      <c r="AY338" s="127"/>
      <c r="AZ338" s="127"/>
      <c r="BA338" s="127"/>
      <c r="BB338" s="127"/>
      <c r="BC338" s="127"/>
      <c r="BD338" s="127"/>
      <c r="BE338" s="127"/>
      <c r="BF338" s="127"/>
      <c r="BG338" s="127"/>
      <c r="BH338" s="127"/>
      <c r="BI338" s="127"/>
      <c r="BJ338" s="127"/>
      <c r="BK338" s="127"/>
      <c r="BL338" s="127"/>
      <c r="BM338" s="127"/>
      <c r="BN338" s="127"/>
      <c r="BO338" s="127"/>
      <c r="BP338" s="127"/>
      <c r="BQ338" s="127"/>
      <c r="BR338" s="127"/>
      <c r="BS338" s="127"/>
      <c r="BT338" s="127"/>
      <c r="BU338" s="127"/>
      <c r="BV338" s="127"/>
      <c r="BW338" s="127"/>
      <c r="BX338" s="127"/>
      <c r="BY338" s="127"/>
      <c r="BZ338" s="127"/>
      <c r="CA338" s="127"/>
      <c r="CB338" s="127"/>
      <c r="CC338" s="127"/>
    </row>
    <row r="339" spans="1:81" s="4" customFormat="1" x14ac:dyDescent="0.2">
      <c r="A339" s="87"/>
      <c r="C339" s="140"/>
      <c r="H339" s="140"/>
      <c r="P339" s="127"/>
      <c r="Q339" s="127"/>
      <c r="R339" s="127"/>
      <c r="S339" s="127"/>
      <c r="T339" s="127"/>
      <c r="U339" s="127"/>
      <c r="V339" s="127"/>
      <c r="W339" s="127"/>
      <c r="X339" s="127"/>
      <c r="Y339" s="127"/>
      <c r="Z339" s="127"/>
      <c r="AA339" s="127"/>
      <c r="AB339" s="127"/>
      <c r="AC339" s="127"/>
      <c r="AD339" s="127"/>
      <c r="AE339" s="127"/>
      <c r="AF339" s="127"/>
      <c r="AG339" s="127"/>
      <c r="AH339" s="127"/>
      <c r="AI339" s="127"/>
      <c r="AJ339" s="127"/>
      <c r="AK339" s="127"/>
      <c r="AL339" s="127"/>
      <c r="AM339" s="127"/>
      <c r="AN339" s="127"/>
      <c r="AO339" s="127"/>
      <c r="AP339" s="127"/>
      <c r="AQ339" s="127"/>
      <c r="AR339" s="127"/>
      <c r="AS339" s="127"/>
      <c r="AT339" s="127"/>
      <c r="AU339" s="127"/>
      <c r="AV339" s="127"/>
      <c r="AW339" s="127"/>
      <c r="AX339" s="127"/>
      <c r="AY339" s="127"/>
      <c r="AZ339" s="127"/>
      <c r="BA339" s="127"/>
      <c r="BB339" s="127"/>
      <c r="BC339" s="127"/>
      <c r="BD339" s="127"/>
      <c r="BE339" s="127"/>
      <c r="BF339" s="127"/>
      <c r="BG339" s="127"/>
      <c r="BH339" s="127"/>
      <c r="BI339" s="127"/>
      <c r="BJ339" s="127"/>
      <c r="BK339" s="127"/>
      <c r="BL339" s="127"/>
      <c r="BM339" s="127"/>
      <c r="BN339" s="127"/>
      <c r="BO339" s="127"/>
      <c r="BP339" s="127"/>
      <c r="BQ339" s="127"/>
      <c r="BR339" s="127"/>
      <c r="BS339" s="127"/>
      <c r="BT339" s="127"/>
      <c r="BU339" s="127"/>
      <c r="BV339" s="127"/>
      <c r="BW339" s="127"/>
      <c r="BX339" s="127"/>
      <c r="BY339" s="127"/>
      <c r="BZ339" s="127"/>
      <c r="CA339" s="127"/>
      <c r="CB339" s="127"/>
      <c r="CC339" s="127"/>
    </row>
    <row r="340" spans="1:81" s="4" customFormat="1" x14ac:dyDescent="0.2">
      <c r="A340" s="87"/>
      <c r="C340" s="140"/>
      <c r="H340" s="140"/>
      <c r="P340" s="127"/>
      <c r="Q340" s="127"/>
      <c r="R340" s="127"/>
      <c r="S340" s="127"/>
      <c r="T340" s="127"/>
      <c r="U340" s="127"/>
      <c r="V340" s="127"/>
      <c r="W340" s="127"/>
      <c r="X340" s="127"/>
      <c r="Y340" s="127"/>
      <c r="Z340" s="127"/>
      <c r="AA340" s="127"/>
      <c r="AB340" s="127"/>
      <c r="AC340" s="127"/>
      <c r="AD340" s="127"/>
      <c r="AE340" s="127"/>
      <c r="AF340" s="127"/>
      <c r="AG340" s="127"/>
      <c r="AH340" s="127"/>
      <c r="AI340" s="127"/>
      <c r="AJ340" s="127"/>
      <c r="AK340" s="127"/>
      <c r="AL340" s="127"/>
      <c r="AM340" s="127"/>
      <c r="AN340" s="127"/>
      <c r="AO340" s="127"/>
      <c r="AP340" s="127"/>
      <c r="AQ340" s="127"/>
      <c r="AR340" s="127"/>
      <c r="AS340" s="127"/>
      <c r="AT340" s="127"/>
      <c r="AU340" s="127"/>
      <c r="AV340" s="127"/>
      <c r="AW340" s="127"/>
      <c r="AX340" s="127"/>
      <c r="AY340" s="127"/>
      <c r="AZ340" s="127"/>
      <c r="BA340" s="127"/>
      <c r="BB340" s="127"/>
      <c r="BC340" s="127"/>
      <c r="BD340" s="127"/>
      <c r="BE340" s="127"/>
      <c r="BF340" s="127"/>
      <c r="BG340" s="127"/>
      <c r="BH340" s="127"/>
      <c r="BI340" s="127"/>
      <c r="BJ340" s="127"/>
      <c r="BK340" s="127"/>
      <c r="BL340" s="127"/>
      <c r="BM340" s="127"/>
      <c r="BN340" s="127"/>
      <c r="BO340" s="127"/>
      <c r="BP340" s="127"/>
      <c r="BQ340" s="127"/>
      <c r="BR340" s="127"/>
      <c r="BS340" s="127"/>
      <c r="BT340" s="127"/>
      <c r="BU340" s="127"/>
      <c r="BV340" s="127"/>
      <c r="BW340" s="127"/>
      <c r="BX340" s="127"/>
      <c r="BY340" s="127"/>
      <c r="BZ340" s="127"/>
      <c r="CA340" s="127"/>
      <c r="CB340" s="127"/>
      <c r="CC340" s="127"/>
    </row>
    <row r="341" spans="1:81" s="4" customFormat="1" x14ac:dyDescent="0.2">
      <c r="A341" s="87"/>
      <c r="C341" s="140"/>
      <c r="H341" s="140"/>
      <c r="P341" s="127"/>
      <c r="Q341" s="127"/>
      <c r="R341" s="127"/>
      <c r="S341" s="127"/>
      <c r="T341" s="127"/>
      <c r="U341" s="127"/>
      <c r="V341" s="127"/>
      <c r="W341" s="127"/>
      <c r="X341" s="127"/>
      <c r="Y341" s="127"/>
      <c r="Z341" s="127"/>
      <c r="AA341" s="127"/>
      <c r="AB341" s="127"/>
      <c r="AC341" s="127"/>
      <c r="AD341" s="127"/>
      <c r="AE341" s="127"/>
      <c r="AF341" s="127"/>
      <c r="AG341" s="127"/>
      <c r="AH341" s="127"/>
      <c r="AI341" s="127"/>
      <c r="AJ341" s="127"/>
      <c r="AK341" s="127"/>
      <c r="AL341" s="127"/>
      <c r="AM341" s="127"/>
      <c r="AN341" s="127"/>
      <c r="AO341" s="127"/>
      <c r="AP341" s="127"/>
      <c r="AQ341" s="127"/>
      <c r="AR341" s="127"/>
      <c r="AS341" s="127"/>
      <c r="AT341" s="127"/>
      <c r="AU341" s="127"/>
      <c r="AV341" s="127"/>
      <c r="AW341" s="127"/>
      <c r="AX341" s="127"/>
      <c r="AY341" s="127"/>
      <c r="AZ341" s="127"/>
      <c r="BA341" s="127"/>
      <c r="BB341" s="127"/>
      <c r="BC341" s="127"/>
      <c r="BD341" s="127"/>
      <c r="BE341" s="127"/>
      <c r="BF341" s="127"/>
      <c r="BG341" s="127"/>
      <c r="BH341" s="127"/>
      <c r="BI341" s="127"/>
      <c r="BJ341" s="127"/>
      <c r="BK341" s="127"/>
      <c r="BL341" s="127"/>
      <c r="BM341" s="127"/>
      <c r="BN341" s="127"/>
      <c r="BO341" s="127"/>
      <c r="BP341" s="127"/>
      <c r="BQ341" s="127"/>
      <c r="BR341" s="127"/>
      <c r="BS341" s="127"/>
      <c r="BT341" s="127"/>
      <c r="BU341" s="127"/>
      <c r="BV341" s="127"/>
      <c r="BW341" s="127"/>
      <c r="BX341" s="127"/>
      <c r="BY341" s="127"/>
      <c r="BZ341" s="127"/>
      <c r="CA341" s="127"/>
      <c r="CB341" s="127"/>
      <c r="CC341" s="127"/>
    </row>
    <row r="342" spans="1:81" s="4" customFormat="1" x14ac:dyDescent="0.2">
      <c r="A342" s="87"/>
      <c r="C342" s="140"/>
      <c r="H342" s="140"/>
      <c r="P342" s="127"/>
      <c r="Q342" s="127"/>
      <c r="R342" s="127"/>
      <c r="S342" s="127"/>
      <c r="T342" s="127"/>
      <c r="U342" s="127"/>
      <c r="V342" s="127"/>
      <c r="W342" s="127"/>
      <c r="X342" s="127"/>
      <c r="Y342" s="127"/>
      <c r="Z342" s="127"/>
      <c r="AA342" s="127"/>
      <c r="AB342" s="127"/>
      <c r="AC342" s="127"/>
      <c r="AD342" s="127"/>
      <c r="AE342" s="127"/>
      <c r="AF342" s="127"/>
      <c r="AG342" s="127"/>
      <c r="AH342" s="127"/>
      <c r="AI342" s="127"/>
      <c r="AJ342" s="127"/>
      <c r="AK342" s="127"/>
      <c r="AL342" s="127"/>
      <c r="AM342" s="127"/>
      <c r="AN342" s="127"/>
      <c r="AO342" s="127"/>
      <c r="AP342" s="127"/>
      <c r="AQ342" s="127"/>
      <c r="AR342" s="127"/>
      <c r="AS342" s="127"/>
      <c r="AT342" s="127"/>
      <c r="AU342" s="127"/>
      <c r="AV342" s="127"/>
      <c r="AW342" s="127"/>
      <c r="AX342" s="127"/>
      <c r="AY342" s="127"/>
      <c r="AZ342" s="127"/>
      <c r="BA342" s="127"/>
      <c r="BB342" s="127"/>
      <c r="BC342" s="127"/>
      <c r="BD342" s="127"/>
      <c r="BE342" s="127"/>
      <c r="BF342" s="127"/>
      <c r="BG342" s="127"/>
      <c r="BH342" s="127"/>
      <c r="BI342" s="127"/>
      <c r="BJ342" s="127"/>
      <c r="BK342" s="127"/>
      <c r="BL342" s="127"/>
      <c r="BM342" s="127"/>
      <c r="BN342" s="127"/>
      <c r="BO342" s="127"/>
      <c r="BP342" s="127"/>
      <c r="BQ342" s="127"/>
      <c r="BR342" s="127"/>
      <c r="BS342" s="127"/>
      <c r="BT342" s="127"/>
      <c r="BU342" s="127"/>
      <c r="BV342" s="127"/>
      <c r="BW342" s="127"/>
      <c r="BX342" s="127"/>
      <c r="BY342" s="127"/>
      <c r="BZ342" s="127"/>
      <c r="CA342" s="127"/>
      <c r="CB342" s="127"/>
      <c r="CC342" s="127"/>
    </row>
    <row r="343" spans="1:81" s="4" customFormat="1" x14ac:dyDescent="0.2">
      <c r="A343" s="87"/>
      <c r="C343" s="140"/>
      <c r="H343" s="140"/>
      <c r="P343" s="127"/>
      <c r="Q343" s="127"/>
      <c r="R343" s="127"/>
      <c r="S343" s="127"/>
      <c r="T343" s="127"/>
      <c r="U343" s="127"/>
      <c r="V343" s="127"/>
      <c r="W343" s="127"/>
      <c r="X343" s="127"/>
      <c r="Y343" s="127"/>
      <c r="Z343" s="127"/>
      <c r="AA343" s="127"/>
      <c r="AB343" s="127"/>
      <c r="AC343" s="127"/>
      <c r="AD343" s="127"/>
      <c r="AE343" s="127"/>
      <c r="AF343" s="127"/>
      <c r="AG343" s="127"/>
      <c r="AH343" s="127"/>
      <c r="AI343" s="127"/>
      <c r="AJ343" s="127"/>
      <c r="AK343" s="127"/>
      <c r="AL343" s="127"/>
      <c r="AM343" s="127"/>
      <c r="AN343" s="127"/>
      <c r="AO343" s="127"/>
      <c r="AP343" s="127"/>
      <c r="AQ343" s="127"/>
      <c r="AR343" s="127"/>
      <c r="AS343" s="127"/>
      <c r="AT343" s="127"/>
      <c r="AU343" s="127"/>
      <c r="AV343" s="127"/>
      <c r="AW343" s="127"/>
      <c r="AX343" s="127"/>
      <c r="AY343" s="127"/>
      <c r="AZ343" s="127"/>
      <c r="BA343" s="127"/>
      <c r="BB343" s="127"/>
      <c r="BC343" s="127"/>
      <c r="BD343" s="127"/>
      <c r="BE343" s="127"/>
      <c r="BF343" s="127"/>
      <c r="BG343" s="127"/>
      <c r="BH343" s="127"/>
      <c r="BI343" s="127"/>
      <c r="BJ343" s="127"/>
      <c r="BK343" s="127"/>
      <c r="BL343" s="127"/>
      <c r="BM343" s="127"/>
      <c r="BN343" s="127"/>
      <c r="BO343" s="127"/>
      <c r="BP343" s="127"/>
      <c r="BQ343" s="127"/>
      <c r="BR343" s="127"/>
      <c r="BS343" s="127"/>
      <c r="BT343" s="127"/>
      <c r="BU343" s="127"/>
      <c r="BV343" s="127"/>
      <c r="BW343" s="127"/>
      <c r="BX343" s="127"/>
      <c r="BY343" s="127"/>
      <c r="BZ343" s="127"/>
      <c r="CA343" s="127"/>
      <c r="CB343" s="127"/>
      <c r="CC343" s="127"/>
    </row>
    <row r="344" spans="1:81" s="4" customFormat="1" x14ac:dyDescent="0.2">
      <c r="A344" s="87"/>
      <c r="C344" s="140"/>
      <c r="H344" s="140"/>
      <c r="P344" s="127"/>
      <c r="Q344" s="127"/>
      <c r="R344" s="127"/>
      <c r="S344" s="127"/>
      <c r="T344" s="127"/>
      <c r="U344" s="127"/>
      <c r="V344" s="127"/>
      <c r="W344" s="127"/>
      <c r="X344" s="127"/>
      <c r="Y344" s="127"/>
      <c r="Z344" s="127"/>
      <c r="AA344" s="127"/>
      <c r="AB344" s="127"/>
      <c r="AC344" s="127"/>
      <c r="AD344" s="127"/>
      <c r="AE344" s="127"/>
      <c r="AF344" s="127"/>
      <c r="AG344" s="127"/>
      <c r="AH344" s="127"/>
      <c r="AI344" s="127"/>
      <c r="AJ344" s="127"/>
      <c r="AK344" s="127"/>
      <c r="AL344" s="127"/>
      <c r="AM344" s="127"/>
      <c r="AN344" s="127"/>
      <c r="AO344" s="127"/>
      <c r="AP344" s="127"/>
      <c r="AQ344" s="127"/>
      <c r="AR344" s="127"/>
      <c r="AS344" s="127"/>
      <c r="AT344" s="127"/>
      <c r="AU344" s="127"/>
      <c r="AV344" s="127"/>
      <c r="AW344" s="127"/>
      <c r="AX344" s="127"/>
      <c r="AY344" s="127"/>
      <c r="AZ344" s="127"/>
      <c r="BA344" s="127"/>
      <c r="BB344" s="127"/>
      <c r="BC344" s="127"/>
      <c r="BD344" s="127"/>
      <c r="BE344" s="127"/>
      <c r="BF344" s="127"/>
      <c r="BG344" s="127"/>
      <c r="BH344" s="127"/>
      <c r="BI344" s="127"/>
      <c r="BJ344" s="127"/>
      <c r="BK344" s="127"/>
      <c r="BL344" s="127"/>
      <c r="BM344" s="127"/>
      <c r="BN344" s="127"/>
      <c r="BO344" s="127"/>
      <c r="BP344" s="127"/>
      <c r="BQ344" s="127"/>
      <c r="BR344" s="127"/>
      <c r="BS344" s="127"/>
      <c r="BT344" s="127"/>
      <c r="BU344" s="127"/>
      <c r="BV344" s="127"/>
      <c r="BW344" s="127"/>
      <c r="BX344" s="127"/>
      <c r="BY344" s="127"/>
      <c r="BZ344" s="127"/>
      <c r="CA344" s="127"/>
      <c r="CB344" s="127"/>
      <c r="CC344" s="127"/>
    </row>
    <row r="345" spans="1:81" s="4" customFormat="1" x14ac:dyDescent="0.2">
      <c r="A345" s="87"/>
      <c r="C345" s="140"/>
      <c r="H345" s="140"/>
      <c r="P345" s="127"/>
      <c r="Q345" s="127"/>
      <c r="R345" s="127"/>
      <c r="S345" s="127"/>
      <c r="T345" s="127"/>
      <c r="U345" s="127"/>
      <c r="V345" s="127"/>
      <c r="W345" s="127"/>
      <c r="X345" s="127"/>
      <c r="Y345" s="127"/>
      <c r="Z345" s="127"/>
      <c r="AA345" s="127"/>
      <c r="AB345" s="127"/>
      <c r="AC345" s="127"/>
      <c r="AD345" s="127"/>
      <c r="AE345" s="127"/>
      <c r="AF345" s="127"/>
      <c r="AG345" s="127"/>
      <c r="AH345" s="127"/>
      <c r="AI345" s="127"/>
      <c r="AJ345" s="127"/>
      <c r="AK345" s="127"/>
      <c r="AL345" s="127"/>
      <c r="AM345" s="127"/>
      <c r="AN345" s="127"/>
      <c r="AO345" s="127"/>
      <c r="AP345" s="127"/>
      <c r="AQ345" s="127"/>
      <c r="AR345" s="127"/>
      <c r="AS345" s="127"/>
      <c r="AT345" s="127"/>
      <c r="AU345" s="127"/>
      <c r="AV345" s="127"/>
      <c r="AW345" s="127"/>
      <c r="AX345" s="127"/>
      <c r="AY345" s="127"/>
      <c r="AZ345" s="127"/>
      <c r="BA345" s="127"/>
      <c r="BB345" s="127"/>
      <c r="BC345" s="127"/>
      <c r="BD345" s="127"/>
      <c r="BE345" s="127"/>
      <c r="BF345" s="127"/>
      <c r="BG345" s="127"/>
      <c r="BH345" s="127"/>
      <c r="BI345" s="127"/>
      <c r="BJ345" s="127"/>
      <c r="BK345" s="127"/>
      <c r="BL345" s="127"/>
      <c r="BM345" s="127"/>
      <c r="BN345" s="127"/>
      <c r="BO345" s="127"/>
      <c r="BP345" s="127"/>
      <c r="BQ345" s="127"/>
      <c r="BR345" s="127"/>
      <c r="BS345" s="127"/>
      <c r="BT345" s="127"/>
      <c r="BU345" s="127"/>
      <c r="BV345" s="127"/>
      <c r="BW345" s="127"/>
      <c r="BX345" s="127"/>
      <c r="BY345" s="127"/>
      <c r="BZ345" s="127"/>
      <c r="CA345" s="127"/>
      <c r="CB345" s="127"/>
      <c r="CC345" s="127"/>
    </row>
    <row r="346" spans="1:81" s="4" customFormat="1" x14ac:dyDescent="0.2">
      <c r="A346" s="87"/>
      <c r="C346" s="140"/>
      <c r="H346" s="140"/>
      <c r="P346" s="127"/>
      <c r="Q346" s="127"/>
      <c r="R346" s="127"/>
      <c r="S346" s="127"/>
      <c r="T346" s="127"/>
      <c r="U346" s="127"/>
      <c r="V346" s="127"/>
      <c r="W346" s="127"/>
      <c r="X346" s="127"/>
      <c r="Y346" s="127"/>
      <c r="Z346" s="127"/>
      <c r="AA346" s="127"/>
      <c r="AB346" s="127"/>
      <c r="AC346" s="127"/>
      <c r="AD346" s="127"/>
      <c r="AE346" s="127"/>
      <c r="AF346" s="127"/>
      <c r="AG346" s="127"/>
      <c r="AH346" s="127"/>
      <c r="AI346" s="127"/>
      <c r="AJ346" s="127"/>
      <c r="AK346" s="127"/>
      <c r="AL346" s="127"/>
      <c r="AM346" s="127"/>
      <c r="AN346" s="127"/>
      <c r="AO346" s="127"/>
      <c r="AP346" s="127"/>
      <c r="AQ346" s="127"/>
      <c r="AR346" s="127"/>
      <c r="AS346" s="127"/>
      <c r="AT346" s="127"/>
      <c r="AU346" s="127"/>
      <c r="AV346" s="127"/>
      <c r="AW346" s="127"/>
      <c r="AX346" s="127"/>
      <c r="AY346" s="127"/>
      <c r="AZ346" s="127"/>
      <c r="BA346" s="127"/>
      <c r="BB346" s="127"/>
      <c r="BC346" s="127"/>
      <c r="BD346" s="127"/>
      <c r="BE346" s="127"/>
      <c r="BF346" s="127"/>
      <c r="BG346" s="127"/>
      <c r="BH346" s="127"/>
      <c r="BI346" s="127"/>
      <c r="BJ346" s="127"/>
      <c r="BK346" s="127"/>
      <c r="BL346" s="127"/>
      <c r="BM346" s="127"/>
      <c r="BN346" s="127"/>
      <c r="BO346" s="127"/>
      <c r="BP346" s="127"/>
      <c r="BQ346" s="127"/>
      <c r="BR346" s="127"/>
      <c r="BS346" s="127"/>
      <c r="BT346" s="127"/>
      <c r="BU346" s="127"/>
      <c r="BV346" s="127"/>
      <c r="BW346" s="127"/>
      <c r="BX346" s="127"/>
      <c r="BY346" s="127"/>
      <c r="BZ346" s="127"/>
      <c r="CA346" s="127"/>
      <c r="CB346" s="127"/>
      <c r="CC346" s="127"/>
    </row>
    <row r="347" spans="1:81" s="4" customFormat="1" x14ac:dyDescent="0.2">
      <c r="A347" s="87"/>
      <c r="C347" s="140"/>
      <c r="H347" s="140"/>
      <c r="P347" s="127"/>
      <c r="Q347" s="127"/>
      <c r="R347" s="127"/>
      <c r="S347" s="127"/>
      <c r="T347" s="127"/>
      <c r="U347" s="127"/>
      <c r="V347" s="127"/>
      <c r="W347" s="127"/>
      <c r="X347" s="127"/>
      <c r="Y347" s="127"/>
      <c r="Z347" s="127"/>
      <c r="AA347" s="127"/>
      <c r="AB347" s="127"/>
      <c r="AC347" s="127"/>
      <c r="AD347" s="127"/>
      <c r="AE347" s="127"/>
      <c r="AF347" s="127"/>
      <c r="AG347" s="127"/>
      <c r="AH347" s="127"/>
      <c r="AI347" s="127"/>
      <c r="AJ347" s="127"/>
      <c r="AK347" s="127"/>
      <c r="AL347" s="127"/>
      <c r="AM347" s="127"/>
      <c r="AN347" s="127"/>
      <c r="AO347" s="127"/>
      <c r="AP347" s="127"/>
      <c r="AQ347" s="127"/>
      <c r="AR347" s="127"/>
      <c r="AS347" s="127"/>
      <c r="AT347" s="127"/>
      <c r="AU347" s="127"/>
      <c r="AV347" s="127"/>
      <c r="AW347" s="127"/>
      <c r="AX347" s="127"/>
      <c r="AY347" s="127"/>
      <c r="AZ347" s="127"/>
      <c r="BA347" s="127"/>
      <c r="BB347" s="127"/>
      <c r="BC347" s="127"/>
      <c r="BD347" s="127"/>
      <c r="BE347" s="127"/>
      <c r="BF347" s="127"/>
      <c r="BG347" s="127"/>
      <c r="BH347" s="127"/>
      <c r="BI347" s="127"/>
      <c r="BJ347" s="127"/>
      <c r="BK347" s="127"/>
      <c r="BL347" s="127"/>
      <c r="BM347" s="127"/>
      <c r="BN347" s="127"/>
      <c r="BO347" s="127"/>
      <c r="BP347" s="127"/>
      <c r="BQ347" s="127"/>
      <c r="BR347" s="127"/>
      <c r="BS347" s="127"/>
      <c r="BT347" s="127"/>
      <c r="BU347" s="127"/>
      <c r="BV347" s="127"/>
      <c r="BW347" s="127"/>
      <c r="BX347" s="127"/>
      <c r="BY347" s="127"/>
      <c r="BZ347" s="127"/>
      <c r="CA347" s="127"/>
      <c r="CB347" s="127"/>
      <c r="CC347" s="127"/>
    </row>
    <row r="348" spans="1:81" s="4" customFormat="1" x14ac:dyDescent="0.2">
      <c r="A348" s="87"/>
      <c r="C348" s="140"/>
      <c r="H348" s="140"/>
      <c r="P348" s="127"/>
      <c r="Q348" s="127"/>
      <c r="R348" s="127"/>
      <c r="S348" s="127"/>
      <c r="T348" s="127"/>
      <c r="U348" s="127"/>
      <c r="V348" s="127"/>
      <c r="W348" s="127"/>
      <c r="X348" s="127"/>
      <c r="Y348" s="127"/>
      <c r="Z348" s="127"/>
      <c r="AA348" s="127"/>
      <c r="AB348" s="127"/>
      <c r="AC348" s="127"/>
      <c r="AD348" s="127"/>
      <c r="AE348" s="127"/>
      <c r="AF348" s="127"/>
      <c r="AG348" s="127"/>
      <c r="AH348" s="127"/>
      <c r="AI348" s="127"/>
      <c r="AJ348" s="127"/>
      <c r="AK348" s="127"/>
      <c r="AL348" s="127"/>
      <c r="AM348" s="127"/>
      <c r="AN348" s="127"/>
      <c r="AO348" s="127"/>
      <c r="AP348" s="127"/>
      <c r="AQ348" s="127"/>
      <c r="AR348" s="127"/>
      <c r="AS348" s="127"/>
      <c r="AT348" s="127"/>
      <c r="AU348" s="127"/>
      <c r="AV348" s="127"/>
      <c r="AW348" s="127"/>
      <c r="AX348" s="127"/>
      <c r="AY348" s="127"/>
      <c r="AZ348" s="127"/>
      <c r="BA348" s="127"/>
      <c r="BB348" s="127"/>
      <c r="BC348" s="127"/>
      <c r="BD348" s="127"/>
      <c r="BE348" s="127"/>
      <c r="BF348" s="127"/>
      <c r="BG348" s="127"/>
      <c r="BH348" s="127"/>
      <c r="BI348" s="127"/>
      <c r="BJ348" s="127"/>
      <c r="BK348" s="127"/>
      <c r="BL348" s="127"/>
      <c r="BM348" s="127"/>
      <c r="BN348" s="127"/>
      <c r="BO348" s="127"/>
      <c r="BP348" s="127"/>
      <c r="BQ348" s="127"/>
      <c r="BR348" s="127"/>
      <c r="BS348" s="127"/>
      <c r="BT348" s="127"/>
      <c r="BU348" s="127"/>
      <c r="BV348" s="127"/>
      <c r="BW348" s="127"/>
      <c r="BX348" s="127"/>
      <c r="BY348" s="127"/>
      <c r="BZ348" s="127"/>
      <c r="CA348" s="127"/>
      <c r="CB348" s="127"/>
      <c r="CC348" s="127"/>
    </row>
    <row r="349" spans="1:81" s="4" customFormat="1" x14ac:dyDescent="0.2">
      <c r="A349" s="87"/>
      <c r="C349" s="140"/>
      <c r="H349" s="140"/>
      <c r="P349" s="127"/>
      <c r="Q349" s="127"/>
      <c r="R349" s="127"/>
      <c r="S349" s="127"/>
      <c r="T349" s="127"/>
      <c r="U349" s="127"/>
      <c r="V349" s="127"/>
      <c r="W349" s="127"/>
      <c r="X349" s="127"/>
      <c r="Y349" s="127"/>
      <c r="Z349" s="127"/>
      <c r="AA349" s="127"/>
      <c r="AB349" s="127"/>
      <c r="AC349" s="127"/>
      <c r="AD349" s="127"/>
      <c r="AE349" s="127"/>
      <c r="AF349" s="127"/>
      <c r="AG349" s="127"/>
      <c r="AH349" s="127"/>
      <c r="AI349" s="127"/>
      <c r="AJ349" s="127"/>
      <c r="AK349" s="127"/>
      <c r="AL349" s="127"/>
      <c r="AM349" s="127"/>
      <c r="AN349" s="127"/>
      <c r="AO349" s="127"/>
      <c r="AP349" s="127"/>
      <c r="AQ349" s="127"/>
      <c r="AR349" s="127"/>
      <c r="AS349" s="127"/>
      <c r="AT349" s="127"/>
      <c r="AU349" s="127"/>
      <c r="AV349" s="127"/>
      <c r="AW349" s="127"/>
      <c r="AX349" s="127"/>
      <c r="AY349" s="127"/>
      <c r="AZ349" s="127"/>
      <c r="BA349" s="127"/>
      <c r="BB349" s="127"/>
      <c r="BC349" s="127"/>
      <c r="BD349" s="127"/>
      <c r="BE349" s="127"/>
      <c r="BF349" s="127"/>
      <c r="BG349" s="127"/>
      <c r="BH349" s="127"/>
      <c r="BI349" s="127"/>
      <c r="BJ349" s="127"/>
      <c r="BK349" s="127"/>
      <c r="BL349" s="127"/>
      <c r="BM349" s="127"/>
      <c r="BN349" s="127"/>
      <c r="BO349" s="127"/>
      <c r="BP349" s="127"/>
      <c r="BQ349" s="127"/>
      <c r="BR349" s="127"/>
      <c r="BS349" s="127"/>
      <c r="BT349" s="127"/>
      <c r="BU349" s="127"/>
      <c r="BV349" s="127"/>
      <c r="BW349" s="127"/>
      <c r="BX349" s="127"/>
      <c r="BY349" s="127"/>
      <c r="BZ349" s="127"/>
      <c r="CA349" s="127"/>
      <c r="CB349" s="127"/>
      <c r="CC349" s="127"/>
    </row>
    <row r="350" spans="1:81" s="4" customFormat="1" x14ac:dyDescent="0.2">
      <c r="A350" s="87"/>
      <c r="C350" s="140"/>
      <c r="H350" s="140"/>
      <c r="P350" s="127"/>
      <c r="Q350" s="127"/>
      <c r="R350" s="127"/>
      <c r="S350" s="127"/>
      <c r="T350" s="127"/>
      <c r="U350" s="127"/>
      <c r="V350" s="127"/>
      <c r="W350" s="127"/>
      <c r="X350" s="127"/>
      <c r="Y350" s="127"/>
      <c r="Z350" s="127"/>
      <c r="AA350" s="127"/>
      <c r="AB350" s="127"/>
      <c r="AC350" s="127"/>
      <c r="AD350" s="127"/>
      <c r="AE350" s="127"/>
      <c r="AF350" s="127"/>
      <c r="AG350" s="127"/>
      <c r="AH350" s="127"/>
      <c r="AI350" s="127"/>
      <c r="AJ350" s="127"/>
      <c r="AK350" s="127"/>
      <c r="AL350" s="127"/>
      <c r="AM350" s="127"/>
      <c r="AN350" s="127"/>
      <c r="AO350" s="127"/>
      <c r="AP350" s="127"/>
      <c r="AQ350" s="127"/>
      <c r="AR350" s="127"/>
      <c r="AS350" s="127"/>
      <c r="AT350" s="127"/>
      <c r="AU350" s="127"/>
      <c r="AV350" s="127"/>
      <c r="AW350" s="127"/>
      <c r="AX350" s="127"/>
      <c r="AY350" s="127"/>
      <c r="AZ350" s="127"/>
      <c r="BA350" s="127"/>
      <c r="BB350" s="127"/>
      <c r="BC350" s="127"/>
      <c r="BD350" s="127"/>
      <c r="BE350" s="127"/>
      <c r="BF350" s="127"/>
      <c r="BG350" s="127"/>
      <c r="BH350" s="127"/>
      <c r="BI350" s="127"/>
      <c r="BJ350" s="127"/>
      <c r="BK350" s="127"/>
      <c r="BL350" s="127"/>
      <c r="BM350" s="127"/>
      <c r="BN350" s="127"/>
      <c r="BO350" s="127"/>
      <c r="BP350" s="127"/>
      <c r="BQ350" s="127"/>
      <c r="BR350" s="127"/>
      <c r="BS350" s="127"/>
      <c r="BT350" s="127"/>
      <c r="BU350" s="127"/>
      <c r="BV350" s="127"/>
      <c r="BW350" s="127"/>
      <c r="BX350" s="127"/>
      <c r="BY350" s="127"/>
      <c r="BZ350" s="127"/>
      <c r="CA350" s="127"/>
      <c r="CB350" s="127"/>
      <c r="CC350" s="127"/>
    </row>
    <row r="351" spans="1:81" s="4" customFormat="1" x14ac:dyDescent="0.2">
      <c r="A351" s="87"/>
      <c r="C351" s="140"/>
      <c r="H351" s="140"/>
      <c r="P351" s="127"/>
      <c r="Q351" s="127"/>
      <c r="R351" s="127"/>
      <c r="S351" s="127"/>
      <c r="T351" s="127"/>
      <c r="U351" s="127"/>
      <c r="V351" s="127"/>
      <c r="W351" s="127"/>
      <c r="X351" s="127"/>
      <c r="Y351" s="127"/>
      <c r="Z351" s="127"/>
      <c r="AA351" s="127"/>
      <c r="AB351" s="127"/>
      <c r="AC351" s="127"/>
      <c r="AD351" s="127"/>
      <c r="AE351" s="127"/>
      <c r="AF351" s="127"/>
      <c r="AG351" s="127"/>
      <c r="AH351" s="127"/>
      <c r="AI351" s="127"/>
      <c r="AJ351" s="127"/>
      <c r="AK351" s="127"/>
      <c r="AL351" s="127"/>
      <c r="AM351" s="127"/>
      <c r="AN351" s="127"/>
      <c r="AO351" s="127"/>
      <c r="AP351" s="127"/>
      <c r="AQ351" s="127"/>
      <c r="AR351" s="127"/>
      <c r="AS351" s="127"/>
      <c r="AT351" s="127"/>
      <c r="AU351" s="127"/>
      <c r="AV351" s="127"/>
      <c r="AW351" s="127"/>
      <c r="AX351" s="127"/>
      <c r="AY351" s="127"/>
      <c r="AZ351" s="127"/>
      <c r="BA351" s="127"/>
      <c r="BB351" s="127"/>
      <c r="BC351" s="127"/>
      <c r="BD351" s="127"/>
      <c r="BE351" s="127"/>
      <c r="BF351" s="127"/>
      <c r="BG351" s="127"/>
      <c r="BH351" s="127"/>
      <c r="BI351" s="127"/>
      <c r="BJ351" s="127"/>
      <c r="BK351" s="127"/>
      <c r="BL351" s="127"/>
      <c r="BM351" s="127"/>
      <c r="BN351" s="127"/>
      <c r="BO351" s="127"/>
      <c r="BP351" s="127"/>
      <c r="BQ351" s="127"/>
      <c r="BR351" s="127"/>
      <c r="BS351" s="127"/>
      <c r="BT351" s="127"/>
      <c r="BU351" s="127"/>
      <c r="BV351" s="127"/>
      <c r="BW351" s="127"/>
      <c r="BX351" s="127"/>
      <c r="BY351" s="127"/>
      <c r="BZ351" s="127"/>
      <c r="CA351" s="127"/>
      <c r="CB351" s="127"/>
      <c r="CC351" s="127"/>
    </row>
    <row r="352" spans="1:81" s="4" customFormat="1" x14ac:dyDescent="0.2">
      <c r="A352" s="87"/>
      <c r="C352" s="140"/>
      <c r="H352" s="140"/>
      <c r="P352" s="127"/>
      <c r="Q352" s="127"/>
      <c r="R352" s="127"/>
      <c r="S352" s="127"/>
      <c r="T352" s="127"/>
      <c r="U352" s="127"/>
      <c r="V352" s="127"/>
      <c r="W352" s="127"/>
      <c r="X352" s="127"/>
      <c r="Y352" s="127"/>
      <c r="Z352" s="127"/>
      <c r="AA352" s="127"/>
      <c r="AB352" s="127"/>
      <c r="AC352" s="127"/>
      <c r="AD352" s="127"/>
      <c r="AE352" s="127"/>
      <c r="AF352" s="127"/>
      <c r="AG352" s="127"/>
      <c r="AH352" s="127"/>
      <c r="AI352" s="127"/>
      <c r="AJ352" s="127"/>
      <c r="AK352" s="127"/>
      <c r="AL352" s="127"/>
      <c r="AM352" s="127"/>
      <c r="AN352" s="127"/>
      <c r="AO352" s="127"/>
      <c r="AP352" s="127"/>
      <c r="AQ352" s="127"/>
      <c r="AR352" s="127"/>
      <c r="AS352" s="127"/>
      <c r="AT352" s="127"/>
      <c r="AU352" s="127"/>
      <c r="AV352" s="127"/>
      <c r="AW352" s="127"/>
      <c r="AX352" s="127"/>
      <c r="AY352" s="127"/>
      <c r="AZ352" s="127"/>
      <c r="BA352" s="127"/>
      <c r="BB352" s="127"/>
      <c r="BC352" s="127"/>
      <c r="BD352" s="127"/>
      <c r="BE352" s="127"/>
      <c r="BF352" s="127"/>
      <c r="BG352" s="127"/>
      <c r="BH352" s="127"/>
      <c r="BI352" s="127"/>
      <c r="BJ352" s="127"/>
      <c r="BK352" s="127"/>
      <c r="BL352" s="127"/>
      <c r="BM352" s="127"/>
      <c r="BN352" s="127"/>
      <c r="BO352" s="127"/>
      <c r="BP352" s="127"/>
      <c r="BQ352" s="127"/>
      <c r="BR352" s="127"/>
      <c r="BS352" s="127"/>
      <c r="BT352" s="127"/>
      <c r="BU352" s="127"/>
      <c r="BV352" s="127"/>
      <c r="BW352" s="127"/>
      <c r="BX352" s="127"/>
      <c r="BY352" s="127"/>
      <c r="BZ352" s="127"/>
      <c r="CA352" s="127"/>
      <c r="CB352" s="127"/>
      <c r="CC352" s="127"/>
    </row>
    <row r="353" spans="1:81" s="4" customFormat="1" x14ac:dyDescent="0.2">
      <c r="A353" s="87"/>
      <c r="C353" s="140"/>
      <c r="H353" s="140"/>
      <c r="P353" s="127"/>
      <c r="Q353" s="127"/>
      <c r="R353" s="127"/>
      <c r="S353" s="127"/>
      <c r="T353" s="127"/>
      <c r="U353" s="127"/>
      <c r="V353" s="127"/>
      <c r="W353" s="127"/>
      <c r="X353" s="127"/>
      <c r="Y353" s="127"/>
      <c r="Z353" s="127"/>
      <c r="AA353" s="127"/>
      <c r="AB353" s="127"/>
      <c r="AC353" s="127"/>
      <c r="AD353" s="127"/>
      <c r="AE353" s="127"/>
      <c r="AF353" s="127"/>
      <c r="AG353" s="127"/>
      <c r="AH353" s="127"/>
      <c r="AI353" s="127"/>
      <c r="AJ353" s="127"/>
      <c r="AK353" s="127"/>
      <c r="AL353" s="127"/>
      <c r="AM353" s="127"/>
      <c r="AN353" s="127"/>
      <c r="AO353" s="127"/>
      <c r="AP353" s="127"/>
      <c r="AQ353" s="127"/>
      <c r="AR353" s="127"/>
      <c r="AS353" s="127"/>
      <c r="AT353" s="127"/>
      <c r="AU353" s="127"/>
      <c r="AV353" s="127"/>
      <c r="AW353" s="127"/>
      <c r="AX353" s="127"/>
      <c r="AY353" s="127"/>
      <c r="AZ353" s="127"/>
      <c r="BA353" s="127"/>
      <c r="BB353" s="127"/>
      <c r="BC353" s="127"/>
      <c r="BD353" s="127"/>
      <c r="BE353" s="127"/>
      <c r="BF353" s="127"/>
      <c r="BG353" s="127"/>
      <c r="BH353" s="127"/>
      <c r="BI353" s="127"/>
      <c r="BJ353" s="127"/>
      <c r="BK353" s="127"/>
      <c r="BL353" s="127"/>
      <c r="BM353" s="127"/>
      <c r="BN353" s="127"/>
      <c r="BO353" s="127"/>
      <c r="BP353" s="127"/>
      <c r="BQ353" s="127"/>
      <c r="BR353" s="127"/>
      <c r="BS353" s="127"/>
      <c r="BT353" s="127"/>
      <c r="BU353" s="127"/>
      <c r="BV353" s="127"/>
      <c r="BW353" s="127"/>
      <c r="BX353" s="127"/>
      <c r="BY353" s="127"/>
      <c r="BZ353" s="127"/>
      <c r="CA353" s="127"/>
      <c r="CB353" s="127"/>
      <c r="CC353" s="127"/>
    </row>
    <row r="354" spans="1:81" s="4" customFormat="1" x14ac:dyDescent="0.2">
      <c r="A354" s="87"/>
      <c r="C354" s="140"/>
      <c r="H354" s="140"/>
      <c r="P354" s="127"/>
      <c r="Q354" s="127"/>
      <c r="R354" s="127"/>
      <c r="S354" s="127"/>
      <c r="T354" s="127"/>
      <c r="U354" s="127"/>
      <c r="V354" s="127"/>
      <c r="W354" s="127"/>
      <c r="X354" s="127"/>
      <c r="Y354" s="127"/>
      <c r="Z354" s="127"/>
      <c r="AA354" s="127"/>
      <c r="AB354" s="127"/>
      <c r="AC354" s="127"/>
      <c r="AD354" s="127"/>
      <c r="AE354" s="127"/>
      <c r="AF354" s="127"/>
      <c r="AG354" s="127"/>
      <c r="AH354" s="127"/>
      <c r="AI354" s="127"/>
      <c r="AJ354" s="127"/>
      <c r="AK354" s="127"/>
      <c r="AL354" s="127"/>
      <c r="AM354" s="127"/>
      <c r="AN354" s="127"/>
      <c r="AO354" s="127"/>
      <c r="AP354" s="127"/>
      <c r="AQ354" s="127"/>
      <c r="AR354" s="127"/>
      <c r="AS354" s="127"/>
      <c r="AT354" s="127"/>
      <c r="AU354" s="127"/>
      <c r="AV354" s="127"/>
      <c r="AW354" s="127"/>
      <c r="AX354" s="127"/>
      <c r="AY354" s="127"/>
      <c r="AZ354" s="127"/>
      <c r="BA354" s="127"/>
      <c r="BB354" s="127"/>
      <c r="BC354" s="127"/>
      <c r="BD354" s="127"/>
      <c r="BE354" s="127"/>
      <c r="BF354" s="127"/>
      <c r="BG354" s="127"/>
      <c r="BH354" s="127"/>
      <c r="BI354" s="127"/>
      <c r="BJ354" s="127"/>
      <c r="BK354" s="127"/>
      <c r="BL354" s="127"/>
      <c r="BM354" s="127"/>
      <c r="BN354" s="127"/>
      <c r="BO354" s="127"/>
      <c r="BP354" s="127"/>
      <c r="BQ354" s="127"/>
      <c r="BR354" s="127"/>
      <c r="BS354" s="127"/>
      <c r="BT354" s="127"/>
      <c r="BU354" s="127"/>
      <c r="BV354" s="127"/>
      <c r="BW354" s="127"/>
      <c r="BX354" s="127"/>
      <c r="BY354" s="127"/>
      <c r="BZ354" s="127"/>
      <c r="CA354" s="127"/>
      <c r="CB354" s="127"/>
      <c r="CC354" s="127"/>
    </row>
    <row r="355" spans="1:81" s="4" customFormat="1" x14ac:dyDescent="0.2">
      <c r="A355" s="87"/>
      <c r="C355" s="140"/>
      <c r="H355" s="140"/>
      <c r="P355" s="127"/>
      <c r="Q355" s="127"/>
      <c r="R355" s="127"/>
      <c r="S355" s="127"/>
      <c r="T355" s="127"/>
      <c r="U355" s="127"/>
      <c r="V355" s="127"/>
      <c r="W355" s="127"/>
      <c r="X355" s="127"/>
      <c r="Y355" s="127"/>
      <c r="Z355" s="127"/>
      <c r="AA355" s="127"/>
      <c r="AB355" s="127"/>
      <c r="AC355" s="127"/>
      <c r="AD355" s="127"/>
      <c r="AE355" s="127"/>
      <c r="AF355" s="127"/>
      <c r="AG355" s="127"/>
      <c r="AH355" s="127"/>
      <c r="AI355" s="127"/>
      <c r="AJ355" s="127"/>
      <c r="AK355" s="127"/>
      <c r="AL355" s="127"/>
      <c r="AM355" s="127"/>
      <c r="AN355" s="127"/>
      <c r="AO355" s="127"/>
      <c r="AP355" s="127"/>
      <c r="AQ355" s="127"/>
      <c r="AR355" s="127"/>
      <c r="AS355" s="127"/>
      <c r="AT355" s="127"/>
      <c r="AU355" s="127"/>
      <c r="AV355" s="127"/>
      <c r="AW355" s="127"/>
      <c r="AX355" s="127"/>
      <c r="AY355" s="127"/>
      <c r="AZ355" s="127"/>
      <c r="BA355" s="127"/>
      <c r="BB355" s="127"/>
      <c r="BC355" s="127"/>
      <c r="BD355" s="127"/>
      <c r="BE355" s="127"/>
      <c r="BF355" s="127"/>
      <c r="BG355" s="127"/>
      <c r="BH355" s="127"/>
      <c r="BI355" s="127"/>
      <c r="BJ355" s="127"/>
      <c r="BK355" s="127"/>
      <c r="BL355" s="127"/>
      <c r="BM355" s="127"/>
      <c r="BN355" s="127"/>
      <c r="BO355" s="127"/>
      <c r="BP355" s="127"/>
      <c r="BQ355" s="127"/>
      <c r="BR355" s="127"/>
      <c r="BS355" s="127"/>
      <c r="BT355" s="127"/>
      <c r="BU355" s="127"/>
      <c r="BV355" s="127"/>
      <c r="BW355" s="127"/>
      <c r="BX355" s="127"/>
      <c r="BY355" s="127"/>
      <c r="BZ355" s="127"/>
      <c r="CA355" s="127"/>
      <c r="CB355" s="127"/>
      <c r="CC355" s="127"/>
    </row>
    <row r="356" spans="1:81" s="4" customFormat="1" x14ac:dyDescent="0.2">
      <c r="A356" s="87"/>
      <c r="C356" s="140"/>
      <c r="H356" s="140"/>
      <c r="P356" s="127"/>
      <c r="Q356" s="127"/>
      <c r="R356" s="127"/>
      <c r="S356" s="127"/>
      <c r="T356" s="127"/>
      <c r="U356" s="127"/>
      <c r="V356" s="127"/>
      <c r="W356" s="127"/>
      <c r="X356" s="127"/>
      <c r="Y356" s="127"/>
      <c r="Z356" s="127"/>
      <c r="AA356" s="127"/>
      <c r="AB356" s="127"/>
      <c r="AC356" s="127"/>
      <c r="AD356" s="127"/>
      <c r="AE356" s="127"/>
      <c r="AF356" s="127"/>
      <c r="AG356" s="127"/>
      <c r="AH356" s="127"/>
      <c r="AI356" s="127"/>
      <c r="AJ356" s="127"/>
      <c r="AK356" s="127"/>
      <c r="AL356" s="127"/>
      <c r="AM356" s="127"/>
      <c r="AN356" s="127"/>
      <c r="AO356" s="127"/>
      <c r="AP356" s="127"/>
      <c r="AQ356" s="127"/>
      <c r="AR356" s="127"/>
      <c r="AS356" s="127"/>
      <c r="AT356" s="127"/>
      <c r="AU356" s="127"/>
      <c r="AV356" s="127"/>
      <c r="AW356" s="127"/>
      <c r="AX356" s="127"/>
      <c r="AY356" s="127"/>
      <c r="AZ356" s="127"/>
      <c r="BA356" s="127"/>
      <c r="BB356" s="127"/>
      <c r="BC356" s="127"/>
      <c r="BD356" s="127"/>
      <c r="BE356" s="127"/>
      <c r="BF356" s="127"/>
      <c r="BG356" s="127"/>
      <c r="BH356" s="127"/>
      <c r="BI356" s="127"/>
      <c r="BJ356" s="127"/>
      <c r="BK356" s="127"/>
      <c r="BL356" s="127"/>
      <c r="BM356" s="127"/>
      <c r="BN356" s="127"/>
      <c r="BO356" s="127"/>
      <c r="BP356" s="127"/>
      <c r="BQ356" s="127"/>
      <c r="BR356" s="127"/>
      <c r="BS356" s="127"/>
      <c r="BT356" s="127"/>
      <c r="BU356" s="127"/>
      <c r="BV356" s="127"/>
      <c r="BW356" s="127"/>
      <c r="BX356" s="127"/>
      <c r="BY356" s="127"/>
      <c r="BZ356" s="127"/>
      <c r="CA356" s="127"/>
      <c r="CB356" s="127"/>
      <c r="CC356" s="127"/>
    </row>
    <row r="357" spans="1:81" s="4" customFormat="1" x14ac:dyDescent="0.2">
      <c r="A357" s="87"/>
      <c r="C357" s="140"/>
      <c r="H357" s="140"/>
      <c r="P357" s="127"/>
      <c r="Q357" s="127"/>
      <c r="R357" s="127"/>
      <c r="S357" s="127"/>
      <c r="T357" s="127"/>
      <c r="U357" s="127"/>
      <c r="V357" s="127"/>
      <c r="W357" s="127"/>
      <c r="X357" s="127"/>
      <c r="Y357" s="127"/>
      <c r="Z357" s="127"/>
      <c r="AA357" s="127"/>
      <c r="AB357" s="127"/>
      <c r="AC357" s="127"/>
      <c r="AD357" s="127"/>
      <c r="AE357" s="127"/>
      <c r="AF357" s="127"/>
      <c r="AG357" s="127"/>
      <c r="AH357" s="127"/>
      <c r="AI357" s="127"/>
      <c r="AJ357" s="127"/>
      <c r="AK357" s="127"/>
      <c r="AL357" s="127"/>
      <c r="AM357" s="127"/>
      <c r="AN357" s="127"/>
      <c r="AO357" s="127"/>
      <c r="AP357" s="127"/>
      <c r="AQ357" s="127"/>
      <c r="AR357" s="127"/>
      <c r="AS357" s="127"/>
      <c r="AT357" s="127"/>
      <c r="AU357" s="127"/>
      <c r="AV357" s="127"/>
      <c r="AW357" s="127"/>
      <c r="AX357" s="127"/>
      <c r="AY357" s="127"/>
      <c r="AZ357" s="127"/>
      <c r="BA357" s="127"/>
      <c r="BB357" s="127"/>
      <c r="BC357" s="127"/>
      <c r="BD357" s="127"/>
      <c r="BE357" s="127"/>
      <c r="BF357" s="127"/>
      <c r="BG357" s="127"/>
      <c r="BH357" s="127"/>
      <c r="BI357" s="127"/>
      <c r="BJ357" s="127"/>
      <c r="BK357" s="127"/>
      <c r="BL357" s="127"/>
      <c r="BM357" s="127"/>
      <c r="BN357" s="127"/>
      <c r="BO357" s="127"/>
      <c r="BP357" s="127"/>
      <c r="BQ357" s="127"/>
      <c r="BR357" s="127"/>
      <c r="BS357" s="127"/>
      <c r="BT357" s="127"/>
      <c r="BU357" s="127"/>
      <c r="BV357" s="127"/>
      <c r="BW357" s="127"/>
      <c r="BX357" s="127"/>
      <c r="BY357" s="127"/>
      <c r="BZ357" s="127"/>
      <c r="CA357" s="127"/>
      <c r="CB357" s="127"/>
      <c r="CC357" s="127"/>
    </row>
    <row r="358" spans="1:81" s="4" customFormat="1" x14ac:dyDescent="0.2">
      <c r="A358" s="87"/>
      <c r="C358" s="140"/>
      <c r="H358" s="140"/>
      <c r="P358" s="127"/>
      <c r="Q358" s="127"/>
      <c r="R358" s="127"/>
      <c r="S358" s="127"/>
      <c r="T358" s="127"/>
      <c r="U358" s="127"/>
      <c r="V358" s="127"/>
      <c r="W358" s="127"/>
      <c r="X358" s="127"/>
      <c r="Y358" s="127"/>
      <c r="Z358" s="127"/>
      <c r="AA358" s="127"/>
      <c r="AB358" s="127"/>
      <c r="AC358" s="127"/>
      <c r="AD358" s="127"/>
      <c r="AE358" s="127"/>
      <c r="AF358" s="127"/>
      <c r="AG358" s="127"/>
      <c r="AH358" s="127"/>
      <c r="AI358" s="127"/>
      <c r="AJ358" s="127"/>
      <c r="AK358" s="127"/>
      <c r="AL358" s="127"/>
      <c r="AM358" s="127"/>
      <c r="AN358" s="127"/>
      <c r="AO358" s="127"/>
      <c r="AP358" s="127"/>
      <c r="AQ358" s="127"/>
      <c r="AR358" s="127"/>
      <c r="AS358" s="127"/>
      <c r="AT358" s="127"/>
      <c r="AU358" s="127"/>
      <c r="AV358" s="127"/>
      <c r="AW358" s="127"/>
      <c r="AX358" s="127"/>
      <c r="AY358" s="127"/>
      <c r="AZ358" s="127"/>
      <c r="BA358" s="127"/>
      <c r="BB358" s="127"/>
      <c r="BC358" s="127"/>
      <c r="BD358" s="127"/>
      <c r="BE358" s="127"/>
      <c r="BF358" s="127"/>
      <c r="BG358" s="127"/>
      <c r="BH358" s="127"/>
      <c r="BI358" s="127"/>
      <c r="BJ358" s="127"/>
      <c r="BK358" s="127"/>
      <c r="BL358" s="127"/>
      <c r="BM358" s="127"/>
      <c r="BN358" s="127"/>
      <c r="BO358" s="127"/>
      <c r="BP358" s="127"/>
      <c r="BQ358" s="127"/>
      <c r="BR358" s="127"/>
      <c r="BS358" s="127"/>
      <c r="BT358" s="127"/>
      <c r="BU358" s="127"/>
      <c r="BV358" s="127"/>
      <c r="BW358" s="127"/>
      <c r="BX358" s="127"/>
      <c r="BY358" s="127"/>
      <c r="BZ358" s="127"/>
      <c r="CA358" s="127"/>
      <c r="CB358" s="127"/>
      <c r="CC358" s="127"/>
    </row>
    <row r="359" spans="1:81" s="4" customFormat="1" x14ac:dyDescent="0.2">
      <c r="A359" s="87"/>
      <c r="C359" s="140"/>
      <c r="H359" s="140"/>
      <c r="P359" s="127"/>
      <c r="Q359" s="127"/>
      <c r="R359" s="127"/>
      <c r="S359" s="127"/>
      <c r="T359" s="127"/>
      <c r="U359" s="127"/>
      <c r="V359" s="127"/>
      <c r="W359" s="127"/>
      <c r="X359" s="127"/>
      <c r="Y359" s="127"/>
      <c r="Z359" s="127"/>
      <c r="AA359" s="127"/>
      <c r="AB359" s="127"/>
      <c r="AC359" s="127"/>
      <c r="AD359" s="127"/>
      <c r="AE359" s="127"/>
      <c r="AF359" s="127"/>
      <c r="AG359" s="127"/>
      <c r="AH359" s="127"/>
      <c r="AI359" s="127"/>
      <c r="AJ359" s="127"/>
      <c r="AK359" s="127"/>
      <c r="AL359" s="127"/>
      <c r="AM359" s="127"/>
      <c r="AN359" s="127"/>
      <c r="AO359" s="127"/>
      <c r="AP359" s="127"/>
      <c r="AQ359" s="127"/>
      <c r="AR359" s="127"/>
      <c r="AS359" s="127"/>
      <c r="AT359" s="127"/>
      <c r="AU359" s="127"/>
      <c r="AV359" s="127"/>
      <c r="AW359" s="127"/>
      <c r="AX359" s="127"/>
      <c r="AY359" s="127"/>
      <c r="AZ359" s="127"/>
      <c r="BA359" s="127"/>
      <c r="BB359" s="127"/>
      <c r="BC359" s="127"/>
      <c r="BD359" s="127"/>
      <c r="BE359" s="127"/>
      <c r="BF359" s="127"/>
      <c r="BG359" s="127"/>
      <c r="BH359" s="127"/>
      <c r="BI359" s="127"/>
      <c r="BJ359" s="127"/>
      <c r="BK359" s="127"/>
      <c r="BL359" s="127"/>
      <c r="BM359" s="127"/>
      <c r="BN359" s="127"/>
      <c r="BO359" s="127"/>
      <c r="BP359" s="127"/>
      <c r="BQ359" s="127"/>
      <c r="BR359" s="127"/>
      <c r="BS359" s="127"/>
      <c r="BT359" s="127"/>
      <c r="BU359" s="127"/>
      <c r="BV359" s="127"/>
      <c r="BW359" s="127"/>
      <c r="BX359" s="127"/>
      <c r="BY359" s="127"/>
      <c r="BZ359" s="127"/>
      <c r="CA359" s="127"/>
      <c r="CB359" s="127"/>
      <c r="CC359" s="127"/>
    </row>
    <row r="360" spans="1:81" s="4" customFormat="1" x14ac:dyDescent="0.2">
      <c r="A360" s="87"/>
      <c r="C360" s="140"/>
      <c r="H360" s="140"/>
      <c r="P360" s="127"/>
      <c r="Q360" s="127"/>
      <c r="R360" s="127"/>
      <c r="S360" s="127"/>
      <c r="T360" s="127"/>
      <c r="U360" s="127"/>
      <c r="V360" s="127"/>
      <c r="W360" s="127"/>
      <c r="X360" s="127"/>
      <c r="Y360" s="127"/>
      <c r="Z360" s="127"/>
      <c r="AA360" s="127"/>
      <c r="AB360" s="127"/>
      <c r="AC360" s="127"/>
      <c r="AD360" s="127"/>
      <c r="AE360" s="127"/>
      <c r="AF360" s="127"/>
      <c r="AG360" s="127"/>
      <c r="AH360" s="127"/>
      <c r="AI360" s="127"/>
      <c r="AJ360" s="127"/>
      <c r="AK360" s="127"/>
      <c r="AL360" s="127"/>
      <c r="AM360" s="127"/>
      <c r="AN360" s="127"/>
      <c r="AO360" s="127"/>
      <c r="AP360" s="127"/>
      <c r="AQ360" s="127"/>
      <c r="AR360" s="127"/>
      <c r="AS360" s="127"/>
      <c r="AT360" s="127"/>
      <c r="AU360" s="127"/>
      <c r="AV360" s="127"/>
      <c r="AW360" s="127"/>
      <c r="AX360" s="127"/>
      <c r="AY360" s="127"/>
      <c r="AZ360" s="127"/>
      <c r="BA360" s="127"/>
      <c r="BB360" s="127"/>
      <c r="BC360" s="127"/>
      <c r="BD360" s="127"/>
      <c r="BE360" s="127"/>
      <c r="BF360" s="127"/>
      <c r="BG360" s="127"/>
      <c r="BH360" s="127"/>
      <c r="BI360" s="127"/>
      <c r="BJ360" s="127"/>
      <c r="BK360" s="127"/>
      <c r="BL360" s="127"/>
      <c r="BM360" s="127"/>
      <c r="BN360" s="127"/>
      <c r="BO360" s="127"/>
      <c r="BP360" s="127"/>
      <c r="BQ360" s="127"/>
      <c r="BR360" s="127"/>
      <c r="BS360" s="127"/>
      <c r="BT360" s="127"/>
      <c r="BU360" s="127"/>
      <c r="BV360" s="127"/>
      <c r="BW360" s="127"/>
      <c r="BX360" s="127"/>
      <c r="BY360" s="127"/>
      <c r="BZ360" s="127"/>
      <c r="CA360" s="127"/>
      <c r="CB360" s="127"/>
      <c r="CC360" s="127"/>
    </row>
    <row r="361" spans="1:81" s="4" customFormat="1" x14ac:dyDescent="0.2">
      <c r="A361" s="87"/>
      <c r="C361" s="140"/>
      <c r="H361" s="140"/>
      <c r="P361" s="127"/>
      <c r="Q361" s="127"/>
      <c r="R361" s="127"/>
      <c r="S361" s="127"/>
      <c r="T361" s="127"/>
      <c r="U361" s="127"/>
      <c r="V361" s="127"/>
      <c r="W361" s="127"/>
      <c r="X361" s="127"/>
      <c r="Y361" s="127"/>
      <c r="Z361" s="127"/>
      <c r="AA361" s="127"/>
      <c r="AB361" s="127"/>
      <c r="AC361" s="127"/>
      <c r="AD361" s="127"/>
      <c r="AE361" s="127"/>
      <c r="AF361" s="127"/>
      <c r="AG361" s="127"/>
      <c r="AH361" s="127"/>
      <c r="AI361" s="127"/>
      <c r="AJ361" s="127"/>
      <c r="AK361" s="127"/>
      <c r="AL361" s="127"/>
      <c r="AM361" s="127"/>
      <c r="AN361" s="127"/>
      <c r="AO361" s="127"/>
      <c r="AP361" s="127"/>
      <c r="AQ361" s="127"/>
      <c r="AR361" s="127"/>
      <c r="AS361" s="127"/>
      <c r="AT361" s="127"/>
      <c r="AU361" s="127"/>
      <c r="AV361" s="127"/>
      <c r="AW361" s="127"/>
      <c r="AX361" s="127"/>
      <c r="AY361" s="127"/>
      <c r="AZ361" s="127"/>
      <c r="BA361" s="127"/>
      <c r="BB361" s="127"/>
      <c r="BC361" s="127"/>
      <c r="BD361" s="127"/>
      <c r="BE361" s="127"/>
      <c r="BF361" s="127"/>
      <c r="BG361" s="127"/>
      <c r="BH361" s="127"/>
      <c r="BI361" s="127"/>
      <c r="BJ361" s="127"/>
      <c r="BK361" s="127"/>
      <c r="BL361" s="127"/>
      <c r="BM361" s="127"/>
      <c r="BN361" s="127"/>
      <c r="BO361" s="127"/>
      <c r="BP361" s="127"/>
      <c r="BQ361" s="127"/>
      <c r="BR361" s="127"/>
      <c r="BS361" s="127"/>
      <c r="BT361" s="127"/>
      <c r="BU361" s="127"/>
      <c r="BV361" s="127"/>
      <c r="BW361" s="127"/>
      <c r="BX361" s="127"/>
      <c r="BY361" s="127"/>
      <c r="BZ361" s="127"/>
      <c r="CA361" s="127"/>
      <c r="CB361" s="127"/>
      <c r="CC361" s="127"/>
    </row>
    <row r="362" spans="1:81" s="4" customFormat="1" x14ac:dyDescent="0.2">
      <c r="A362" s="87"/>
      <c r="C362" s="140"/>
      <c r="H362" s="140"/>
      <c r="P362" s="127"/>
      <c r="Q362" s="127"/>
      <c r="R362" s="127"/>
      <c r="S362" s="127"/>
      <c r="T362" s="127"/>
      <c r="U362" s="127"/>
      <c r="V362" s="127"/>
      <c r="W362" s="127"/>
      <c r="X362" s="127"/>
      <c r="Y362" s="127"/>
      <c r="Z362" s="127"/>
      <c r="AA362" s="127"/>
      <c r="AB362" s="127"/>
      <c r="AC362" s="127"/>
      <c r="AD362" s="127"/>
      <c r="AE362" s="127"/>
      <c r="AF362" s="127"/>
      <c r="AG362" s="127"/>
      <c r="AH362" s="127"/>
      <c r="AI362" s="127"/>
      <c r="AJ362" s="127"/>
      <c r="AK362" s="127"/>
      <c r="AL362" s="127"/>
      <c r="AM362" s="127"/>
      <c r="AN362" s="127"/>
      <c r="AO362" s="127"/>
      <c r="AP362" s="127"/>
      <c r="AQ362" s="127"/>
      <c r="AR362" s="127"/>
      <c r="AS362" s="127"/>
      <c r="AT362" s="127"/>
      <c r="AU362" s="127"/>
      <c r="AV362" s="127"/>
      <c r="AW362" s="127"/>
      <c r="AX362" s="127"/>
      <c r="AY362" s="127"/>
      <c r="AZ362" s="127"/>
      <c r="BA362" s="127"/>
      <c r="BB362" s="127"/>
      <c r="BC362" s="127"/>
      <c r="BD362" s="127"/>
      <c r="BE362" s="127"/>
      <c r="BF362" s="127"/>
      <c r="BG362" s="127"/>
      <c r="BH362" s="127"/>
      <c r="BI362" s="127"/>
      <c r="BJ362" s="127"/>
      <c r="BK362" s="127"/>
      <c r="BL362" s="127"/>
      <c r="BM362" s="127"/>
      <c r="BN362" s="127"/>
      <c r="BO362" s="127"/>
      <c r="BP362" s="127"/>
      <c r="BQ362" s="127"/>
      <c r="BR362" s="127"/>
      <c r="BS362" s="127"/>
      <c r="BT362" s="127"/>
      <c r="BU362" s="127"/>
      <c r="BV362" s="127"/>
      <c r="BW362" s="127"/>
      <c r="BX362" s="127"/>
      <c r="BY362" s="127"/>
      <c r="BZ362" s="127"/>
      <c r="CA362" s="127"/>
      <c r="CB362" s="127"/>
      <c r="CC362" s="127"/>
    </row>
    <row r="363" spans="1:81" s="4" customFormat="1" x14ac:dyDescent="0.2">
      <c r="A363" s="87"/>
      <c r="C363" s="140"/>
      <c r="H363" s="140"/>
      <c r="P363" s="127"/>
      <c r="Q363" s="127"/>
      <c r="R363" s="127"/>
      <c r="S363" s="127"/>
      <c r="T363" s="127"/>
      <c r="U363" s="127"/>
      <c r="V363" s="127"/>
      <c r="W363" s="127"/>
      <c r="X363" s="127"/>
      <c r="Y363" s="127"/>
      <c r="Z363" s="127"/>
      <c r="AA363" s="127"/>
      <c r="AB363" s="127"/>
      <c r="AC363" s="127"/>
      <c r="AD363" s="127"/>
      <c r="AE363" s="127"/>
      <c r="AF363" s="127"/>
      <c r="AG363" s="127"/>
      <c r="AH363" s="127"/>
      <c r="AI363" s="127"/>
      <c r="AJ363" s="127"/>
      <c r="AK363" s="127"/>
      <c r="AL363" s="127"/>
      <c r="AM363" s="127"/>
      <c r="AN363" s="127"/>
      <c r="AO363" s="127"/>
      <c r="AP363" s="127"/>
      <c r="AQ363" s="127"/>
      <c r="AR363" s="127"/>
      <c r="AS363" s="127"/>
      <c r="AT363" s="127"/>
      <c r="AU363" s="127"/>
      <c r="AV363" s="127"/>
      <c r="AW363" s="127"/>
      <c r="AX363" s="127"/>
      <c r="AY363" s="127"/>
      <c r="AZ363" s="127"/>
      <c r="BA363" s="127"/>
      <c r="BB363" s="127"/>
      <c r="BC363" s="127"/>
      <c r="BD363" s="127"/>
      <c r="BE363" s="127"/>
      <c r="BF363" s="127"/>
      <c r="BG363" s="127"/>
      <c r="BH363" s="127"/>
      <c r="BI363" s="127"/>
      <c r="BJ363" s="127"/>
      <c r="BK363" s="127"/>
      <c r="BL363" s="127"/>
      <c r="BM363" s="127"/>
      <c r="BN363" s="127"/>
      <c r="BO363" s="127"/>
      <c r="BP363" s="127"/>
      <c r="BQ363" s="127"/>
      <c r="BR363" s="127"/>
      <c r="BS363" s="127"/>
      <c r="BT363" s="127"/>
      <c r="BU363" s="127"/>
      <c r="BV363" s="127"/>
      <c r="BW363" s="127"/>
      <c r="BX363" s="127"/>
      <c r="BY363" s="127"/>
      <c r="BZ363" s="127"/>
      <c r="CA363" s="127"/>
      <c r="CB363" s="127"/>
      <c r="CC363" s="127"/>
    </row>
    <row r="364" spans="1:81" s="4" customFormat="1" x14ac:dyDescent="0.2">
      <c r="A364" s="87"/>
      <c r="C364" s="140"/>
      <c r="H364" s="140"/>
      <c r="P364" s="127"/>
      <c r="Q364" s="127"/>
      <c r="R364" s="127"/>
      <c r="S364" s="127"/>
      <c r="T364" s="127"/>
      <c r="U364" s="127"/>
      <c r="V364" s="127"/>
      <c r="W364" s="127"/>
      <c r="X364" s="127"/>
      <c r="Y364" s="127"/>
      <c r="Z364" s="127"/>
      <c r="AA364" s="127"/>
      <c r="AB364" s="127"/>
      <c r="AC364" s="127"/>
      <c r="AD364" s="127"/>
      <c r="AE364" s="127"/>
      <c r="AF364" s="127"/>
      <c r="AG364" s="127"/>
      <c r="AH364" s="127"/>
      <c r="AI364" s="127"/>
      <c r="AJ364" s="127"/>
      <c r="AK364" s="127"/>
      <c r="AL364" s="127"/>
      <c r="AM364" s="127"/>
      <c r="AN364" s="127"/>
      <c r="AO364" s="127"/>
      <c r="AP364" s="127"/>
      <c r="AQ364" s="127"/>
      <c r="AR364" s="127"/>
      <c r="AS364" s="127"/>
      <c r="AT364" s="127"/>
      <c r="AU364" s="127"/>
      <c r="AV364" s="127"/>
      <c r="AW364" s="127"/>
      <c r="AX364" s="127"/>
      <c r="AY364" s="127"/>
      <c r="AZ364" s="127"/>
      <c r="BA364" s="127"/>
      <c r="BB364" s="127"/>
      <c r="BC364" s="127"/>
      <c r="BD364" s="127"/>
      <c r="BE364" s="127"/>
      <c r="BF364" s="127"/>
      <c r="BG364" s="127"/>
      <c r="BH364" s="127"/>
      <c r="BI364" s="127"/>
      <c r="BJ364" s="127"/>
      <c r="BK364" s="127"/>
      <c r="BL364" s="127"/>
      <c r="BM364" s="127"/>
      <c r="BN364" s="127"/>
      <c r="BO364" s="127"/>
      <c r="BP364" s="127"/>
      <c r="BQ364" s="127"/>
      <c r="BR364" s="127"/>
      <c r="BS364" s="127"/>
      <c r="BT364" s="127"/>
      <c r="BU364" s="127"/>
      <c r="BV364" s="127"/>
      <c r="BW364" s="127"/>
      <c r="BX364" s="127"/>
      <c r="BY364" s="127"/>
      <c r="BZ364" s="127"/>
      <c r="CA364" s="127"/>
      <c r="CB364" s="127"/>
      <c r="CC364" s="127"/>
    </row>
    <row r="365" spans="1:81" s="4" customFormat="1" x14ac:dyDescent="0.2">
      <c r="A365" s="87"/>
      <c r="C365" s="140"/>
      <c r="H365" s="140"/>
      <c r="P365" s="127"/>
      <c r="Q365" s="127"/>
      <c r="R365" s="127"/>
      <c r="S365" s="127"/>
      <c r="T365" s="127"/>
      <c r="U365" s="127"/>
      <c r="V365" s="127"/>
      <c r="W365" s="127"/>
      <c r="X365" s="127"/>
      <c r="Y365" s="127"/>
      <c r="Z365" s="127"/>
      <c r="AA365" s="127"/>
      <c r="AB365" s="127"/>
      <c r="AC365" s="127"/>
      <c r="AD365" s="127"/>
      <c r="AE365" s="127"/>
      <c r="AF365" s="127"/>
      <c r="AG365" s="127"/>
      <c r="AH365" s="127"/>
      <c r="AI365" s="127"/>
      <c r="AJ365" s="127"/>
      <c r="AK365" s="127"/>
      <c r="AL365" s="127"/>
      <c r="AM365" s="127"/>
      <c r="AN365" s="127"/>
      <c r="AO365" s="127"/>
      <c r="AP365" s="127"/>
      <c r="AQ365" s="127"/>
      <c r="AR365" s="127"/>
      <c r="AS365" s="127"/>
      <c r="AT365" s="127"/>
      <c r="AU365" s="127"/>
      <c r="AV365" s="127"/>
      <c r="AW365" s="127"/>
      <c r="AX365" s="127"/>
      <c r="AY365" s="127"/>
      <c r="AZ365" s="127"/>
      <c r="BA365" s="127"/>
      <c r="BB365" s="127"/>
      <c r="BC365" s="127"/>
      <c r="BD365" s="127"/>
      <c r="BE365" s="127"/>
      <c r="BF365" s="127"/>
      <c r="BG365" s="127"/>
      <c r="BH365" s="127"/>
      <c r="BI365" s="127"/>
      <c r="BJ365" s="127"/>
      <c r="BK365" s="127"/>
      <c r="BL365" s="127"/>
      <c r="BM365" s="127"/>
      <c r="BN365" s="127"/>
      <c r="BO365" s="127"/>
      <c r="BP365" s="127"/>
      <c r="BQ365" s="127"/>
      <c r="BR365" s="127"/>
      <c r="BS365" s="127"/>
      <c r="BT365" s="127"/>
      <c r="BU365" s="127"/>
      <c r="BV365" s="127"/>
      <c r="BW365" s="127"/>
      <c r="BX365" s="127"/>
      <c r="BY365" s="127"/>
      <c r="BZ365" s="127"/>
      <c r="CA365" s="127"/>
      <c r="CB365" s="127"/>
      <c r="CC365" s="127"/>
    </row>
    <row r="366" spans="1:81" s="4" customFormat="1" x14ac:dyDescent="0.2">
      <c r="A366" s="87"/>
      <c r="C366" s="140"/>
      <c r="H366" s="140"/>
      <c r="P366" s="127"/>
      <c r="Q366" s="127"/>
      <c r="R366" s="127"/>
      <c r="S366" s="127"/>
      <c r="T366" s="127"/>
      <c r="U366" s="127"/>
      <c r="V366" s="127"/>
      <c r="W366" s="127"/>
      <c r="X366" s="127"/>
      <c r="Y366" s="127"/>
      <c r="Z366" s="127"/>
      <c r="AA366" s="127"/>
      <c r="AB366" s="127"/>
      <c r="AC366" s="127"/>
      <c r="AD366" s="127"/>
      <c r="AE366" s="127"/>
      <c r="AF366" s="127"/>
      <c r="AG366" s="127"/>
      <c r="AH366" s="127"/>
      <c r="AI366" s="127"/>
      <c r="AJ366" s="127"/>
      <c r="AK366" s="127"/>
      <c r="AL366" s="127"/>
      <c r="AM366" s="127"/>
      <c r="AN366" s="127"/>
      <c r="AO366" s="127"/>
      <c r="AP366" s="127"/>
      <c r="AQ366" s="127"/>
      <c r="AR366" s="127"/>
      <c r="AS366" s="127"/>
      <c r="AT366" s="127"/>
      <c r="AU366" s="127"/>
      <c r="AV366" s="127"/>
      <c r="AW366" s="127"/>
      <c r="AX366" s="127"/>
      <c r="AY366" s="127"/>
      <c r="AZ366" s="127"/>
      <c r="BA366" s="127"/>
      <c r="BB366" s="127"/>
      <c r="BC366" s="127"/>
      <c r="BD366" s="127"/>
      <c r="BE366" s="127"/>
      <c r="BF366" s="127"/>
      <c r="BG366" s="127"/>
      <c r="BH366" s="127"/>
      <c r="BI366" s="127"/>
      <c r="BJ366" s="127"/>
      <c r="BK366" s="127"/>
      <c r="BL366" s="127"/>
      <c r="BM366" s="127"/>
      <c r="BN366" s="127"/>
      <c r="BO366" s="127"/>
      <c r="BP366" s="127"/>
      <c r="BQ366" s="127"/>
      <c r="BR366" s="127"/>
      <c r="BS366" s="127"/>
      <c r="BT366" s="127"/>
      <c r="BU366" s="127"/>
      <c r="BV366" s="127"/>
      <c r="BW366" s="127"/>
      <c r="BX366" s="127"/>
      <c r="BY366" s="127"/>
      <c r="BZ366" s="127"/>
      <c r="CA366" s="127"/>
      <c r="CB366" s="127"/>
      <c r="CC366" s="127"/>
    </row>
    <row r="367" spans="1:81" s="4" customFormat="1" x14ac:dyDescent="0.2">
      <c r="A367" s="87"/>
      <c r="C367" s="140"/>
      <c r="H367" s="140"/>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7"/>
      <c r="AY367" s="127"/>
      <c r="AZ367" s="127"/>
      <c r="BA367" s="127"/>
      <c r="BB367" s="127"/>
      <c r="BC367" s="127"/>
      <c r="BD367" s="127"/>
      <c r="BE367" s="127"/>
      <c r="BF367" s="127"/>
      <c r="BG367" s="127"/>
      <c r="BH367" s="127"/>
      <c r="BI367" s="127"/>
      <c r="BJ367" s="127"/>
      <c r="BK367" s="127"/>
      <c r="BL367" s="127"/>
      <c r="BM367" s="127"/>
      <c r="BN367" s="127"/>
      <c r="BO367" s="127"/>
      <c r="BP367" s="127"/>
      <c r="BQ367" s="127"/>
      <c r="BR367" s="127"/>
      <c r="BS367" s="127"/>
      <c r="BT367" s="127"/>
      <c r="BU367" s="127"/>
      <c r="BV367" s="127"/>
      <c r="BW367" s="127"/>
      <c r="BX367" s="127"/>
      <c r="BY367" s="127"/>
      <c r="BZ367" s="127"/>
      <c r="CA367" s="127"/>
      <c r="CB367" s="127"/>
      <c r="CC367" s="127"/>
    </row>
    <row r="368" spans="1:81" s="4" customFormat="1" x14ac:dyDescent="0.2">
      <c r="A368" s="87"/>
      <c r="C368" s="140"/>
      <c r="H368" s="140"/>
      <c r="P368" s="127"/>
      <c r="Q368" s="127"/>
      <c r="R368" s="127"/>
      <c r="S368" s="127"/>
      <c r="T368" s="127"/>
      <c r="U368" s="127"/>
      <c r="V368" s="127"/>
      <c r="W368" s="127"/>
      <c r="X368" s="127"/>
      <c r="Y368" s="127"/>
      <c r="Z368" s="127"/>
      <c r="AA368" s="127"/>
      <c r="AB368" s="127"/>
      <c r="AC368" s="127"/>
      <c r="AD368" s="127"/>
      <c r="AE368" s="127"/>
      <c r="AF368" s="127"/>
      <c r="AG368" s="127"/>
      <c r="AH368" s="127"/>
      <c r="AI368" s="127"/>
      <c r="AJ368" s="127"/>
      <c r="AK368" s="127"/>
      <c r="AL368" s="127"/>
      <c r="AM368" s="127"/>
      <c r="AN368" s="127"/>
      <c r="AO368" s="127"/>
      <c r="AP368" s="127"/>
      <c r="AQ368" s="127"/>
      <c r="AR368" s="127"/>
      <c r="AS368" s="127"/>
      <c r="AT368" s="127"/>
      <c r="AU368" s="127"/>
      <c r="AV368" s="127"/>
      <c r="AW368" s="127"/>
      <c r="AX368" s="127"/>
      <c r="AY368" s="127"/>
      <c r="AZ368" s="127"/>
      <c r="BA368" s="127"/>
      <c r="BB368" s="127"/>
      <c r="BC368" s="127"/>
      <c r="BD368" s="127"/>
      <c r="BE368" s="127"/>
      <c r="BF368" s="127"/>
      <c r="BG368" s="127"/>
      <c r="BH368" s="127"/>
      <c r="BI368" s="127"/>
      <c r="BJ368" s="127"/>
      <c r="BK368" s="127"/>
      <c r="BL368" s="127"/>
      <c r="BM368" s="127"/>
      <c r="BN368" s="127"/>
      <c r="BO368" s="127"/>
      <c r="BP368" s="127"/>
      <c r="BQ368" s="127"/>
      <c r="BR368" s="127"/>
      <c r="BS368" s="127"/>
      <c r="BT368" s="127"/>
      <c r="BU368" s="127"/>
      <c r="BV368" s="127"/>
      <c r="BW368" s="127"/>
      <c r="BX368" s="127"/>
      <c r="BY368" s="127"/>
      <c r="BZ368" s="127"/>
      <c r="CA368" s="127"/>
      <c r="CB368" s="127"/>
      <c r="CC368" s="127"/>
    </row>
    <row r="369" spans="1:81" s="4" customFormat="1" x14ac:dyDescent="0.2">
      <c r="A369" s="87"/>
      <c r="C369" s="140"/>
      <c r="H369" s="140"/>
      <c r="P369" s="127"/>
      <c r="Q369" s="127"/>
      <c r="R369" s="127"/>
      <c r="S369" s="127"/>
      <c r="T369" s="127"/>
      <c r="U369" s="127"/>
      <c r="V369" s="127"/>
      <c r="W369" s="127"/>
      <c r="X369" s="127"/>
      <c r="Y369" s="127"/>
      <c r="Z369" s="127"/>
      <c r="AA369" s="127"/>
      <c r="AB369" s="127"/>
      <c r="AC369" s="127"/>
      <c r="AD369" s="127"/>
      <c r="AE369" s="127"/>
      <c r="AF369" s="127"/>
      <c r="AG369" s="127"/>
      <c r="AH369" s="127"/>
      <c r="AI369" s="127"/>
      <c r="AJ369" s="127"/>
      <c r="AK369" s="127"/>
      <c r="AL369" s="127"/>
      <c r="AM369" s="127"/>
      <c r="AN369" s="127"/>
      <c r="AO369" s="127"/>
      <c r="AP369" s="127"/>
      <c r="AQ369" s="127"/>
      <c r="AR369" s="127"/>
      <c r="AS369" s="127"/>
      <c r="AT369" s="127"/>
      <c r="AU369" s="127"/>
      <c r="AV369" s="127"/>
      <c r="AW369" s="127"/>
      <c r="AX369" s="127"/>
      <c r="AY369" s="127"/>
      <c r="AZ369" s="127"/>
      <c r="BA369" s="127"/>
      <c r="BB369" s="127"/>
      <c r="BC369" s="127"/>
      <c r="BD369" s="127"/>
      <c r="BE369" s="127"/>
      <c r="BF369" s="127"/>
      <c r="BG369" s="127"/>
      <c r="BH369" s="127"/>
      <c r="BI369" s="127"/>
      <c r="BJ369" s="127"/>
      <c r="BK369" s="127"/>
      <c r="BL369" s="127"/>
      <c r="BM369" s="127"/>
      <c r="BN369" s="127"/>
      <c r="BO369" s="127"/>
      <c r="BP369" s="127"/>
      <c r="BQ369" s="127"/>
      <c r="BR369" s="127"/>
      <c r="BS369" s="127"/>
      <c r="BT369" s="127"/>
      <c r="BU369" s="127"/>
      <c r="BV369" s="127"/>
      <c r="BW369" s="127"/>
      <c r="BX369" s="127"/>
      <c r="BY369" s="127"/>
      <c r="BZ369" s="127"/>
      <c r="CA369" s="127"/>
      <c r="CB369" s="127"/>
      <c r="CC369" s="127"/>
    </row>
    <row r="370" spans="1:81" s="4" customFormat="1" x14ac:dyDescent="0.2">
      <c r="A370" s="87"/>
      <c r="C370" s="140"/>
      <c r="H370" s="140"/>
      <c r="P370" s="127"/>
      <c r="Q370" s="127"/>
      <c r="R370" s="127"/>
      <c r="S370" s="127"/>
      <c r="T370" s="127"/>
      <c r="U370" s="127"/>
      <c r="V370" s="127"/>
      <c r="W370" s="127"/>
      <c r="X370" s="127"/>
      <c r="Y370" s="127"/>
      <c r="Z370" s="127"/>
      <c r="AA370" s="127"/>
      <c r="AB370" s="127"/>
      <c r="AC370" s="127"/>
      <c r="AD370" s="127"/>
      <c r="AE370" s="127"/>
      <c r="AF370" s="127"/>
      <c r="AG370" s="127"/>
      <c r="AH370" s="127"/>
      <c r="AI370" s="127"/>
      <c r="AJ370" s="127"/>
      <c r="AK370" s="127"/>
      <c r="AL370" s="127"/>
      <c r="AM370" s="127"/>
      <c r="AN370" s="127"/>
      <c r="AO370" s="127"/>
      <c r="AP370" s="127"/>
      <c r="AQ370" s="127"/>
      <c r="AR370" s="127"/>
      <c r="AS370" s="127"/>
      <c r="AT370" s="127"/>
      <c r="AU370" s="127"/>
      <c r="AV370" s="127"/>
      <c r="AW370" s="127"/>
      <c r="AX370" s="127"/>
      <c r="AY370" s="127"/>
      <c r="AZ370" s="127"/>
      <c r="BA370" s="127"/>
      <c r="BB370" s="127"/>
      <c r="BC370" s="127"/>
      <c r="BD370" s="127"/>
      <c r="BE370" s="127"/>
      <c r="BF370" s="127"/>
      <c r="BG370" s="127"/>
      <c r="BH370" s="127"/>
      <c r="BI370" s="127"/>
      <c r="BJ370" s="127"/>
      <c r="BK370" s="127"/>
      <c r="BL370" s="127"/>
      <c r="BM370" s="127"/>
      <c r="BN370" s="127"/>
      <c r="BO370" s="127"/>
      <c r="BP370" s="127"/>
      <c r="BQ370" s="127"/>
      <c r="BR370" s="127"/>
      <c r="BS370" s="127"/>
      <c r="BT370" s="127"/>
      <c r="BU370" s="127"/>
      <c r="BV370" s="127"/>
      <c r="BW370" s="127"/>
      <c r="BX370" s="127"/>
      <c r="BY370" s="127"/>
      <c r="BZ370" s="127"/>
      <c r="CA370" s="127"/>
      <c r="CB370" s="127"/>
      <c r="CC370" s="127"/>
    </row>
    <row r="371" spans="1:81" s="4" customFormat="1" x14ac:dyDescent="0.2">
      <c r="A371" s="87"/>
      <c r="C371" s="140"/>
      <c r="H371" s="140"/>
      <c r="P371" s="127"/>
      <c r="Q371" s="127"/>
      <c r="R371" s="127"/>
      <c r="S371" s="127"/>
      <c r="T371" s="127"/>
      <c r="U371" s="127"/>
      <c r="V371" s="127"/>
      <c r="W371" s="127"/>
      <c r="X371" s="127"/>
      <c r="Y371" s="127"/>
      <c r="Z371" s="127"/>
      <c r="AA371" s="127"/>
      <c r="AB371" s="127"/>
      <c r="AC371" s="127"/>
      <c r="AD371" s="127"/>
      <c r="AE371" s="127"/>
      <c r="AF371" s="127"/>
      <c r="AG371" s="127"/>
      <c r="AH371" s="127"/>
      <c r="AI371" s="127"/>
      <c r="AJ371" s="127"/>
      <c r="AK371" s="127"/>
      <c r="AL371" s="127"/>
      <c r="AM371" s="127"/>
      <c r="AN371" s="127"/>
      <c r="AO371" s="127"/>
      <c r="AP371" s="127"/>
      <c r="AQ371" s="127"/>
      <c r="AR371" s="127"/>
      <c r="AS371" s="127"/>
      <c r="AT371" s="127"/>
      <c r="AU371" s="127"/>
      <c r="AV371" s="127"/>
      <c r="AW371" s="127"/>
      <c r="AX371" s="127"/>
      <c r="AY371" s="127"/>
      <c r="AZ371" s="127"/>
      <c r="BA371" s="127"/>
      <c r="BB371" s="127"/>
      <c r="BC371" s="127"/>
      <c r="BD371" s="127"/>
      <c r="BE371" s="127"/>
      <c r="BF371" s="127"/>
      <c r="BG371" s="127"/>
      <c r="BH371" s="127"/>
      <c r="BI371" s="127"/>
      <c r="BJ371" s="127"/>
      <c r="BK371" s="127"/>
      <c r="BL371" s="127"/>
      <c r="BM371" s="127"/>
      <c r="BN371" s="127"/>
      <c r="BO371" s="127"/>
      <c r="BP371" s="127"/>
      <c r="BQ371" s="127"/>
      <c r="BR371" s="127"/>
      <c r="BS371" s="127"/>
      <c r="BT371" s="127"/>
      <c r="BU371" s="127"/>
      <c r="BV371" s="127"/>
      <c r="BW371" s="127"/>
      <c r="BX371" s="127"/>
      <c r="BY371" s="127"/>
      <c r="BZ371" s="127"/>
      <c r="CA371" s="127"/>
      <c r="CB371" s="127"/>
      <c r="CC371" s="127"/>
    </row>
    <row r="372" spans="1:81" s="4" customFormat="1" x14ac:dyDescent="0.2">
      <c r="A372" s="87"/>
      <c r="C372" s="140"/>
      <c r="H372" s="140"/>
      <c r="P372" s="127"/>
      <c r="Q372" s="127"/>
      <c r="R372" s="127"/>
      <c r="S372" s="127"/>
      <c r="T372" s="127"/>
      <c r="U372" s="127"/>
      <c r="V372" s="127"/>
      <c r="W372" s="127"/>
      <c r="X372" s="127"/>
      <c r="Y372" s="127"/>
      <c r="Z372" s="127"/>
      <c r="AA372" s="127"/>
      <c r="AB372" s="127"/>
      <c r="AC372" s="127"/>
      <c r="AD372" s="127"/>
      <c r="AE372" s="127"/>
      <c r="AF372" s="127"/>
      <c r="AG372" s="127"/>
      <c r="AH372" s="127"/>
      <c r="AI372" s="127"/>
      <c r="AJ372" s="127"/>
      <c r="AK372" s="127"/>
      <c r="AL372" s="127"/>
      <c r="AM372" s="127"/>
      <c r="AN372" s="127"/>
      <c r="AO372" s="127"/>
      <c r="AP372" s="127"/>
      <c r="AQ372" s="127"/>
      <c r="AR372" s="127"/>
      <c r="AS372" s="127"/>
      <c r="AT372" s="127"/>
      <c r="AU372" s="127"/>
      <c r="AV372" s="127"/>
      <c r="AW372" s="127"/>
      <c r="AX372" s="127"/>
      <c r="AY372" s="127"/>
      <c r="AZ372" s="127"/>
      <c r="BA372" s="127"/>
      <c r="BB372" s="127"/>
      <c r="BC372" s="127"/>
      <c r="BD372" s="127"/>
      <c r="BE372" s="127"/>
      <c r="BF372" s="127"/>
      <c r="BG372" s="127"/>
      <c r="BH372" s="127"/>
      <c r="BI372" s="127"/>
      <c r="BJ372" s="127"/>
      <c r="BK372" s="127"/>
      <c r="BL372" s="127"/>
      <c r="BM372" s="127"/>
      <c r="BN372" s="127"/>
      <c r="BO372" s="127"/>
      <c r="BP372" s="127"/>
      <c r="BQ372" s="127"/>
      <c r="BR372" s="127"/>
      <c r="BS372" s="127"/>
      <c r="BT372" s="127"/>
      <c r="BU372" s="127"/>
      <c r="BV372" s="127"/>
      <c r="BW372" s="127"/>
      <c r="BX372" s="127"/>
      <c r="BY372" s="127"/>
      <c r="BZ372" s="127"/>
      <c r="CA372" s="127"/>
      <c r="CB372" s="127"/>
      <c r="CC372" s="127"/>
    </row>
    <row r="373" spans="1:81" s="4" customFormat="1" x14ac:dyDescent="0.2">
      <c r="A373" s="87"/>
      <c r="C373" s="140"/>
      <c r="H373" s="140"/>
      <c r="P373" s="127"/>
      <c r="Q373" s="127"/>
      <c r="R373" s="127"/>
      <c r="S373" s="127"/>
      <c r="T373" s="127"/>
      <c r="U373" s="127"/>
      <c r="V373" s="127"/>
      <c r="W373" s="127"/>
      <c r="X373" s="127"/>
      <c r="Y373" s="127"/>
      <c r="Z373" s="127"/>
      <c r="AA373" s="127"/>
      <c r="AB373" s="127"/>
      <c r="AC373" s="127"/>
      <c r="AD373" s="127"/>
      <c r="AE373" s="127"/>
      <c r="AF373" s="127"/>
      <c r="AG373" s="127"/>
      <c r="AH373" s="127"/>
      <c r="AI373" s="127"/>
      <c r="AJ373" s="127"/>
      <c r="AK373" s="127"/>
      <c r="AL373" s="127"/>
      <c r="AM373" s="127"/>
      <c r="AN373" s="127"/>
      <c r="AO373" s="127"/>
      <c r="AP373" s="127"/>
      <c r="AQ373" s="127"/>
      <c r="AR373" s="127"/>
      <c r="AS373" s="127"/>
      <c r="AT373" s="127"/>
      <c r="AU373" s="127"/>
      <c r="AV373" s="127"/>
      <c r="AW373" s="127"/>
      <c r="AX373" s="127"/>
      <c r="AY373" s="127"/>
      <c r="AZ373" s="127"/>
      <c r="BA373" s="127"/>
      <c r="BB373" s="127"/>
      <c r="BC373" s="127"/>
      <c r="BD373" s="127"/>
      <c r="BE373" s="127"/>
      <c r="BF373" s="127"/>
      <c r="BG373" s="127"/>
      <c r="BH373" s="127"/>
      <c r="BI373" s="127"/>
      <c r="BJ373" s="127"/>
      <c r="BK373" s="127"/>
      <c r="BL373" s="127"/>
      <c r="BM373" s="127"/>
      <c r="BN373" s="127"/>
      <c r="BO373" s="127"/>
      <c r="BP373" s="127"/>
      <c r="BQ373" s="127"/>
      <c r="BR373" s="127"/>
      <c r="BS373" s="127"/>
      <c r="BT373" s="127"/>
      <c r="BU373" s="127"/>
      <c r="BV373" s="127"/>
      <c r="BW373" s="127"/>
      <c r="BX373" s="127"/>
      <c r="BY373" s="127"/>
      <c r="BZ373" s="127"/>
      <c r="CA373" s="127"/>
      <c r="CB373" s="127"/>
      <c r="CC373" s="127"/>
    </row>
    <row r="374" spans="1:81" s="4" customFormat="1" x14ac:dyDescent="0.2">
      <c r="A374" s="87"/>
      <c r="C374" s="140"/>
      <c r="H374" s="140"/>
      <c r="P374" s="127"/>
      <c r="Q374" s="127"/>
      <c r="R374" s="127"/>
      <c r="S374" s="127"/>
      <c r="T374" s="127"/>
      <c r="U374" s="127"/>
      <c r="V374" s="127"/>
      <c r="W374" s="127"/>
      <c r="X374" s="127"/>
      <c r="Y374" s="127"/>
      <c r="Z374" s="127"/>
      <c r="AA374" s="127"/>
      <c r="AB374" s="127"/>
      <c r="AC374" s="127"/>
      <c r="AD374" s="127"/>
      <c r="AE374" s="127"/>
      <c r="AF374" s="127"/>
      <c r="AG374" s="127"/>
      <c r="AH374" s="127"/>
      <c r="AI374" s="127"/>
      <c r="AJ374" s="127"/>
      <c r="AK374" s="127"/>
      <c r="AL374" s="127"/>
      <c r="AM374" s="127"/>
      <c r="AN374" s="127"/>
      <c r="AO374" s="127"/>
      <c r="AP374" s="127"/>
      <c r="AQ374" s="127"/>
      <c r="AR374" s="127"/>
      <c r="AS374" s="127"/>
      <c r="AT374" s="127"/>
      <c r="AU374" s="127"/>
      <c r="AV374" s="127"/>
      <c r="AW374" s="127"/>
      <c r="AX374" s="127"/>
      <c r="AY374" s="127"/>
      <c r="AZ374" s="127"/>
      <c r="BA374" s="127"/>
      <c r="BB374" s="127"/>
      <c r="BC374" s="127"/>
      <c r="BD374" s="127"/>
      <c r="BE374" s="127"/>
      <c r="BF374" s="127"/>
      <c r="BG374" s="127"/>
      <c r="BH374" s="127"/>
      <c r="BI374" s="127"/>
      <c r="BJ374" s="127"/>
      <c r="BK374" s="127"/>
      <c r="BL374" s="127"/>
      <c r="BM374" s="127"/>
      <c r="BN374" s="127"/>
      <c r="BO374" s="127"/>
      <c r="BP374" s="127"/>
      <c r="BQ374" s="127"/>
      <c r="BR374" s="127"/>
      <c r="BS374" s="127"/>
      <c r="BT374" s="127"/>
      <c r="BU374" s="127"/>
      <c r="BV374" s="127"/>
      <c r="BW374" s="127"/>
      <c r="BX374" s="127"/>
      <c r="BY374" s="127"/>
      <c r="BZ374" s="127"/>
      <c r="CA374" s="127"/>
      <c r="CB374" s="127"/>
      <c r="CC374" s="127"/>
    </row>
    <row r="375" spans="1:81" s="4" customFormat="1" x14ac:dyDescent="0.2">
      <c r="A375" s="87"/>
      <c r="C375" s="140"/>
      <c r="H375" s="140"/>
      <c r="P375" s="127"/>
      <c r="Q375" s="127"/>
      <c r="R375" s="127"/>
      <c r="S375" s="127"/>
      <c r="T375" s="127"/>
      <c r="U375" s="127"/>
      <c r="V375" s="127"/>
      <c r="W375" s="127"/>
      <c r="X375" s="127"/>
      <c r="Y375" s="127"/>
      <c r="Z375" s="127"/>
      <c r="AA375" s="127"/>
      <c r="AB375" s="127"/>
      <c r="AC375" s="127"/>
      <c r="AD375" s="127"/>
      <c r="AE375" s="127"/>
      <c r="AF375" s="127"/>
      <c r="AG375" s="127"/>
      <c r="AH375" s="127"/>
      <c r="AI375" s="127"/>
      <c r="AJ375" s="127"/>
      <c r="AK375" s="127"/>
      <c r="AL375" s="127"/>
      <c r="AM375" s="127"/>
      <c r="AN375" s="127"/>
      <c r="AO375" s="127"/>
      <c r="AP375" s="127"/>
      <c r="AQ375" s="127"/>
      <c r="AR375" s="127"/>
      <c r="AS375" s="127"/>
      <c r="AT375" s="127"/>
      <c r="AU375" s="127"/>
      <c r="AV375" s="127"/>
      <c r="AW375" s="127"/>
      <c r="AX375" s="127"/>
      <c r="AY375" s="127"/>
      <c r="AZ375" s="127"/>
      <c r="BA375" s="127"/>
      <c r="BB375" s="127"/>
      <c r="BC375" s="127"/>
      <c r="BD375" s="127"/>
      <c r="BE375" s="127"/>
      <c r="BF375" s="127"/>
      <c r="BG375" s="127"/>
      <c r="BH375" s="127"/>
      <c r="BI375" s="127"/>
      <c r="BJ375" s="127"/>
      <c r="BK375" s="127"/>
      <c r="BL375" s="127"/>
      <c r="BM375" s="127"/>
      <c r="BN375" s="127"/>
      <c r="BO375" s="127"/>
      <c r="BP375" s="127"/>
      <c r="BQ375" s="127"/>
      <c r="BR375" s="127"/>
      <c r="BS375" s="127"/>
      <c r="BT375" s="127"/>
      <c r="BU375" s="127"/>
      <c r="BV375" s="127"/>
      <c r="BW375" s="127"/>
      <c r="BX375" s="127"/>
      <c r="BY375" s="127"/>
      <c r="BZ375" s="127"/>
      <c r="CA375" s="127"/>
      <c r="CB375" s="127"/>
      <c r="CC375" s="127"/>
    </row>
    <row r="376" spans="1:81" s="4" customFormat="1" x14ac:dyDescent="0.2">
      <c r="A376" s="87"/>
      <c r="C376" s="140"/>
      <c r="H376" s="140"/>
      <c r="P376" s="127"/>
      <c r="Q376" s="127"/>
      <c r="R376" s="127"/>
      <c r="S376" s="127"/>
      <c r="T376" s="127"/>
      <c r="U376" s="127"/>
      <c r="V376" s="127"/>
      <c r="W376" s="127"/>
      <c r="X376" s="127"/>
      <c r="Y376" s="127"/>
      <c r="Z376" s="127"/>
      <c r="AA376" s="127"/>
      <c r="AB376" s="127"/>
      <c r="AC376" s="127"/>
      <c r="AD376" s="127"/>
      <c r="AE376" s="127"/>
      <c r="AF376" s="127"/>
      <c r="AG376" s="127"/>
      <c r="AH376" s="127"/>
      <c r="AI376" s="127"/>
      <c r="AJ376" s="127"/>
      <c r="AK376" s="127"/>
      <c r="AL376" s="127"/>
      <c r="AM376" s="127"/>
      <c r="AN376" s="127"/>
      <c r="AO376" s="127"/>
      <c r="AP376" s="127"/>
      <c r="AQ376" s="127"/>
      <c r="AR376" s="127"/>
      <c r="AS376" s="127"/>
      <c r="AT376" s="127"/>
      <c r="AU376" s="127"/>
      <c r="AV376" s="127"/>
      <c r="AW376" s="127"/>
      <c r="AX376" s="127"/>
      <c r="AY376" s="127"/>
      <c r="AZ376" s="127"/>
      <c r="BA376" s="127"/>
      <c r="BB376" s="127"/>
      <c r="BC376" s="127"/>
      <c r="BD376" s="127"/>
      <c r="BE376" s="127"/>
      <c r="BF376" s="127"/>
      <c r="BG376" s="127"/>
      <c r="BH376" s="127"/>
      <c r="BI376" s="127"/>
      <c r="BJ376" s="127"/>
      <c r="BK376" s="127"/>
      <c r="BL376" s="127"/>
      <c r="BM376" s="127"/>
      <c r="BN376" s="127"/>
      <c r="BO376" s="127"/>
      <c r="BP376" s="127"/>
      <c r="BQ376" s="127"/>
      <c r="BR376" s="127"/>
      <c r="BS376" s="127"/>
      <c r="BT376" s="127"/>
      <c r="BU376" s="127"/>
      <c r="BV376" s="127"/>
      <c r="BW376" s="127"/>
      <c r="BX376" s="127"/>
      <c r="BY376" s="127"/>
      <c r="BZ376" s="127"/>
      <c r="CA376" s="127"/>
      <c r="CB376" s="127"/>
      <c r="CC376" s="127"/>
    </row>
    <row r="377" spans="1:81" s="4" customFormat="1" x14ac:dyDescent="0.2">
      <c r="A377" s="87"/>
      <c r="C377" s="140"/>
      <c r="H377" s="140"/>
      <c r="P377" s="127"/>
      <c r="Q377" s="127"/>
      <c r="R377" s="127"/>
      <c r="S377" s="127"/>
      <c r="T377" s="127"/>
      <c r="U377" s="127"/>
      <c r="V377" s="127"/>
      <c r="W377" s="127"/>
      <c r="X377" s="127"/>
      <c r="Y377" s="127"/>
      <c r="Z377" s="127"/>
      <c r="AA377" s="127"/>
      <c r="AB377" s="127"/>
      <c r="AC377" s="127"/>
      <c r="AD377" s="127"/>
      <c r="AE377" s="127"/>
      <c r="AF377" s="127"/>
      <c r="AG377" s="127"/>
      <c r="AH377" s="127"/>
      <c r="AI377" s="127"/>
      <c r="AJ377" s="127"/>
      <c r="AK377" s="127"/>
      <c r="AL377" s="127"/>
      <c r="AM377" s="127"/>
      <c r="AN377" s="127"/>
      <c r="AO377" s="127"/>
      <c r="AP377" s="127"/>
      <c r="AQ377" s="127"/>
      <c r="AR377" s="127"/>
      <c r="AS377" s="127"/>
      <c r="AT377" s="127"/>
      <c r="AU377" s="127"/>
      <c r="AV377" s="127"/>
      <c r="AW377" s="127"/>
      <c r="AX377" s="127"/>
      <c r="AY377" s="127"/>
      <c r="AZ377" s="127"/>
      <c r="BA377" s="127"/>
      <c r="BB377" s="127"/>
      <c r="BC377" s="127"/>
      <c r="BD377" s="127"/>
      <c r="BE377" s="127"/>
      <c r="BF377" s="127"/>
      <c r="BG377" s="127"/>
      <c r="BH377" s="127"/>
      <c r="BI377" s="127"/>
      <c r="BJ377" s="127"/>
      <c r="BK377" s="127"/>
      <c r="BL377" s="127"/>
      <c r="BM377" s="127"/>
      <c r="BN377" s="127"/>
      <c r="BO377" s="127"/>
      <c r="BP377" s="127"/>
      <c r="BQ377" s="127"/>
      <c r="BR377" s="127"/>
      <c r="BS377" s="127"/>
      <c r="BT377" s="127"/>
      <c r="BU377" s="127"/>
      <c r="BV377" s="127"/>
      <c r="BW377" s="127"/>
      <c r="BX377" s="127"/>
      <c r="BY377" s="127"/>
      <c r="BZ377" s="127"/>
      <c r="CA377" s="127"/>
      <c r="CB377" s="127"/>
      <c r="CC377" s="127"/>
    </row>
    <row r="378" spans="1:81" s="4" customFormat="1" x14ac:dyDescent="0.2">
      <c r="A378" s="87"/>
      <c r="C378" s="140"/>
      <c r="H378" s="140"/>
      <c r="P378" s="127"/>
      <c r="Q378" s="127"/>
      <c r="R378" s="127"/>
      <c r="S378" s="127"/>
      <c r="T378" s="127"/>
      <c r="U378" s="127"/>
      <c r="V378" s="127"/>
      <c r="W378" s="127"/>
      <c r="X378" s="127"/>
      <c r="Y378" s="127"/>
      <c r="Z378" s="127"/>
      <c r="AA378" s="127"/>
      <c r="AB378" s="127"/>
      <c r="AC378" s="127"/>
      <c r="AD378" s="127"/>
      <c r="AE378" s="127"/>
      <c r="AF378" s="127"/>
      <c r="AG378" s="127"/>
      <c r="AH378" s="127"/>
      <c r="AI378" s="127"/>
      <c r="AJ378" s="127"/>
      <c r="AK378" s="127"/>
      <c r="AL378" s="127"/>
      <c r="AM378" s="127"/>
      <c r="AN378" s="127"/>
      <c r="AO378" s="127"/>
      <c r="AP378" s="127"/>
      <c r="AQ378" s="127"/>
      <c r="AR378" s="127"/>
      <c r="AS378" s="127"/>
      <c r="AT378" s="127"/>
      <c r="AU378" s="127"/>
      <c r="AV378" s="127"/>
      <c r="AW378" s="127"/>
      <c r="AX378" s="127"/>
      <c r="AY378" s="127"/>
      <c r="AZ378" s="127"/>
      <c r="BA378" s="127"/>
      <c r="BB378" s="127"/>
      <c r="BC378" s="127"/>
      <c r="BD378" s="127"/>
      <c r="BE378" s="127"/>
      <c r="BF378" s="127"/>
      <c r="BG378" s="127"/>
      <c r="BH378" s="127"/>
      <c r="BI378" s="127"/>
      <c r="BJ378" s="127"/>
      <c r="BK378" s="127"/>
      <c r="BL378" s="127"/>
      <c r="BM378" s="127"/>
      <c r="BN378" s="127"/>
      <c r="BO378" s="127"/>
      <c r="BP378" s="127"/>
      <c r="BQ378" s="127"/>
      <c r="BR378" s="127"/>
      <c r="BS378" s="127"/>
      <c r="BT378" s="127"/>
      <c r="BU378" s="127"/>
      <c r="BV378" s="127"/>
      <c r="BW378" s="127"/>
      <c r="BX378" s="127"/>
      <c r="BY378" s="127"/>
      <c r="BZ378" s="127"/>
      <c r="CA378" s="127"/>
      <c r="CB378" s="127"/>
      <c r="CC378" s="127"/>
    </row>
    <row r="379" spans="1:81" s="4" customFormat="1" x14ac:dyDescent="0.2">
      <c r="A379" s="87"/>
      <c r="C379" s="140"/>
      <c r="H379" s="140"/>
      <c r="P379" s="127"/>
      <c r="Q379" s="127"/>
      <c r="R379" s="127"/>
      <c r="S379" s="127"/>
      <c r="T379" s="127"/>
      <c r="U379" s="127"/>
      <c r="V379" s="127"/>
      <c r="W379" s="127"/>
      <c r="X379" s="127"/>
      <c r="Y379" s="127"/>
      <c r="Z379" s="127"/>
      <c r="AA379" s="127"/>
      <c r="AB379" s="127"/>
      <c r="AC379" s="127"/>
      <c r="AD379" s="127"/>
      <c r="AE379" s="127"/>
      <c r="AF379" s="127"/>
      <c r="AG379" s="127"/>
      <c r="AH379" s="127"/>
      <c r="AI379" s="127"/>
      <c r="AJ379" s="127"/>
      <c r="AK379" s="127"/>
      <c r="AL379" s="127"/>
      <c r="AM379" s="127"/>
      <c r="AN379" s="127"/>
      <c r="AO379" s="127"/>
      <c r="AP379" s="127"/>
      <c r="AQ379" s="127"/>
      <c r="AR379" s="127"/>
      <c r="AS379" s="127"/>
      <c r="AT379" s="127"/>
      <c r="AU379" s="127"/>
      <c r="AV379" s="127"/>
      <c r="AW379" s="127"/>
      <c r="AX379" s="127"/>
      <c r="AY379" s="127"/>
      <c r="AZ379" s="127"/>
      <c r="BA379" s="127"/>
      <c r="BB379" s="127"/>
      <c r="BC379" s="127"/>
      <c r="BD379" s="127"/>
      <c r="BE379" s="127"/>
      <c r="BF379" s="127"/>
      <c r="BG379" s="127"/>
      <c r="BH379" s="127"/>
      <c r="BI379" s="127"/>
      <c r="BJ379" s="127"/>
      <c r="BK379" s="127"/>
      <c r="BL379" s="127"/>
      <c r="BM379" s="127"/>
      <c r="BN379" s="127"/>
      <c r="BO379" s="127"/>
      <c r="BP379" s="127"/>
      <c r="BQ379" s="127"/>
      <c r="BR379" s="127"/>
      <c r="BS379" s="127"/>
      <c r="BT379" s="127"/>
      <c r="BU379" s="127"/>
      <c r="BV379" s="127"/>
      <c r="BW379" s="127"/>
      <c r="BX379" s="127"/>
      <c r="BY379" s="127"/>
      <c r="BZ379" s="127"/>
      <c r="CA379" s="127"/>
      <c r="CB379" s="127"/>
      <c r="CC379" s="127"/>
    </row>
    <row r="380" spans="1:81" s="4" customFormat="1" x14ac:dyDescent="0.2">
      <c r="A380" s="87"/>
      <c r="C380" s="140"/>
      <c r="H380" s="140"/>
      <c r="P380" s="127"/>
      <c r="Q380" s="127"/>
      <c r="R380" s="127"/>
      <c r="S380" s="127"/>
      <c r="T380" s="127"/>
      <c r="U380" s="127"/>
      <c r="V380" s="127"/>
      <c r="W380" s="127"/>
      <c r="X380" s="127"/>
      <c r="Y380" s="127"/>
      <c r="Z380" s="127"/>
      <c r="AA380" s="127"/>
      <c r="AB380" s="127"/>
      <c r="AC380" s="127"/>
      <c r="AD380" s="127"/>
      <c r="AE380" s="127"/>
      <c r="AF380" s="127"/>
      <c r="AG380" s="127"/>
      <c r="AH380" s="127"/>
      <c r="AI380" s="127"/>
      <c r="AJ380" s="127"/>
      <c r="AK380" s="127"/>
      <c r="AL380" s="127"/>
      <c r="AM380" s="127"/>
      <c r="AN380" s="127"/>
      <c r="AO380" s="127"/>
      <c r="AP380" s="127"/>
      <c r="AQ380" s="127"/>
      <c r="AR380" s="127"/>
      <c r="AS380" s="127"/>
      <c r="AT380" s="127"/>
      <c r="AU380" s="127"/>
      <c r="AV380" s="127"/>
      <c r="AW380" s="127"/>
      <c r="AX380" s="127"/>
      <c r="AY380" s="127"/>
      <c r="AZ380" s="127"/>
      <c r="BA380" s="127"/>
      <c r="BB380" s="127"/>
      <c r="BC380" s="127"/>
      <c r="BD380" s="127"/>
      <c r="BE380" s="127"/>
      <c r="BF380" s="127"/>
      <c r="BG380" s="127"/>
      <c r="BH380" s="127"/>
      <c r="BI380" s="127"/>
      <c r="BJ380" s="127"/>
      <c r="BK380" s="127"/>
      <c r="BL380" s="127"/>
      <c r="BM380" s="127"/>
      <c r="BN380" s="127"/>
      <c r="BO380" s="127"/>
      <c r="BP380" s="127"/>
      <c r="BQ380" s="127"/>
      <c r="BR380" s="127"/>
      <c r="BS380" s="127"/>
      <c r="BT380" s="127"/>
      <c r="BU380" s="127"/>
      <c r="BV380" s="127"/>
      <c r="BW380" s="127"/>
      <c r="BX380" s="127"/>
      <c r="BY380" s="127"/>
      <c r="BZ380" s="127"/>
      <c r="CA380" s="127"/>
      <c r="CB380" s="127"/>
      <c r="CC380" s="127"/>
    </row>
    <row r="381" spans="1:81" s="4" customFormat="1" x14ac:dyDescent="0.2">
      <c r="A381" s="87"/>
      <c r="C381" s="140"/>
      <c r="H381" s="140"/>
      <c r="P381" s="127"/>
      <c r="Q381" s="127"/>
      <c r="R381" s="127"/>
      <c r="S381" s="127"/>
      <c r="T381" s="127"/>
      <c r="U381" s="127"/>
      <c r="V381" s="127"/>
      <c r="W381" s="127"/>
      <c r="X381" s="127"/>
      <c r="Y381" s="127"/>
      <c r="Z381" s="127"/>
      <c r="AA381" s="127"/>
      <c r="AB381" s="127"/>
      <c r="AC381" s="127"/>
      <c r="AD381" s="127"/>
      <c r="AE381" s="127"/>
      <c r="AF381" s="127"/>
      <c r="AG381" s="127"/>
      <c r="AH381" s="127"/>
      <c r="AI381" s="127"/>
      <c r="AJ381" s="127"/>
      <c r="AK381" s="127"/>
      <c r="AL381" s="127"/>
      <c r="AM381" s="127"/>
      <c r="AN381" s="127"/>
      <c r="AO381" s="127"/>
      <c r="AP381" s="127"/>
      <c r="AQ381" s="127"/>
      <c r="AR381" s="127"/>
      <c r="AS381" s="127"/>
      <c r="AT381" s="127"/>
      <c r="AU381" s="127"/>
      <c r="AV381" s="127"/>
      <c r="AW381" s="127"/>
      <c r="AX381" s="127"/>
      <c r="AY381" s="127"/>
      <c r="AZ381" s="127"/>
      <c r="BA381" s="127"/>
      <c r="BB381" s="127"/>
      <c r="BC381" s="127"/>
      <c r="BD381" s="127"/>
      <c r="BE381" s="127"/>
      <c r="BF381" s="127"/>
      <c r="BG381" s="127"/>
      <c r="BH381" s="127"/>
      <c r="BI381" s="127"/>
      <c r="BJ381" s="127"/>
      <c r="BK381" s="127"/>
      <c r="BL381" s="127"/>
      <c r="BM381" s="127"/>
      <c r="BN381" s="127"/>
      <c r="BO381" s="127"/>
      <c r="BP381" s="127"/>
      <c r="BQ381" s="127"/>
      <c r="BR381" s="127"/>
      <c r="BS381" s="127"/>
      <c r="BT381" s="127"/>
      <c r="BU381" s="127"/>
      <c r="BV381" s="127"/>
      <c r="BW381" s="127"/>
      <c r="BX381" s="127"/>
      <c r="BY381" s="127"/>
      <c r="BZ381" s="127"/>
      <c r="CA381" s="127"/>
      <c r="CB381" s="127"/>
      <c r="CC381" s="127"/>
    </row>
    <row r="382" spans="1:81" s="4" customFormat="1" x14ac:dyDescent="0.2">
      <c r="A382" s="87"/>
      <c r="C382" s="140"/>
      <c r="H382" s="140"/>
      <c r="P382" s="127"/>
      <c r="Q382" s="127"/>
      <c r="R382" s="127"/>
      <c r="S382" s="127"/>
      <c r="T382" s="127"/>
      <c r="U382" s="127"/>
      <c r="V382" s="127"/>
      <c r="W382" s="127"/>
      <c r="X382" s="127"/>
      <c r="Y382" s="127"/>
      <c r="Z382" s="127"/>
      <c r="AA382" s="127"/>
      <c r="AB382" s="127"/>
      <c r="AC382" s="127"/>
      <c r="AD382" s="127"/>
      <c r="AE382" s="127"/>
      <c r="AF382" s="127"/>
      <c r="AG382" s="127"/>
      <c r="AH382" s="127"/>
      <c r="AI382" s="127"/>
      <c r="AJ382" s="127"/>
      <c r="AK382" s="127"/>
      <c r="AL382" s="127"/>
      <c r="AM382" s="127"/>
      <c r="AN382" s="127"/>
      <c r="AO382" s="127"/>
      <c r="AP382" s="127"/>
      <c r="AQ382" s="127"/>
      <c r="AR382" s="127"/>
      <c r="AS382" s="127"/>
      <c r="AT382" s="127"/>
      <c r="AU382" s="127"/>
      <c r="AV382" s="127"/>
      <c r="AW382" s="127"/>
      <c r="AX382" s="127"/>
      <c r="AY382" s="127"/>
      <c r="AZ382" s="127"/>
      <c r="BA382" s="127"/>
      <c r="BB382" s="127"/>
      <c r="BC382" s="127"/>
      <c r="BD382" s="127"/>
      <c r="BE382" s="127"/>
      <c r="BF382" s="127"/>
      <c r="BG382" s="127"/>
      <c r="BH382" s="127"/>
      <c r="BI382" s="127"/>
      <c r="BJ382" s="127"/>
      <c r="BK382" s="127"/>
      <c r="BL382" s="127"/>
      <c r="BM382" s="127"/>
      <c r="BN382" s="127"/>
      <c r="BO382" s="127"/>
      <c r="BP382" s="127"/>
      <c r="BQ382" s="127"/>
      <c r="BR382" s="127"/>
      <c r="BS382" s="127"/>
      <c r="BT382" s="127"/>
      <c r="BU382" s="127"/>
      <c r="BV382" s="127"/>
      <c r="BW382" s="127"/>
      <c r="BX382" s="127"/>
      <c r="BY382" s="127"/>
      <c r="BZ382" s="127"/>
      <c r="CA382" s="127"/>
      <c r="CB382" s="127"/>
      <c r="CC382" s="127"/>
    </row>
    <row r="383" spans="1:81" s="4" customFormat="1" x14ac:dyDescent="0.2">
      <c r="A383" s="87"/>
      <c r="C383" s="140"/>
      <c r="H383" s="140"/>
      <c r="P383" s="127"/>
      <c r="Q383" s="127"/>
      <c r="R383" s="127"/>
      <c r="S383" s="127"/>
      <c r="T383" s="127"/>
      <c r="U383" s="127"/>
      <c r="V383" s="127"/>
      <c r="W383" s="127"/>
      <c r="X383" s="127"/>
      <c r="Y383" s="127"/>
      <c r="Z383" s="127"/>
      <c r="AA383" s="127"/>
      <c r="AB383" s="127"/>
      <c r="AC383" s="127"/>
      <c r="AD383" s="127"/>
      <c r="AE383" s="127"/>
      <c r="AF383" s="127"/>
      <c r="AG383" s="127"/>
      <c r="AH383" s="127"/>
      <c r="AI383" s="127"/>
      <c r="AJ383" s="127"/>
      <c r="AK383" s="127"/>
      <c r="AL383" s="127"/>
      <c r="AM383" s="127"/>
      <c r="AN383" s="127"/>
      <c r="AO383" s="127"/>
      <c r="AP383" s="127"/>
      <c r="AQ383" s="127"/>
      <c r="AR383" s="127"/>
      <c r="AS383" s="127"/>
      <c r="AT383" s="127"/>
      <c r="AU383" s="127"/>
      <c r="AV383" s="127"/>
      <c r="AW383" s="127"/>
      <c r="AX383" s="127"/>
      <c r="AY383" s="127"/>
      <c r="AZ383" s="127"/>
      <c r="BA383" s="127"/>
      <c r="BB383" s="127"/>
      <c r="BC383" s="127"/>
      <c r="BD383" s="127"/>
      <c r="BE383" s="127"/>
      <c r="BF383" s="127"/>
      <c r="BG383" s="127"/>
      <c r="BH383" s="127"/>
      <c r="BI383" s="127"/>
      <c r="BJ383" s="127"/>
      <c r="BK383" s="127"/>
      <c r="BL383" s="127"/>
      <c r="BM383" s="127"/>
      <c r="BN383" s="127"/>
      <c r="BO383" s="127"/>
      <c r="BP383" s="127"/>
      <c r="BQ383" s="127"/>
      <c r="BR383" s="127"/>
      <c r="BS383" s="127"/>
      <c r="BT383" s="127"/>
      <c r="BU383" s="127"/>
      <c r="BV383" s="127"/>
      <c r="BW383" s="127"/>
      <c r="BX383" s="127"/>
      <c r="BY383" s="127"/>
      <c r="BZ383" s="127"/>
      <c r="CA383" s="127"/>
      <c r="CB383" s="127"/>
      <c r="CC383" s="127"/>
    </row>
    <row r="384" spans="1:81" s="4" customFormat="1" x14ac:dyDescent="0.2">
      <c r="A384" s="87"/>
      <c r="C384" s="140"/>
      <c r="H384" s="140"/>
      <c r="P384" s="127"/>
      <c r="Q384" s="127"/>
      <c r="R384" s="127"/>
      <c r="S384" s="127"/>
      <c r="T384" s="127"/>
      <c r="U384" s="127"/>
      <c r="V384" s="127"/>
      <c r="W384" s="127"/>
      <c r="X384" s="127"/>
      <c r="Y384" s="127"/>
      <c r="Z384" s="127"/>
      <c r="AA384" s="127"/>
      <c r="AB384" s="127"/>
      <c r="AC384" s="127"/>
      <c r="AD384" s="127"/>
      <c r="AE384" s="127"/>
      <c r="AF384" s="127"/>
      <c r="AG384" s="127"/>
      <c r="AH384" s="127"/>
      <c r="AI384" s="127"/>
      <c r="AJ384" s="127"/>
      <c r="AK384" s="127"/>
      <c r="AL384" s="127"/>
      <c r="AM384" s="127"/>
      <c r="AN384" s="127"/>
      <c r="AO384" s="127"/>
      <c r="AP384" s="127"/>
      <c r="AQ384" s="127"/>
      <c r="AR384" s="127"/>
      <c r="AS384" s="127"/>
      <c r="AT384" s="127"/>
      <c r="AU384" s="127"/>
      <c r="AV384" s="127"/>
      <c r="AW384" s="127"/>
      <c r="AX384" s="127"/>
      <c r="AY384" s="127"/>
      <c r="AZ384" s="127"/>
      <c r="BA384" s="127"/>
      <c r="BB384" s="127"/>
      <c r="BC384" s="127"/>
      <c r="BD384" s="127"/>
      <c r="BE384" s="127"/>
      <c r="BF384" s="127"/>
      <c r="BG384" s="127"/>
      <c r="BH384" s="127"/>
      <c r="BI384" s="127"/>
      <c r="BJ384" s="127"/>
      <c r="BK384" s="127"/>
      <c r="BL384" s="127"/>
      <c r="BM384" s="127"/>
      <c r="BN384" s="127"/>
      <c r="BO384" s="127"/>
      <c r="BP384" s="127"/>
      <c r="BQ384" s="127"/>
      <c r="BR384" s="127"/>
      <c r="BS384" s="127"/>
      <c r="BT384" s="127"/>
      <c r="BU384" s="127"/>
      <c r="BV384" s="127"/>
      <c r="BW384" s="127"/>
      <c r="BX384" s="127"/>
      <c r="BY384" s="127"/>
      <c r="BZ384" s="127"/>
      <c r="CA384" s="127"/>
      <c r="CB384" s="127"/>
      <c r="CC384" s="127"/>
    </row>
    <row r="385" spans="1:81" s="4" customFormat="1" x14ac:dyDescent="0.2">
      <c r="A385" s="87"/>
      <c r="C385" s="140"/>
      <c r="H385" s="140"/>
      <c r="P385" s="127"/>
      <c r="Q385" s="127"/>
      <c r="R385" s="127"/>
      <c r="S385" s="127"/>
      <c r="T385" s="127"/>
      <c r="U385" s="127"/>
      <c r="V385" s="127"/>
      <c r="W385" s="127"/>
      <c r="X385" s="127"/>
      <c r="Y385" s="127"/>
      <c r="Z385" s="127"/>
      <c r="AA385" s="127"/>
      <c r="AB385" s="127"/>
      <c r="AC385" s="127"/>
      <c r="AD385" s="127"/>
      <c r="AE385" s="127"/>
      <c r="AF385" s="127"/>
      <c r="AG385" s="127"/>
      <c r="AH385" s="127"/>
      <c r="AI385" s="127"/>
      <c r="AJ385" s="127"/>
      <c r="AK385" s="127"/>
      <c r="AL385" s="127"/>
      <c r="AM385" s="127"/>
      <c r="AN385" s="127"/>
      <c r="AO385" s="127"/>
      <c r="AP385" s="127"/>
      <c r="AQ385" s="127"/>
      <c r="AR385" s="127"/>
      <c r="AS385" s="127"/>
      <c r="AT385" s="127"/>
      <c r="AU385" s="127"/>
      <c r="AV385" s="127"/>
      <c r="AW385" s="127"/>
      <c r="AX385" s="127"/>
      <c r="AY385" s="127"/>
      <c r="AZ385" s="127"/>
      <c r="BA385" s="127"/>
      <c r="BB385" s="127"/>
      <c r="BC385" s="127"/>
      <c r="BD385" s="127"/>
      <c r="BE385" s="127"/>
      <c r="BF385" s="127"/>
      <c r="BG385" s="127"/>
      <c r="BH385" s="127"/>
      <c r="BI385" s="127"/>
      <c r="BJ385" s="127"/>
      <c r="BK385" s="127"/>
      <c r="BL385" s="127"/>
      <c r="BM385" s="127"/>
      <c r="BN385" s="127"/>
      <c r="BO385" s="127"/>
      <c r="BP385" s="127"/>
      <c r="BQ385" s="127"/>
      <c r="BR385" s="127"/>
      <c r="BS385" s="127"/>
      <c r="BT385" s="127"/>
      <c r="BU385" s="127"/>
      <c r="BV385" s="127"/>
      <c r="BW385" s="127"/>
      <c r="BX385" s="127"/>
      <c r="BY385" s="127"/>
      <c r="BZ385" s="127"/>
      <c r="CA385" s="127"/>
      <c r="CB385" s="127"/>
      <c r="CC385" s="127"/>
    </row>
    <row r="386" spans="1:81" s="4" customFormat="1" x14ac:dyDescent="0.2">
      <c r="A386" s="87"/>
      <c r="C386" s="140"/>
      <c r="H386" s="140"/>
      <c r="P386" s="127"/>
      <c r="Q386" s="127"/>
      <c r="R386" s="127"/>
      <c r="S386" s="127"/>
      <c r="T386" s="127"/>
      <c r="U386" s="127"/>
      <c r="V386" s="127"/>
      <c r="W386" s="127"/>
      <c r="X386" s="127"/>
      <c r="Y386" s="127"/>
      <c r="Z386" s="127"/>
      <c r="AA386" s="127"/>
      <c r="AB386" s="127"/>
      <c r="AC386" s="127"/>
      <c r="AD386" s="127"/>
      <c r="AE386" s="127"/>
      <c r="AF386" s="127"/>
      <c r="AG386" s="127"/>
      <c r="AH386" s="127"/>
      <c r="AI386" s="127"/>
      <c r="AJ386" s="127"/>
      <c r="AK386" s="127"/>
      <c r="AL386" s="127"/>
      <c r="AM386" s="127"/>
      <c r="AN386" s="127"/>
      <c r="AO386" s="127"/>
      <c r="AP386" s="127"/>
      <c r="AQ386" s="127"/>
      <c r="AR386" s="127"/>
      <c r="AS386" s="127"/>
      <c r="AT386" s="127"/>
      <c r="AU386" s="127"/>
      <c r="AV386" s="127"/>
      <c r="AW386" s="127"/>
      <c r="AX386" s="127"/>
      <c r="AY386" s="127"/>
      <c r="AZ386" s="127"/>
      <c r="BA386" s="127"/>
      <c r="BB386" s="127"/>
      <c r="BC386" s="127"/>
      <c r="BD386" s="127"/>
      <c r="BE386" s="127"/>
      <c r="BF386" s="127"/>
      <c r="BG386" s="127"/>
      <c r="BH386" s="127"/>
      <c r="BI386" s="127"/>
      <c r="BJ386" s="127"/>
      <c r="BK386" s="127"/>
      <c r="BL386" s="127"/>
      <c r="BM386" s="127"/>
      <c r="BN386" s="127"/>
      <c r="BO386" s="127"/>
      <c r="BP386" s="127"/>
      <c r="BQ386" s="127"/>
      <c r="BR386" s="127"/>
      <c r="BS386" s="127"/>
      <c r="BT386" s="127"/>
      <c r="BU386" s="127"/>
      <c r="BV386" s="127"/>
      <c r="BW386" s="127"/>
      <c r="BX386" s="127"/>
      <c r="BY386" s="127"/>
      <c r="BZ386" s="127"/>
      <c r="CA386" s="127"/>
      <c r="CB386" s="127"/>
      <c r="CC386" s="127"/>
    </row>
    <row r="387" spans="1:81" s="4" customFormat="1" x14ac:dyDescent="0.2">
      <c r="A387" s="87"/>
      <c r="C387" s="140"/>
      <c r="H387" s="140"/>
      <c r="P387" s="127"/>
      <c r="Q387" s="127"/>
      <c r="R387" s="127"/>
      <c r="S387" s="127"/>
      <c r="T387" s="127"/>
      <c r="U387" s="127"/>
      <c r="V387" s="127"/>
      <c r="W387" s="127"/>
      <c r="X387" s="127"/>
      <c r="Y387" s="127"/>
      <c r="Z387" s="127"/>
      <c r="AA387" s="127"/>
      <c r="AB387" s="127"/>
      <c r="AC387" s="127"/>
      <c r="AD387" s="127"/>
      <c r="AE387" s="127"/>
      <c r="AF387" s="127"/>
      <c r="AG387" s="127"/>
      <c r="AH387" s="127"/>
      <c r="AI387" s="127"/>
      <c r="AJ387" s="127"/>
      <c r="AK387" s="127"/>
      <c r="AL387" s="127"/>
      <c r="AM387" s="127"/>
      <c r="AN387" s="127"/>
      <c r="AO387" s="127"/>
      <c r="AP387" s="127"/>
      <c r="AQ387" s="127"/>
      <c r="AR387" s="127"/>
      <c r="AS387" s="127"/>
      <c r="AT387" s="127"/>
      <c r="AU387" s="127"/>
      <c r="AV387" s="127"/>
      <c r="AW387" s="127"/>
      <c r="AX387" s="127"/>
      <c r="AY387" s="127"/>
      <c r="AZ387" s="127"/>
      <c r="BA387" s="127"/>
      <c r="BB387" s="127"/>
      <c r="BC387" s="127"/>
      <c r="BD387" s="127"/>
      <c r="BE387" s="127"/>
      <c r="BF387" s="127"/>
      <c r="BG387" s="127"/>
      <c r="BH387" s="127"/>
      <c r="BI387" s="127"/>
      <c r="BJ387" s="127"/>
      <c r="BK387" s="127"/>
      <c r="BL387" s="127"/>
      <c r="BM387" s="127"/>
      <c r="BN387" s="127"/>
      <c r="BO387" s="127"/>
      <c r="BP387" s="127"/>
      <c r="BQ387" s="127"/>
      <c r="BR387" s="127"/>
      <c r="BS387" s="127"/>
      <c r="BT387" s="127"/>
      <c r="BU387" s="127"/>
      <c r="BV387" s="127"/>
      <c r="BW387" s="127"/>
      <c r="BX387" s="127"/>
      <c r="BY387" s="127"/>
      <c r="BZ387" s="127"/>
      <c r="CA387" s="127"/>
      <c r="CB387" s="127"/>
      <c r="CC387" s="127"/>
    </row>
    <row r="388" spans="1:81" s="4" customFormat="1" x14ac:dyDescent="0.2">
      <c r="A388" s="87"/>
      <c r="C388" s="140"/>
      <c r="H388" s="140"/>
      <c r="P388" s="127"/>
      <c r="Q388" s="127"/>
      <c r="R388" s="127"/>
      <c r="S388" s="127"/>
      <c r="T388" s="127"/>
      <c r="U388" s="127"/>
      <c r="V388" s="127"/>
      <c r="W388" s="127"/>
      <c r="X388" s="127"/>
      <c r="Y388" s="127"/>
      <c r="Z388" s="127"/>
      <c r="AA388" s="127"/>
      <c r="AB388" s="127"/>
      <c r="AC388" s="127"/>
      <c r="AD388" s="127"/>
      <c r="AE388" s="127"/>
      <c r="AF388" s="127"/>
      <c r="AG388" s="127"/>
      <c r="AH388" s="127"/>
      <c r="AI388" s="127"/>
      <c r="AJ388" s="127"/>
      <c r="AK388" s="127"/>
      <c r="AL388" s="127"/>
      <c r="AM388" s="127"/>
      <c r="AN388" s="127"/>
      <c r="AO388" s="127"/>
      <c r="AP388" s="127"/>
      <c r="AQ388" s="127"/>
      <c r="AR388" s="127"/>
      <c r="AS388" s="127"/>
      <c r="AT388" s="127"/>
      <c r="AU388" s="127"/>
      <c r="AV388" s="127"/>
      <c r="AW388" s="127"/>
      <c r="AX388" s="127"/>
      <c r="AY388" s="127"/>
      <c r="AZ388" s="127"/>
      <c r="BA388" s="127"/>
      <c r="BB388" s="127"/>
      <c r="BC388" s="127"/>
      <c r="BD388" s="127"/>
      <c r="BE388" s="127"/>
      <c r="BF388" s="127"/>
      <c r="BG388" s="127"/>
      <c r="BH388" s="127"/>
      <c r="BI388" s="127"/>
      <c r="BJ388" s="127"/>
      <c r="BK388" s="127"/>
      <c r="BL388" s="127"/>
      <c r="BM388" s="127"/>
      <c r="BN388" s="127"/>
      <c r="BO388" s="127"/>
      <c r="BP388" s="127"/>
      <c r="BQ388" s="127"/>
      <c r="BR388" s="127"/>
      <c r="BS388" s="127"/>
      <c r="BT388" s="127"/>
      <c r="BU388" s="127"/>
      <c r="BV388" s="127"/>
      <c r="BW388" s="127"/>
      <c r="BX388" s="127"/>
      <c r="BY388" s="127"/>
      <c r="BZ388" s="127"/>
      <c r="CA388" s="127"/>
      <c r="CB388" s="127"/>
      <c r="CC388" s="127"/>
    </row>
    <row r="389" spans="1:81" s="4" customFormat="1" x14ac:dyDescent="0.2">
      <c r="A389" s="87"/>
      <c r="C389" s="140"/>
      <c r="H389" s="140"/>
      <c r="P389" s="127"/>
      <c r="Q389" s="127"/>
      <c r="R389" s="127"/>
      <c r="S389" s="127"/>
      <c r="T389" s="127"/>
      <c r="U389" s="127"/>
      <c r="V389" s="127"/>
      <c r="W389" s="127"/>
      <c r="X389" s="127"/>
      <c r="Y389" s="127"/>
      <c r="Z389" s="127"/>
      <c r="AA389" s="127"/>
      <c r="AB389" s="127"/>
      <c r="AC389" s="127"/>
      <c r="AD389" s="127"/>
      <c r="AE389" s="127"/>
      <c r="AF389" s="127"/>
      <c r="AG389" s="127"/>
      <c r="AH389" s="127"/>
      <c r="AI389" s="127"/>
      <c r="AJ389" s="127"/>
      <c r="AK389" s="127"/>
      <c r="AL389" s="127"/>
      <c r="AM389" s="127"/>
      <c r="AN389" s="127"/>
      <c r="AO389" s="127"/>
      <c r="AP389" s="127"/>
      <c r="AQ389" s="127"/>
      <c r="AR389" s="127"/>
      <c r="AS389" s="127"/>
      <c r="AT389" s="127"/>
      <c r="AU389" s="127"/>
      <c r="AV389" s="127"/>
      <c r="AW389" s="127"/>
      <c r="AX389" s="127"/>
      <c r="AY389" s="127"/>
      <c r="AZ389" s="127"/>
      <c r="BA389" s="127"/>
      <c r="BB389" s="127"/>
      <c r="BC389" s="127"/>
      <c r="BD389" s="127"/>
      <c r="BE389" s="127"/>
      <c r="BF389" s="127"/>
      <c r="BG389" s="127"/>
      <c r="BH389" s="127"/>
      <c r="BI389" s="127"/>
      <c r="BJ389" s="127"/>
      <c r="BK389" s="127"/>
      <c r="BL389" s="127"/>
      <c r="BM389" s="127"/>
      <c r="BN389" s="127"/>
      <c r="BO389" s="127"/>
      <c r="BP389" s="127"/>
      <c r="BQ389" s="127"/>
      <c r="BR389" s="127"/>
      <c r="BS389" s="127"/>
      <c r="BT389" s="127"/>
      <c r="BU389" s="127"/>
      <c r="BV389" s="127"/>
      <c r="BW389" s="127"/>
      <c r="BX389" s="127"/>
      <c r="BY389" s="127"/>
      <c r="BZ389" s="127"/>
      <c r="CA389" s="127"/>
      <c r="CB389" s="127"/>
      <c r="CC389" s="127"/>
    </row>
    <row r="390" spans="1:81" s="4" customFormat="1" x14ac:dyDescent="0.2">
      <c r="A390" s="87"/>
      <c r="C390" s="140"/>
      <c r="H390" s="140"/>
      <c r="P390" s="127"/>
      <c r="Q390" s="127"/>
      <c r="R390" s="127"/>
      <c r="S390" s="127"/>
      <c r="T390" s="127"/>
      <c r="U390" s="127"/>
      <c r="V390" s="127"/>
      <c r="W390" s="127"/>
      <c r="X390" s="127"/>
      <c r="Y390" s="127"/>
      <c r="Z390" s="127"/>
      <c r="AA390" s="127"/>
      <c r="AB390" s="127"/>
      <c r="AC390" s="127"/>
      <c r="AD390" s="127"/>
      <c r="AE390" s="127"/>
      <c r="AF390" s="127"/>
      <c r="AG390" s="127"/>
      <c r="AH390" s="127"/>
      <c r="AI390" s="127"/>
      <c r="AJ390" s="127"/>
      <c r="AK390" s="127"/>
      <c r="AL390" s="127"/>
      <c r="AM390" s="127"/>
      <c r="AN390" s="127"/>
      <c r="AO390" s="127"/>
      <c r="AP390" s="127"/>
      <c r="AQ390" s="127"/>
      <c r="AR390" s="127"/>
      <c r="AS390" s="127"/>
      <c r="AT390" s="127"/>
      <c r="AU390" s="127"/>
      <c r="AV390" s="127"/>
      <c r="AW390" s="127"/>
      <c r="AX390" s="127"/>
      <c r="AY390" s="127"/>
      <c r="AZ390" s="127"/>
      <c r="BA390" s="127"/>
      <c r="BB390" s="127"/>
      <c r="BC390" s="127"/>
      <c r="BD390" s="127"/>
      <c r="BE390" s="127"/>
      <c r="BF390" s="127"/>
      <c r="BG390" s="127"/>
      <c r="BH390" s="127"/>
      <c r="BI390" s="127"/>
      <c r="BJ390" s="127"/>
      <c r="BK390" s="127"/>
      <c r="BL390" s="127"/>
      <c r="BM390" s="127"/>
      <c r="BN390" s="127"/>
      <c r="BO390" s="127"/>
      <c r="BP390" s="127"/>
      <c r="BQ390" s="127"/>
      <c r="BR390" s="127"/>
      <c r="BS390" s="127"/>
      <c r="BT390" s="127"/>
      <c r="BU390" s="127"/>
      <c r="BV390" s="127"/>
      <c r="BW390" s="127"/>
      <c r="BX390" s="127"/>
      <c r="BY390" s="127"/>
      <c r="BZ390" s="127"/>
      <c r="CA390" s="127"/>
      <c r="CB390" s="127"/>
      <c r="CC390" s="127"/>
    </row>
    <row r="391" spans="1:81" s="4" customFormat="1" x14ac:dyDescent="0.2">
      <c r="A391" s="87"/>
      <c r="C391" s="140"/>
      <c r="H391" s="140"/>
      <c r="P391" s="127"/>
      <c r="Q391" s="127"/>
      <c r="R391" s="127"/>
      <c r="S391" s="127"/>
      <c r="T391" s="127"/>
      <c r="U391" s="127"/>
      <c r="V391" s="127"/>
      <c r="W391" s="127"/>
      <c r="X391" s="127"/>
      <c r="Y391" s="127"/>
      <c r="Z391" s="127"/>
      <c r="AA391" s="127"/>
      <c r="AB391" s="127"/>
      <c r="AC391" s="127"/>
      <c r="AD391" s="127"/>
      <c r="AE391" s="127"/>
      <c r="AF391" s="127"/>
      <c r="AG391" s="127"/>
      <c r="AH391" s="127"/>
      <c r="AI391" s="127"/>
      <c r="AJ391" s="127"/>
      <c r="AK391" s="127"/>
      <c r="AL391" s="127"/>
      <c r="AM391" s="127"/>
      <c r="AN391" s="127"/>
      <c r="AO391" s="127"/>
      <c r="AP391" s="127"/>
      <c r="AQ391" s="127"/>
      <c r="AR391" s="127"/>
      <c r="AS391" s="127"/>
      <c r="AT391" s="127"/>
      <c r="AU391" s="127"/>
      <c r="AV391" s="127"/>
      <c r="AW391" s="127"/>
      <c r="AX391" s="127"/>
      <c r="AY391" s="127"/>
      <c r="AZ391" s="127"/>
      <c r="BA391" s="127"/>
      <c r="BB391" s="127"/>
      <c r="BC391" s="127"/>
      <c r="BD391" s="127"/>
      <c r="BE391" s="127"/>
      <c r="BF391" s="127"/>
      <c r="BG391" s="127"/>
      <c r="BH391" s="127"/>
      <c r="BI391" s="127"/>
      <c r="BJ391" s="127"/>
      <c r="BK391" s="127"/>
      <c r="BL391" s="127"/>
      <c r="BM391" s="127"/>
      <c r="BN391" s="127"/>
      <c r="BO391" s="127"/>
      <c r="BP391" s="127"/>
      <c r="BQ391" s="127"/>
      <c r="BR391" s="127"/>
      <c r="BS391" s="127"/>
      <c r="BT391" s="127"/>
      <c r="BU391" s="127"/>
      <c r="BV391" s="127"/>
      <c r="BW391" s="127"/>
      <c r="BX391" s="127"/>
      <c r="BY391" s="127"/>
      <c r="BZ391" s="127"/>
      <c r="CA391" s="127"/>
      <c r="CB391" s="127"/>
      <c r="CC391" s="127"/>
    </row>
    <row r="392" spans="1:81" s="4" customFormat="1" x14ac:dyDescent="0.2">
      <c r="A392" s="87"/>
      <c r="C392" s="140"/>
      <c r="H392" s="140"/>
      <c r="P392" s="127"/>
      <c r="Q392" s="127"/>
      <c r="R392" s="127"/>
      <c r="S392" s="127"/>
      <c r="T392" s="127"/>
      <c r="U392" s="127"/>
      <c r="V392" s="127"/>
      <c r="W392" s="127"/>
      <c r="X392" s="127"/>
      <c r="Y392" s="127"/>
      <c r="Z392" s="127"/>
      <c r="AA392" s="127"/>
      <c r="AB392" s="127"/>
      <c r="AC392" s="127"/>
      <c r="AD392" s="127"/>
      <c r="AE392" s="127"/>
      <c r="AF392" s="127"/>
      <c r="AG392" s="127"/>
      <c r="AH392" s="127"/>
      <c r="AI392" s="127"/>
      <c r="AJ392" s="127"/>
      <c r="AK392" s="127"/>
      <c r="AL392" s="127"/>
      <c r="AM392" s="127"/>
      <c r="AN392" s="127"/>
      <c r="AO392" s="127"/>
      <c r="AP392" s="127"/>
      <c r="AQ392" s="127"/>
      <c r="AR392" s="127"/>
      <c r="AS392" s="127"/>
      <c r="AT392" s="127"/>
      <c r="AU392" s="127"/>
      <c r="AV392" s="127"/>
      <c r="AW392" s="127"/>
      <c r="AX392" s="127"/>
      <c r="AY392" s="127"/>
      <c r="AZ392" s="127"/>
      <c r="BA392" s="127"/>
      <c r="BB392" s="127"/>
      <c r="BC392" s="127"/>
      <c r="BD392" s="127"/>
      <c r="BE392" s="127"/>
      <c r="BF392" s="127"/>
      <c r="BG392" s="127"/>
      <c r="BH392" s="127"/>
      <c r="BI392" s="127"/>
      <c r="BJ392" s="127"/>
      <c r="BK392" s="127"/>
      <c r="BL392" s="127"/>
      <c r="BM392" s="127"/>
      <c r="BN392" s="127"/>
      <c r="BO392" s="127"/>
      <c r="BP392" s="127"/>
      <c r="BQ392" s="127"/>
      <c r="BR392" s="127"/>
      <c r="BS392" s="127"/>
      <c r="BT392" s="127"/>
      <c r="BU392" s="127"/>
      <c r="BV392" s="127"/>
      <c r="BW392" s="127"/>
      <c r="BX392" s="127"/>
      <c r="BY392" s="127"/>
      <c r="BZ392" s="127"/>
      <c r="CA392" s="127"/>
      <c r="CB392" s="127"/>
      <c r="CC392" s="127"/>
    </row>
    <row r="393" spans="1:81" s="4" customFormat="1" x14ac:dyDescent="0.2">
      <c r="A393" s="87"/>
      <c r="C393" s="140"/>
      <c r="H393" s="140"/>
      <c r="P393" s="127"/>
      <c r="Q393" s="127"/>
      <c r="R393" s="127"/>
      <c r="S393" s="127"/>
      <c r="T393" s="127"/>
      <c r="U393" s="127"/>
      <c r="V393" s="127"/>
      <c r="W393" s="127"/>
      <c r="X393" s="127"/>
      <c r="Y393" s="127"/>
      <c r="Z393" s="127"/>
      <c r="AA393" s="127"/>
      <c r="AB393" s="127"/>
      <c r="AC393" s="127"/>
      <c r="AD393" s="127"/>
      <c r="AE393" s="127"/>
      <c r="AF393" s="127"/>
      <c r="AG393" s="127"/>
      <c r="AH393" s="127"/>
      <c r="AI393" s="127"/>
      <c r="AJ393" s="127"/>
      <c r="AK393" s="127"/>
      <c r="AL393" s="127"/>
      <c r="AM393" s="127"/>
      <c r="AN393" s="127"/>
      <c r="AO393" s="127"/>
      <c r="AP393" s="127"/>
      <c r="AQ393" s="127"/>
      <c r="AR393" s="127"/>
      <c r="AS393" s="127"/>
      <c r="AT393" s="127"/>
      <c r="AU393" s="127"/>
      <c r="AV393" s="127"/>
      <c r="AW393" s="127"/>
      <c r="AX393" s="127"/>
      <c r="AY393" s="127"/>
      <c r="AZ393" s="127"/>
      <c r="BA393" s="127"/>
      <c r="BB393" s="127"/>
      <c r="BC393" s="127"/>
      <c r="BD393" s="127"/>
      <c r="BE393" s="127"/>
      <c r="BF393" s="127"/>
      <c r="BG393" s="127"/>
      <c r="BH393" s="127"/>
      <c r="BI393" s="127"/>
      <c r="BJ393" s="127"/>
      <c r="BK393" s="127"/>
      <c r="BL393" s="127"/>
      <c r="BM393" s="127"/>
      <c r="BN393" s="127"/>
      <c r="BO393" s="127"/>
      <c r="BP393" s="127"/>
      <c r="BQ393" s="127"/>
      <c r="BR393" s="127"/>
      <c r="BS393" s="127"/>
      <c r="BT393" s="127"/>
      <c r="BU393" s="127"/>
      <c r="BV393" s="127"/>
      <c r="BW393" s="127"/>
      <c r="BX393" s="127"/>
      <c r="BY393" s="127"/>
      <c r="BZ393" s="127"/>
      <c r="CA393" s="127"/>
      <c r="CB393" s="127"/>
      <c r="CC393" s="127"/>
    </row>
    <row r="394" spans="1:81" s="4" customFormat="1" x14ac:dyDescent="0.2">
      <c r="A394" s="87"/>
      <c r="C394" s="140"/>
      <c r="H394" s="140"/>
      <c r="P394" s="127"/>
      <c r="Q394" s="127"/>
      <c r="R394" s="127"/>
      <c r="S394" s="127"/>
      <c r="T394" s="127"/>
      <c r="U394" s="127"/>
      <c r="V394" s="127"/>
      <c r="W394" s="127"/>
      <c r="X394" s="127"/>
      <c r="Y394" s="127"/>
      <c r="Z394" s="127"/>
      <c r="AA394" s="127"/>
      <c r="AB394" s="127"/>
      <c r="AC394" s="127"/>
      <c r="AD394" s="127"/>
      <c r="AE394" s="127"/>
      <c r="AF394" s="127"/>
      <c r="AG394" s="127"/>
      <c r="AH394" s="127"/>
      <c r="AI394" s="127"/>
      <c r="AJ394" s="127"/>
      <c r="AK394" s="127"/>
      <c r="AL394" s="127"/>
      <c r="AM394" s="127"/>
      <c r="AN394" s="127"/>
      <c r="AO394" s="127"/>
      <c r="AP394" s="127"/>
      <c r="AQ394" s="127"/>
      <c r="AR394" s="127"/>
      <c r="AS394" s="127"/>
      <c r="AT394" s="127"/>
      <c r="AU394" s="127"/>
      <c r="AV394" s="127"/>
      <c r="AW394" s="127"/>
      <c r="AX394" s="127"/>
      <c r="AY394" s="127"/>
      <c r="AZ394" s="127"/>
      <c r="BA394" s="127"/>
      <c r="BB394" s="127"/>
      <c r="BC394" s="127"/>
      <c r="BD394" s="127"/>
      <c r="BE394" s="127"/>
      <c r="BF394" s="127"/>
      <c r="BG394" s="127"/>
      <c r="BH394" s="127"/>
      <c r="BI394" s="127"/>
      <c r="BJ394" s="127"/>
      <c r="BK394" s="127"/>
      <c r="BL394" s="127"/>
      <c r="BM394" s="127"/>
      <c r="BN394" s="127"/>
      <c r="BO394" s="127"/>
      <c r="BP394" s="127"/>
      <c r="BQ394" s="127"/>
      <c r="BR394" s="127"/>
      <c r="BS394" s="127"/>
      <c r="BT394" s="127"/>
      <c r="BU394" s="127"/>
      <c r="BV394" s="127"/>
      <c r="BW394" s="127"/>
      <c r="BX394" s="127"/>
      <c r="BY394" s="127"/>
      <c r="BZ394" s="127"/>
      <c r="CA394" s="127"/>
      <c r="CB394" s="127"/>
      <c r="CC394" s="127"/>
    </row>
    <row r="395" spans="1:81" s="4" customFormat="1" x14ac:dyDescent="0.2">
      <c r="A395" s="87"/>
      <c r="C395" s="140"/>
      <c r="H395" s="140"/>
      <c r="P395" s="127"/>
      <c r="Q395" s="127"/>
      <c r="R395" s="127"/>
      <c r="S395" s="127"/>
      <c r="T395" s="127"/>
      <c r="U395" s="127"/>
      <c r="V395" s="127"/>
      <c r="W395" s="127"/>
      <c r="X395" s="127"/>
      <c r="Y395" s="127"/>
      <c r="Z395" s="127"/>
      <c r="AA395" s="127"/>
      <c r="AB395" s="127"/>
      <c r="AC395" s="127"/>
      <c r="AD395" s="127"/>
      <c r="AE395" s="127"/>
      <c r="AF395" s="127"/>
      <c r="AG395" s="127"/>
      <c r="AH395" s="127"/>
      <c r="AI395" s="127"/>
      <c r="AJ395" s="127"/>
      <c r="AK395" s="127"/>
      <c r="AL395" s="127"/>
      <c r="AM395" s="127"/>
      <c r="AN395" s="127"/>
      <c r="AO395" s="127"/>
      <c r="AP395" s="127"/>
      <c r="AQ395" s="127"/>
      <c r="AR395" s="127"/>
      <c r="AS395" s="127"/>
      <c r="AT395" s="127"/>
      <c r="AU395" s="127"/>
      <c r="AV395" s="127"/>
      <c r="AW395" s="127"/>
      <c r="AX395" s="127"/>
      <c r="AY395" s="127"/>
      <c r="AZ395" s="127"/>
      <c r="BA395" s="127"/>
      <c r="BB395" s="127"/>
      <c r="BC395" s="127"/>
      <c r="BD395" s="127"/>
      <c r="BE395" s="127"/>
      <c r="BF395" s="127"/>
      <c r="BG395" s="127"/>
      <c r="BH395" s="127"/>
      <c r="BI395" s="127"/>
      <c r="BJ395" s="127"/>
      <c r="BK395" s="127"/>
      <c r="BL395" s="127"/>
      <c r="BM395" s="127"/>
      <c r="BN395" s="127"/>
      <c r="BO395" s="127"/>
      <c r="BP395" s="127"/>
      <c r="BQ395" s="127"/>
      <c r="BR395" s="127"/>
      <c r="BS395" s="127"/>
      <c r="BT395" s="127"/>
      <c r="BU395" s="127"/>
      <c r="BV395" s="127"/>
      <c r="BW395" s="127"/>
      <c r="BX395" s="127"/>
      <c r="BY395" s="127"/>
      <c r="BZ395" s="127"/>
      <c r="CA395" s="127"/>
      <c r="CB395" s="127"/>
      <c r="CC395" s="127"/>
    </row>
    <row r="396" spans="1:81" s="4" customFormat="1" x14ac:dyDescent="0.2">
      <c r="A396" s="87"/>
      <c r="C396" s="140"/>
      <c r="H396" s="140"/>
      <c r="P396" s="127"/>
      <c r="Q396" s="127"/>
      <c r="R396" s="127"/>
      <c r="S396" s="127"/>
      <c r="T396" s="127"/>
      <c r="U396" s="127"/>
      <c r="V396" s="127"/>
      <c r="W396" s="127"/>
      <c r="X396" s="127"/>
      <c r="Y396" s="127"/>
      <c r="Z396" s="127"/>
      <c r="AA396" s="127"/>
      <c r="AB396" s="127"/>
      <c r="AC396" s="127"/>
      <c r="AD396" s="127"/>
      <c r="AE396" s="127"/>
      <c r="AF396" s="127"/>
      <c r="AG396" s="127"/>
      <c r="AH396" s="127"/>
      <c r="AI396" s="127"/>
      <c r="AJ396" s="127"/>
      <c r="AK396" s="127"/>
      <c r="AL396" s="127"/>
      <c r="AM396" s="127"/>
      <c r="AN396" s="127"/>
      <c r="AO396" s="127"/>
      <c r="AP396" s="127"/>
      <c r="AQ396" s="127"/>
      <c r="AR396" s="127"/>
      <c r="AS396" s="127"/>
      <c r="AT396" s="127"/>
      <c r="AU396" s="127"/>
      <c r="AV396" s="127"/>
      <c r="AW396" s="127"/>
      <c r="AX396" s="127"/>
      <c r="AY396" s="127"/>
      <c r="AZ396" s="127"/>
      <c r="BA396" s="127"/>
      <c r="BB396" s="127"/>
      <c r="BC396" s="127"/>
      <c r="BD396" s="127"/>
      <c r="BE396" s="127"/>
      <c r="BF396" s="127"/>
      <c r="BG396" s="127"/>
      <c r="BH396" s="127"/>
      <c r="BI396" s="127"/>
      <c r="BJ396" s="127"/>
      <c r="BK396" s="127"/>
      <c r="BL396" s="127"/>
      <c r="BM396" s="127"/>
      <c r="BN396" s="127"/>
      <c r="BO396" s="127"/>
      <c r="BP396" s="127"/>
      <c r="BQ396" s="127"/>
      <c r="BR396" s="127"/>
      <c r="BS396" s="127"/>
      <c r="BT396" s="127"/>
      <c r="BU396" s="127"/>
      <c r="BV396" s="127"/>
      <c r="BW396" s="127"/>
      <c r="BX396" s="127"/>
      <c r="BY396" s="127"/>
      <c r="BZ396" s="127"/>
      <c r="CA396" s="127"/>
      <c r="CB396" s="127"/>
      <c r="CC396" s="127"/>
    </row>
    <row r="397" spans="1:81" s="4" customFormat="1" x14ac:dyDescent="0.2">
      <c r="A397" s="87"/>
      <c r="C397" s="140"/>
      <c r="H397" s="140"/>
      <c r="P397" s="127"/>
      <c r="Q397" s="127"/>
      <c r="R397" s="127"/>
      <c r="S397" s="127"/>
      <c r="T397" s="127"/>
      <c r="U397" s="127"/>
      <c r="V397" s="127"/>
      <c r="W397" s="127"/>
      <c r="X397" s="127"/>
      <c r="Y397" s="127"/>
      <c r="Z397" s="127"/>
      <c r="AA397" s="127"/>
      <c r="AB397" s="127"/>
      <c r="AC397" s="127"/>
      <c r="AD397" s="127"/>
      <c r="AE397" s="127"/>
      <c r="AF397" s="127"/>
      <c r="AG397" s="127"/>
      <c r="AH397" s="127"/>
      <c r="AI397" s="127"/>
      <c r="AJ397" s="127"/>
      <c r="AK397" s="127"/>
      <c r="AL397" s="127"/>
      <c r="AM397" s="127"/>
      <c r="AN397" s="127"/>
      <c r="AO397" s="127"/>
      <c r="AP397" s="127"/>
      <c r="AQ397" s="127"/>
      <c r="AR397" s="127"/>
      <c r="AS397" s="127"/>
      <c r="AT397" s="127"/>
      <c r="AU397" s="127"/>
      <c r="AV397" s="127"/>
      <c r="AW397" s="127"/>
      <c r="AX397" s="127"/>
      <c r="AY397" s="127"/>
      <c r="AZ397" s="127"/>
      <c r="BA397" s="127"/>
      <c r="BB397" s="127"/>
      <c r="BC397" s="127"/>
      <c r="BD397" s="127"/>
      <c r="BE397" s="127"/>
      <c r="BF397" s="127"/>
      <c r="BG397" s="127"/>
      <c r="BH397" s="127"/>
      <c r="BI397" s="127"/>
      <c r="BJ397" s="127"/>
      <c r="BK397" s="127"/>
      <c r="BL397" s="127"/>
      <c r="BM397" s="127"/>
      <c r="BN397" s="127"/>
      <c r="BO397" s="127"/>
      <c r="BP397" s="127"/>
      <c r="BQ397" s="127"/>
      <c r="BR397" s="127"/>
      <c r="BS397" s="127"/>
      <c r="BT397" s="127"/>
      <c r="BU397" s="127"/>
      <c r="BV397" s="127"/>
      <c r="BW397" s="127"/>
      <c r="BX397" s="127"/>
      <c r="BY397" s="127"/>
      <c r="BZ397" s="127"/>
      <c r="CA397" s="127"/>
      <c r="CB397" s="127"/>
      <c r="CC397" s="127"/>
    </row>
    <row r="398" spans="1:81" s="4" customFormat="1" x14ac:dyDescent="0.2">
      <c r="A398" s="87"/>
      <c r="C398" s="140"/>
      <c r="H398" s="140"/>
      <c r="P398" s="127"/>
      <c r="Q398" s="127"/>
      <c r="R398" s="127"/>
      <c r="S398" s="127"/>
      <c r="T398" s="127"/>
      <c r="U398" s="127"/>
      <c r="V398" s="127"/>
      <c r="W398" s="127"/>
      <c r="X398" s="127"/>
      <c r="Y398" s="127"/>
      <c r="Z398" s="127"/>
      <c r="AA398" s="127"/>
      <c r="AB398" s="127"/>
      <c r="AC398" s="127"/>
      <c r="AD398" s="127"/>
      <c r="AE398" s="127"/>
      <c r="AF398" s="127"/>
      <c r="AG398" s="127"/>
      <c r="AH398" s="127"/>
      <c r="AI398" s="127"/>
      <c r="AJ398" s="127"/>
      <c r="AK398" s="127"/>
      <c r="AL398" s="127"/>
      <c r="AM398" s="127"/>
      <c r="AN398" s="127"/>
      <c r="AO398" s="127"/>
      <c r="AP398" s="127"/>
      <c r="AQ398" s="127"/>
      <c r="AR398" s="127"/>
      <c r="AS398" s="127"/>
      <c r="AT398" s="127"/>
      <c r="AU398" s="127"/>
      <c r="AV398" s="127"/>
      <c r="AW398" s="127"/>
      <c r="AX398" s="127"/>
      <c r="AY398" s="127"/>
      <c r="AZ398" s="127"/>
      <c r="BA398" s="127"/>
      <c r="BB398" s="127"/>
      <c r="BC398" s="127"/>
      <c r="BD398" s="127"/>
      <c r="BE398" s="127"/>
      <c r="BF398" s="127"/>
      <c r="BG398" s="127"/>
      <c r="BH398" s="127"/>
      <c r="BI398" s="127"/>
      <c r="BJ398" s="127"/>
      <c r="BK398" s="127"/>
      <c r="BL398" s="127"/>
      <c r="BM398" s="127"/>
      <c r="BN398" s="127"/>
      <c r="BO398" s="127"/>
      <c r="BP398" s="127"/>
      <c r="BQ398" s="127"/>
      <c r="BR398" s="127"/>
      <c r="BS398" s="127"/>
      <c r="BT398" s="127"/>
      <c r="BU398" s="127"/>
      <c r="BV398" s="127"/>
      <c r="BW398" s="127"/>
      <c r="BX398" s="127"/>
      <c r="BY398" s="127"/>
      <c r="BZ398" s="127"/>
      <c r="CA398" s="127"/>
      <c r="CB398" s="127"/>
      <c r="CC398" s="127"/>
    </row>
    <row r="399" spans="1:81" s="4" customFormat="1" x14ac:dyDescent="0.2">
      <c r="A399" s="87"/>
      <c r="C399" s="140"/>
      <c r="H399" s="140"/>
      <c r="P399" s="127"/>
      <c r="Q399" s="127"/>
      <c r="R399" s="127"/>
      <c r="S399" s="127"/>
      <c r="T399" s="127"/>
      <c r="U399" s="127"/>
      <c r="V399" s="127"/>
      <c r="W399" s="127"/>
      <c r="X399" s="127"/>
      <c r="Y399" s="127"/>
      <c r="Z399" s="127"/>
      <c r="AA399" s="127"/>
      <c r="AB399" s="127"/>
      <c r="AC399" s="127"/>
      <c r="AD399" s="127"/>
      <c r="AE399" s="127"/>
      <c r="AF399" s="127"/>
      <c r="AG399" s="127"/>
      <c r="AH399" s="127"/>
      <c r="AI399" s="127"/>
      <c r="AJ399" s="127"/>
      <c r="AK399" s="127"/>
      <c r="AL399" s="127"/>
      <c r="AM399" s="127"/>
      <c r="AN399" s="127"/>
      <c r="AO399" s="127"/>
      <c r="AP399" s="127"/>
      <c r="AQ399" s="127"/>
      <c r="AR399" s="127"/>
      <c r="AS399" s="127"/>
      <c r="AT399" s="127"/>
      <c r="AU399" s="127"/>
      <c r="AV399" s="127"/>
      <c r="AW399" s="127"/>
      <c r="AX399" s="127"/>
      <c r="AY399" s="127"/>
      <c r="AZ399" s="127"/>
      <c r="BA399" s="127"/>
      <c r="BB399" s="127"/>
      <c r="BC399" s="127"/>
      <c r="BD399" s="127"/>
      <c r="BE399" s="127"/>
      <c r="BF399" s="127"/>
      <c r="BG399" s="127"/>
      <c r="BH399" s="127"/>
      <c r="BI399" s="127"/>
      <c r="BJ399" s="127"/>
      <c r="BK399" s="127"/>
      <c r="BL399" s="127"/>
      <c r="BM399" s="127"/>
      <c r="BN399" s="127"/>
      <c r="BO399" s="127"/>
      <c r="BP399" s="127"/>
      <c r="BQ399" s="127"/>
      <c r="BR399" s="127"/>
      <c r="BS399" s="127"/>
      <c r="BT399" s="127"/>
      <c r="BU399" s="127"/>
      <c r="BV399" s="127"/>
      <c r="BW399" s="127"/>
      <c r="BX399" s="127"/>
      <c r="BY399" s="127"/>
      <c r="BZ399" s="127"/>
      <c r="CA399" s="127"/>
      <c r="CB399" s="127"/>
      <c r="CC399" s="127"/>
    </row>
    <row r="400" spans="1:81" s="4" customFormat="1" x14ac:dyDescent="0.2">
      <c r="A400" s="87"/>
      <c r="C400" s="140"/>
      <c r="H400" s="140"/>
      <c r="P400" s="127"/>
      <c r="Q400" s="127"/>
      <c r="R400" s="127"/>
      <c r="S400" s="127"/>
      <c r="T400" s="127"/>
      <c r="U400" s="127"/>
      <c r="V400" s="127"/>
      <c r="W400" s="127"/>
      <c r="X400" s="127"/>
      <c r="Y400" s="127"/>
      <c r="Z400" s="127"/>
      <c r="AA400" s="127"/>
      <c r="AB400" s="127"/>
      <c r="AC400" s="127"/>
      <c r="AD400" s="127"/>
      <c r="AE400" s="127"/>
      <c r="AF400" s="127"/>
      <c r="AG400" s="127"/>
      <c r="AH400" s="127"/>
      <c r="AI400" s="127"/>
      <c r="AJ400" s="127"/>
      <c r="AK400" s="127"/>
      <c r="AL400" s="127"/>
      <c r="AM400" s="127"/>
      <c r="AN400" s="127"/>
      <c r="AO400" s="127"/>
      <c r="AP400" s="127"/>
      <c r="AQ400" s="127"/>
      <c r="AR400" s="127"/>
      <c r="AS400" s="127"/>
      <c r="AT400" s="127"/>
      <c r="AU400" s="127"/>
      <c r="AV400" s="127"/>
      <c r="AW400" s="127"/>
      <c r="AX400" s="127"/>
      <c r="AY400" s="127"/>
      <c r="AZ400" s="127"/>
      <c r="BA400" s="127"/>
      <c r="BB400" s="127"/>
      <c r="BC400" s="127"/>
      <c r="BD400" s="127"/>
      <c r="BE400" s="127"/>
      <c r="BF400" s="127"/>
      <c r="BG400" s="127"/>
      <c r="BH400" s="127"/>
      <c r="BI400" s="127"/>
      <c r="BJ400" s="127"/>
      <c r="BK400" s="127"/>
      <c r="BL400" s="127"/>
      <c r="BM400" s="127"/>
      <c r="BN400" s="127"/>
      <c r="BO400" s="127"/>
      <c r="BP400" s="127"/>
      <c r="BQ400" s="127"/>
      <c r="BR400" s="127"/>
      <c r="BS400" s="127"/>
      <c r="BT400" s="127"/>
      <c r="BU400" s="127"/>
      <c r="BV400" s="127"/>
      <c r="BW400" s="127"/>
      <c r="BX400" s="127"/>
      <c r="BY400" s="127"/>
      <c r="BZ400" s="127"/>
      <c r="CA400" s="127"/>
      <c r="CB400" s="127"/>
      <c r="CC400" s="127"/>
    </row>
    <row r="401" spans="1:81" s="4" customFormat="1" x14ac:dyDescent="0.2">
      <c r="A401" s="87"/>
      <c r="C401" s="140"/>
      <c r="H401" s="140"/>
      <c r="P401" s="127"/>
      <c r="Q401" s="127"/>
      <c r="R401" s="127"/>
      <c r="S401" s="127"/>
      <c r="T401" s="127"/>
      <c r="U401" s="127"/>
      <c r="V401" s="127"/>
      <c r="W401" s="127"/>
      <c r="X401" s="127"/>
      <c r="Y401" s="127"/>
      <c r="Z401" s="127"/>
      <c r="AA401" s="127"/>
      <c r="AB401" s="127"/>
      <c r="AC401" s="127"/>
      <c r="AD401" s="127"/>
      <c r="AE401" s="127"/>
      <c r="AF401" s="127"/>
      <c r="AG401" s="127"/>
      <c r="AH401" s="127"/>
      <c r="AI401" s="127"/>
      <c r="AJ401" s="127"/>
      <c r="AK401" s="127"/>
      <c r="AL401" s="127"/>
      <c r="AM401" s="127"/>
      <c r="AN401" s="127"/>
      <c r="AO401" s="127"/>
      <c r="AP401" s="127"/>
      <c r="AQ401" s="127"/>
      <c r="AR401" s="127"/>
      <c r="AS401" s="127"/>
      <c r="AT401" s="127"/>
      <c r="AU401" s="127"/>
      <c r="AV401" s="127"/>
      <c r="AW401" s="127"/>
      <c r="AX401" s="127"/>
      <c r="AY401" s="127"/>
      <c r="AZ401" s="127"/>
      <c r="BA401" s="127"/>
      <c r="BB401" s="127"/>
      <c r="BC401" s="127"/>
      <c r="BD401" s="127"/>
      <c r="BE401" s="127"/>
      <c r="BF401" s="127"/>
      <c r="BG401" s="127"/>
      <c r="BH401" s="127"/>
      <c r="BI401" s="127"/>
      <c r="BJ401" s="127"/>
      <c r="BK401" s="127"/>
      <c r="BL401" s="127"/>
      <c r="BM401" s="127"/>
      <c r="BN401" s="127"/>
      <c r="BO401" s="127"/>
      <c r="BP401" s="127"/>
      <c r="BQ401" s="127"/>
      <c r="BR401" s="127"/>
      <c r="BS401" s="127"/>
      <c r="BT401" s="127"/>
      <c r="BU401" s="127"/>
      <c r="BV401" s="127"/>
      <c r="BW401" s="127"/>
      <c r="BX401" s="127"/>
      <c r="BY401" s="127"/>
      <c r="BZ401" s="127"/>
      <c r="CA401" s="127"/>
      <c r="CB401" s="127"/>
      <c r="CC401" s="127"/>
    </row>
    <row r="402" spans="1:81" s="4" customFormat="1" x14ac:dyDescent="0.2">
      <c r="A402" s="87"/>
      <c r="C402" s="140"/>
      <c r="H402" s="140"/>
      <c r="P402" s="127"/>
      <c r="Q402" s="127"/>
      <c r="R402" s="127"/>
      <c r="S402" s="127"/>
      <c r="T402" s="127"/>
      <c r="U402" s="127"/>
      <c r="V402" s="127"/>
      <c r="W402" s="127"/>
      <c r="X402" s="127"/>
      <c r="Y402" s="127"/>
      <c r="Z402" s="127"/>
      <c r="AA402" s="127"/>
      <c r="AB402" s="127"/>
      <c r="AC402" s="127"/>
      <c r="AD402" s="127"/>
      <c r="AE402" s="127"/>
      <c r="AF402" s="127"/>
      <c r="AG402" s="127"/>
      <c r="AH402" s="127"/>
      <c r="AI402" s="127"/>
      <c r="AJ402" s="127"/>
      <c r="AK402" s="127"/>
      <c r="AL402" s="127"/>
      <c r="AM402" s="127"/>
      <c r="AN402" s="127"/>
      <c r="AO402" s="127"/>
      <c r="AP402" s="127"/>
      <c r="AQ402" s="127"/>
      <c r="AR402" s="127"/>
      <c r="AS402" s="127"/>
      <c r="AT402" s="127"/>
      <c r="AU402" s="127"/>
      <c r="AV402" s="127"/>
      <c r="AW402" s="127"/>
      <c r="AX402" s="127"/>
      <c r="AY402" s="127"/>
      <c r="AZ402" s="127"/>
      <c r="BA402" s="127"/>
      <c r="BB402" s="127"/>
      <c r="BC402" s="127"/>
      <c r="BD402" s="127"/>
      <c r="BE402" s="127"/>
      <c r="BF402" s="127"/>
      <c r="BG402" s="127"/>
      <c r="BH402" s="127"/>
      <c r="BI402" s="127"/>
      <c r="BJ402" s="127"/>
      <c r="BK402" s="127"/>
      <c r="BL402" s="127"/>
      <c r="BM402" s="127"/>
      <c r="BN402" s="127"/>
      <c r="BO402" s="127"/>
      <c r="BP402" s="127"/>
      <c r="BQ402" s="127"/>
      <c r="BR402" s="127"/>
      <c r="BS402" s="127"/>
      <c r="BT402" s="127"/>
      <c r="BU402" s="127"/>
      <c r="BV402" s="127"/>
      <c r="BW402" s="127"/>
      <c r="BX402" s="127"/>
      <c r="BY402" s="127"/>
      <c r="BZ402" s="127"/>
      <c r="CA402" s="127"/>
      <c r="CB402" s="127"/>
      <c r="CC402" s="127"/>
    </row>
    <row r="403" spans="1:81" s="4" customFormat="1" x14ac:dyDescent="0.2">
      <c r="A403" s="87"/>
      <c r="C403" s="140"/>
      <c r="H403" s="140"/>
      <c r="P403" s="127"/>
      <c r="Q403" s="127"/>
      <c r="R403" s="127"/>
      <c r="S403" s="127"/>
      <c r="T403" s="127"/>
      <c r="U403" s="127"/>
      <c r="V403" s="127"/>
      <c r="W403" s="127"/>
      <c r="X403" s="127"/>
      <c r="Y403" s="127"/>
      <c r="Z403" s="127"/>
      <c r="AA403" s="127"/>
      <c r="AB403" s="127"/>
      <c r="AC403" s="127"/>
      <c r="AD403" s="127"/>
      <c r="AE403" s="127"/>
      <c r="AF403" s="127"/>
      <c r="AG403" s="127"/>
      <c r="AH403" s="127"/>
      <c r="AI403" s="127"/>
      <c r="AJ403" s="127"/>
      <c r="AK403" s="127"/>
      <c r="AL403" s="127"/>
      <c r="AM403" s="127"/>
      <c r="AN403" s="127"/>
      <c r="AO403" s="127"/>
      <c r="AP403" s="127"/>
      <c r="AQ403" s="127"/>
      <c r="AR403" s="127"/>
      <c r="AS403" s="127"/>
      <c r="AT403" s="127"/>
      <c r="AU403" s="127"/>
      <c r="AV403" s="127"/>
      <c r="AW403" s="127"/>
      <c r="AX403" s="127"/>
      <c r="AY403" s="127"/>
      <c r="AZ403" s="127"/>
      <c r="BA403" s="127"/>
      <c r="BB403" s="127"/>
      <c r="BC403" s="127"/>
      <c r="BD403" s="127"/>
      <c r="BE403" s="127"/>
      <c r="BF403" s="127"/>
      <c r="BG403" s="127"/>
      <c r="BH403" s="127"/>
      <c r="BI403" s="127"/>
      <c r="BJ403" s="127"/>
      <c r="BK403" s="127"/>
      <c r="BL403" s="127"/>
      <c r="BM403" s="127"/>
      <c r="BN403" s="127"/>
      <c r="BO403" s="127"/>
      <c r="BP403" s="127"/>
      <c r="BQ403" s="127"/>
      <c r="BR403" s="127"/>
      <c r="BS403" s="127"/>
      <c r="BT403" s="127"/>
      <c r="BU403" s="127"/>
      <c r="BV403" s="127"/>
      <c r="BW403" s="127"/>
      <c r="BX403" s="127"/>
      <c r="BY403" s="127"/>
      <c r="BZ403" s="127"/>
      <c r="CA403" s="127"/>
      <c r="CB403" s="127"/>
      <c r="CC403" s="127"/>
    </row>
    <row r="404" spans="1:81" s="4" customFormat="1" x14ac:dyDescent="0.2">
      <c r="A404" s="87"/>
      <c r="C404" s="140"/>
      <c r="H404" s="140"/>
      <c r="P404" s="127"/>
      <c r="Q404" s="127"/>
      <c r="R404" s="127"/>
      <c r="S404" s="127"/>
      <c r="T404" s="127"/>
      <c r="U404" s="127"/>
      <c r="V404" s="127"/>
      <c r="W404" s="127"/>
      <c r="X404" s="127"/>
      <c r="Y404" s="127"/>
      <c r="Z404" s="127"/>
      <c r="AA404" s="127"/>
      <c r="AB404" s="127"/>
      <c r="AC404" s="127"/>
      <c r="AD404" s="127"/>
      <c r="AE404" s="127"/>
      <c r="AF404" s="127"/>
      <c r="AG404" s="127"/>
      <c r="AH404" s="127"/>
      <c r="AI404" s="127"/>
      <c r="AJ404" s="127"/>
      <c r="AK404" s="127"/>
      <c r="AL404" s="127"/>
      <c r="AM404" s="127"/>
      <c r="AN404" s="127"/>
      <c r="AO404" s="127"/>
      <c r="AP404" s="127"/>
      <c r="AQ404" s="127"/>
      <c r="AR404" s="127"/>
      <c r="AS404" s="127"/>
      <c r="AT404" s="127"/>
      <c r="AU404" s="127"/>
      <c r="AV404" s="127"/>
      <c r="AW404" s="127"/>
      <c r="AX404" s="127"/>
      <c r="AY404" s="127"/>
      <c r="AZ404" s="127"/>
      <c r="BA404" s="127"/>
      <c r="BB404" s="127"/>
      <c r="BC404" s="127"/>
      <c r="BD404" s="127"/>
      <c r="BE404" s="127"/>
      <c r="BF404" s="127"/>
      <c r="BG404" s="127"/>
      <c r="BH404" s="127"/>
      <c r="BI404" s="127"/>
      <c r="BJ404" s="127"/>
      <c r="BK404" s="127"/>
      <c r="BL404" s="127"/>
      <c r="BM404" s="127"/>
      <c r="BN404" s="127"/>
      <c r="BO404" s="127"/>
      <c r="BP404" s="127"/>
      <c r="BQ404" s="127"/>
      <c r="BR404" s="127"/>
      <c r="BS404" s="127"/>
      <c r="BT404" s="127"/>
      <c r="BU404" s="127"/>
      <c r="BV404" s="127"/>
      <c r="BW404" s="127"/>
      <c r="BX404" s="127"/>
      <c r="BY404" s="127"/>
      <c r="BZ404" s="127"/>
      <c r="CA404" s="127"/>
      <c r="CB404" s="127"/>
      <c r="CC404" s="127"/>
    </row>
    <row r="405" spans="1:81" s="4" customFormat="1" x14ac:dyDescent="0.2">
      <c r="A405" s="87"/>
      <c r="C405" s="140"/>
      <c r="H405" s="140"/>
      <c r="P405" s="127"/>
      <c r="Q405" s="127"/>
      <c r="R405" s="127"/>
      <c r="S405" s="127"/>
      <c r="T405" s="127"/>
      <c r="U405" s="127"/>
      <c r="V405" s="127"/>
      <c r="W405" s="127"/>
      <c r="X405" s="127"/>
      <c r="Y405" s="127"/>
      <c r="Z405" s="127"/>
      <c r="AA405" s="127"/>
      <c r="AB405" s="127"/>
      <c r="AC405" s="127"/>
      <c r="AD405" s="127"/>
      <c r="AE405" s="127"/>
      <c r="AF405" s="127"/>
      <c r="AG405" s="127"/>
      <c r="AH405" s="127"/>
      <c r="AI405" s="127"/>
      <c r="AJ405" s="127"/>
      <c r="AK405" s="127"/>
      <c r="AL405" s="127"/>
      <c r="AM405" s="127"/>
      <c r="AN405" s="127"/>
      <c r="AO405" s="127"/>
      <c r="AP405" s="127"/>
      <c r="AQ405" s="127"/>
      <c r="AR405" s="127"/>
      <c r="AS405" s="127"/>
      <c r="AT405" s="127"/>
      <c r="AU405" s="127"/>
      <c r="AV405" s="127"/>
      <c r="AW405" s="127"/>
      <c r="AX405" s="127"/>
      <c r="AY405" s="127"/>
      <c r="AZ405" s="127"/>
      <c r="BA405" s="127"/>
      <c r="BB405" s="127"/>
      <c r="BC405" s="127"/>
      <c r="BD405" s="127"/>
      <c r="BE405" s="127"/>
      <c r="BF405" s="127"/>
      <c r="BG405" s="127"/>
      <c r="BH405" s="127"/>
      <c r="BI405" s="127"/>
      <c r="BJ405" s="127"/>
      <c r="BK405" s="127"/>
      <c r="BL405" s="127"/>
      <c r="BM405" s="127"/>
      <c r="BN405" s="127"/>
      <c r="BO405" s="127"/>
      <c r="BP405" s="127"/>
      <c r="BQ405" s="127"/>
      <c r="BR405" s="127"/>
      <c r="BS405" s="127"/>
      <c r="BT405" s="127"/>
      <c r="BU405" s="127"/>
      <c r="BV405" s="127"/>
      <c r="BW405" s="127"/>
      <c r="BX405" s="127"/>
      <c r="BY405" s="127"/>
      <c r="BZ405" s="127"/>
      <c r="CA405" s="127"/>
      <c r="CB405" s="127"/>
      <c r="CC405" s="127"/>
    </row>
    <row r="406" spans="1:81" s="4" customFormat="1" x14ac:dyDescent="0.2">
      <c r="A406" s="87"/>
      <c r="C406" s="140"/>
      <c r="H406" s="140"/>
      <c r="P406" s="127"/>
      <c r="Q406" s="127"/>
      <c r="R406" s="127"/>
      <c r="S406" s="127"/>
      <c r="T406" s="127"/>
      <c r="U406" s="127"/>
      <c r="V406" s="127"/>
      <c r="W406" s="127"/>
      <c r="X406" s="127"/>
      <c r="Y406" s="127"/>
      <c r="Z406" s="127"/>
      <c r="AA406" s="127"/>
      <c r="AB406" s="127"/>
      <c r="AC406" s="127"/>
      <c r="AD406" s="127"/>
      <c r="AE406" s="127"/>
      <c r="AF406" s="127"/>
      <c r="AG406" s="127"/>
      <c r="AH406" s="127"/>
      <c r="AI406" s="127"/>
      <c r="AJ406" s="127"/>
      <c r="AK406" s="127"/>
      <c r="AL406" s="127"/>
      <c r="AM406" s="127"/>
      <c r="AN406" s="127"/>
      <c r="AO406" s="127"/>
      <c r="AP406" s="127"/>
      <c r="AQ406" s="127"/>
      <c r="AR406" s="127"/>
      <c r="AS406" s="127"/>
      <c r="AT406" s="127"/>
      <c r="AU406" s="127"/>
      <c r="AV406" s="127"/>
      <c r="AW406" s="127"/>
      <c r="AX406" s="127"/>
      <c r="AY406" s="127"/>
      <c r="AZ406" s="127"/>
      <c r="BA406" s="127"/>
      <c r="BB406" s="127"/>
      <c r="BC406" s="127"/>
      <c r="BD406" s="127"/>
      <c r="BE406" s="127"/>
      <c r="BF406" s="127"/>
      <c r="BG406" s="127"/>
      <c r="BH406" s="127"/>
      <c r="BI406" s="127"/>
      <c r="BJ406" s="127"/>
      <c r="BK406" s="127"/>
      <c r="BL406" s="127"/>
      <c r="BM406" s="127"/>
      <c r="BN406" s="127"/>
      <c r="BO406" s="127"/>
      <c r="BP406" s="127"/>
      <c r="BQ406" s="127"/>
      <c r="BR406" s="127"/>
      <c r="BS406" s="127"/>
      <c r="BT406" s="127"/>
      <c r="BU406" s="127"/>
      <c r="BV406" s="127"/>
      <c r="BW406" s="127"/>
      <c r="BX406" s="127"/>
      <c r="BY406" s="127"/>
      <c r="BZ406" s="127"/>
      <c r="CA406" s="127"/>
      <c r="CB406" s="127"/>
      <c r="CC406" s="127"/>
    </row>
    <row r="407" spans="1:81" s="4" customFormat="1" x14ac:dyDescent="0.2">
      <c r="A407" s="87"/>
      <c r="C407" s="140"/>
      <c r="H407" s="140"/>
      <c r="P407" s="127"/>
      <c r="Q407" s="127"/>
      <c r="R407" s="127"/>
      <c r="S407" s="127"/>
      <c r="T407" s="127"/>
      <c r="U407" s="127"/>
      <c r="V407" s="127"/>
      <c r="W407" s="127"/>
      <c r="X407" s="127"/>
      <c r="Y407" s="127"/>
      <c r="Z407" s="127"/>
      <c r="AA407" s="127"/>
      <c r="AB407" s="127"/>
      <c r="AC407" s="127"/>
      <c r="AD407" s="127"/>
      <c r="AE407" s="127"/>
      <c r="AF407" s="127"/>
      <c r="AG407" s="127"/>
      <c r="AH407" s="127"/>
      <c r="AI407" s="127"/>
      <c r="AJ407" s="127"/>
      <c r="AK407" s="127"/>
      <c r="AL407" s="127"/>
      <c r="AM407" s="127"/>
      <c r="AN407" s="127"/>
      <c r="AO407" s="127"/>
      <c r="AP407" s="127"/>
      <c r="AQ407" s="127"/>
      <c r="AR407" s="127"/>
      <c r="AS407" s="127"/>
      <c r="AT407" s="127"/>
      <c r="AU407" s="127"/>
      <c r="AV407" s="127"/>
      <c r="AW407" s="127"/>
      <c r="AX407" s="127"/>
      <c r="AY407" s="127"/>
      <c r="AZ407" s="127"/>
      <c r="BA407" s="127"/>
      <c r="BB407" s="127"/>
      <c r="BC407" s="127"/>
      <c r="BD407" s="127"/>
      <c r="BE407" s="127"/>
      <c r="BF407" s="127"/>
      <c r="BG407" s="127"/>
      <c r="BH407" s="127"/>
      <c r="BI407" s="127"/>
      <c r="BJ407" s="127"/>
      <c r="BK407" s="127"/>
      <c r="BL407" s="127"/>
      <c r="BM407" s="127"/>
      <c r="BN407" s="127"/>
      <c r="BO407" s="127"/>
      <c r="BP407" s="127"/>
      <c r="BQ407" s="127"/>
      <c r="BR407" s="127"/>
      <c r="BS407" s="127"/>
      <c r="BT407" s="127"/>
      <c r="BU407" s="127"/>
      <c r="BV407" s="127"/>
      <c r="BW407" s="127"/>
      <c r="BX407" s="127"/>
      <c r="BY407" s="127"/>
      <c r="BZ407" s="127"/>
      <c r="CA407" s="127"/>
      <c r="CB407" s="127"/>
      <c r="CC407" s="127"/>
    </row>
    <row r="408" spans="1:81" s="4" customFormat="1" x14ac:dyDescent="0.2">
      <c r="A408" s="87"/>
      <c r="C408" s="140"/>
      <c r="H408" s="140"/>
      <c r="P408" s="127"/>
      <c r="Q408" s="127"/>
      <c r="R408" s="127"/>
      <c r="S408" s="127"/>
      <c r="T408" s="127"/>
      <c r="U408" s="127"/>
      <c r="V408" s="127"/>
      <c r="W408" s="127"/>
      <c r="X408" s="127"/>
      <c r="Y408" s="127"/>
      <c r="Z408" s="127"/>
      <c r="AA408" s="127"/>
      <c r="AB408" s="127"/>
      <c r="AC408" s="127"/>
      <c r="AD408" s="127"/>
      <c r="AE408" s="127"/>
      <c r="AF408" s="127"/>
      <c r="AG408" s="127"/>
      <c r="AH408" s="127"/>
      <c r="AI408" s="127"/>
      <c r="AJ408" s="127"/>
      <c r="AK408" s="127"/>
      <c r="AL408" s="127"/>
      <c r="AM408" s="127"/>
      <c r="AN408" s="127"/>
      <c r="AO408" s="127"/>
      <c r="AP408" s="127"/>
      <c r="AQ408" s="127"/>
      <c r="AR408" s="127"/>
      <c r="AS408" s="127"/>
      <c r="AT408" s="127"/>
      <c r="AU408" s="127"/>
      <c r="AV408" s="127"/>
      <c r="AW408" s="127"/>
      <c r="AX408" s="127"/>
      <c r="AY408" s="127"/>
      <c r="AZ408" s="127"/>
      <c r="BA408" s="127"/>
      <c r="BB408" s="127"/>
      <c r="BC408" s="127"/>
      <c r="BD408" s="127"/>
      <c r="BE408" s="127"/>
      <c r="BF408" s="127"/>
      <c r="BG408" s="127"/>
      <c r="BH408" s="127"/>
      <c r="BI408" s="127"/>
      <c r="BJ408" s="127"/>
      <c r="BK408" s="127"/>
      <c r="BL408" s="127"/>
      <c r="BM408" s="127"/>
      <c r="BN408" s="127"/>
      <c r="BO408" s="127"/>
      <c r="BP408" s="127"/>
      <c r="BQ408" s="127"/>
      <c r="BR408" s="127"/>
      <c r="BS408" s="127"/>
      <c r="BT408" s="127"/>
      <c r="BU408" s="127"/>
      <c r="BV408" s="127"/>
      <c r="BW408" s="127"/>
      <c r="BX408" s="127"/>
      <c r="BY408" s="127"/>
      <c r="BZ408" s="127"/>
      <c r="CA408" s="127"/>
      <c r="CB408" s="127"/>
      <c r="CC408" s="127"/>
    </row>
    <row r="409" spans="1:81" s="4" customFormat="1" x14ac:dyDescent="0.2">
      <c r="A409" s="87"/>
      <c r="C409" s="140"/>
      <c r="H409" s="140"/>
      <c r="P409" s="127"/>
      <c r="Q409" s="127"/>
      <c r="R409" s="127"/>
      <c r="S409" s="127"/>
      <c r="T409" s="127"/>
      <c r="U409" s="127"/>
      <c r="V409" s="127"/>
      <c r="W409" s="127"/>
      <c r="X409" s="127"/>
      <c r="Y409" s="127"/>
      <c r="Z409" s="127"/>
      <c r="AA409" s="127"/>
      <c r="AB409" s="127"/>
      <c r="AC409" s="127"/>
      <c r="AD409" s="127"/>
      <c r="AE409" s="127"/>
      <c r="AF409" s="127"/>
      <c r="AG409" s="127"/>
      <c r="AH409" s="127"/>
      <c r="AI409" s="127"/>
      <c r="AJ409" s="127"/>
      <c r="AK409" s="127"/>
      <c r="AL409" s="127"/>
      <c r="AM409" s="127"/>
      <c r="AN409" s="127"/>
      <c r="AO409" s="127"/>
      <c r="AP409" s="127"/>
      <c r="AQ409" s="127"/>
      <c r="AR409" s="127"/>
      <c r="AS409" s="127"/>
      <c r="AT409" s="127"/>
      <c r="AU409" s="127"/>
      <c r="AV409" s="127"/>
      <c r="AW409" s="127"/>
      <c r="AX409" s="127"/>
      <c r="AY409" s="127"/>
      <c r="AZ409" s="127"/>
      <c r="BA409" s="127"/>
      <c r="BB409" s="127"/>
      <c r="BC409" s="127"/>
      <c r="BD409" s="127"/>
      <c r="BE409" s="127"/>
      <c r="BF409" s="127"/>
      <c r="BG409" s="127"/>
      <c r="BH409" s="127"/>
      <c r="BI409" s="127"/>
      <c r="BJ409" s="127"/>
      <c r="BK409" s="127"/>
      <c r="BL409" s="127"/>
      <c r="BM409" s="127"/>
      <c r="BN409" s="127"/>
      <c r="BO409" s="127"/>
      <c r="BP409" s="127"/>
      <c r="BQ409" s="127"/>
      <c r="BR409" s="127"/>
      <c r="BS409" s="127"/>
      <c r="BT409" s="127"/>
      <c r="BU409" s="127"/>
      <c r="BV409" s="127"/>
      <c r="BW409" s="127"/>
      <c r="BX409" s="127"/>
      <c r="BY409" s="127"/>
      <c r="BZ409" s="127"/>
      <c r="CA409" s="127"/>
      <c r="CB409" s="127"/>
      <c r="CC409" s="127"/>
    </row>
    <row r="410" spans="1:81" s="4" customFormat="1" x14ac:dyDescent="0.2">
      <c r="A410" s="87"/>
      <c r="C410" s="140"/>
      <c r="H410" s="140"/>
      <c r="P410" s="127"/>
      <c r="Q410" s="127"/>
      <c r="R410" s="127"/>
      <c r="S410" s="127"/>
      <c r="T410" s="127"/>
      <c r="U410" s="127"/>
      <c r="V410" s="127"/>
      <c r="W410" s="127"/>
      <c r="X410" s="127"/>
      <c r="Y410" s="127"/>
      <c r="Z410" s="127"/>
      <c r="AA410" s="127"/>
      <c r="AB410" s="127"/>
      <c r="AC410" s="127"/>
      <c r="AD410" s="127"/>
      <c r="AE410" s="127"/>
      <c r="AF410" s="127"/>
      <c r="AG410" s="127"/>
      <c r="AH410" s="127"/>
      <c r="AI410" s="127"/>
      <c r="AJ410" s="127"/>
      <c r="AK410" s="127"/>
      <c r="AL410" s="127"/>
      <c r="AM410" s="127"/>
      <c r="AN410" s="127"/>
      <c r="AO410" s="127"/>
      <c r="AP410" s="127"/>
      <c r="AQ410" s="127"/>
      <c r="AR410" s="127"/>
      <c r="AS410" s="127"/>
      <c r="AT410" s="127"/>
      <c r="AU410" s="127"/>
      <c r="AV410" s="127"/>
      <c r="AW410" s="127"/>
      <c r="AX410" s="127"/>
      <c r="AY410" s="127"/>
      <c r="AZ410" s="127"/>
      <c r="BA410" s="127"/>
      <c r="BB410" s="127"/>
      <c r="BC410" s="127"/>
      <c r="BD410" s="127"/>
      <c r="BE410" s="127"/>
      <c r="BF410" s="127"/>
      <c r="BG410" s="127"/>
      <c r="BH410" s="127"/>
      <c r="BI410" s="127"/>
      <c r="BJ410" s="127"/>
      <c r="BK410" s="127"/>
      <c r="BL410" s="127"/>
      <c r="BM410" s="127"/>
      <c r="BN410" s="127"/>
      <c r="BO410" s="127"/>
      <c r="BP410" s="127"/>
      <c r="BQ410" s="127"/>
      <c r="BR410" s="127"/>
      <c r="BS410" s="127"/>
      <c r="BT410" s="127"/>
      <c r="BU410" s="127"/>
      <c r="BV410" s="127"/>
      <c r="BW410" s="127"/>
      <c r="BX410" s="127"/>
      <c r="BY410" s="127"/>
      <c r="BZ410" s="127"/>
      <c r="CA410" s="127"/>
      <c r="CB410" s="127"/>
      <c r="CC410" s="127"/>
    </row>
    <row r="411" spans="1:81" s="4" customFormat="1" x14ac:dyDescent="0.2">
      <c r="A411" s="87"/>
      <c r="C411" s="140"/>
      <c r="H411" s="140"/>
      <c r="P411" s="127"/>
      <c r="Q411" s="127"/>
      <c r="R411" s="127"/>
      <c r="S411" s="127"/>
      <c r="T411" s="127"/>
      <c r="U411" s="127"/>
      <c r="V411" s="127"/>
      <c r="W411" s="127"/>
      <c r="X411" s="127"/>
      <c r="Y411" s="127"/>
      <c r="Z411" s="127"/>
      <c r="AA411" s="127"/>
      <c r="AB411" s="127"/>
      <c r="AC411" s="127"/>
      <c r="AD411" s="127"/>
      <c r="AE411" s="127"/>
      <c r="AF411" s="127"/>
      <c r="AG411" s="127"/>
      <c r="AH411" s="127"/>
      <c r="AI411" s="127"/>
      <c r="AJ411" s="127"/>
      <c r="AK411" s="127"/>
      <c r="AL411" s="127"/>
      <c r="AM411" s="127"/>
      <c r="AN411" s="127"/>
      <c r="AO411" s="127"/>
      <c r="AP411" s="127"/>
      <c r="AQ411" s="127"/>
      <c r="AR411" s="127"/>
      <c r="AS411" s="127"/>
      <c r="AT411" s="127"/>
      <c r="AU411" s="127"/>
      <c r="AV411" s="127"/>
      <c r="AW411" s="127"/>
      <c r="AX411" s="127"/>
      <c r="AY411" s="127"/>
      <c r="AZ411" s="127"/>
      <c r="BA411" s="127"/>
      <c r="BB411" s="127"/>
      <c r="BC411" s="127"/>
      <c r="BD411" s="127"/>
      <c r="BE411" s="127"/>
      <c r="BF411" s="127"/>
      <c r="BG411" s="127"/>
      <c r="BH411" s="127"/>
      <c r="BI411" s="127"/>
      <c r="BJ411" s="127"/>
      <c r="BK411" s="127"/>
      <c r="BL411" s="127"/>
      <c r="BM411" s="127"/>
      <c r="BN411" s="127"/>
      <c r="BO411" s="127"/>
      <c r="BP411" s="127"/>
      <c r="BQ411" s="127"/>
      <c r="BR411" s="127"/>
      <c r="BS411" s="127"/>
      <c r="BT411" s="127"/>
      <c r="BU411" s="127"/>
      <c r="BV411" s="127"/>
      <c r="BW411" s="127"/>
      <c r="BX411" s="127"/>
      <c r="BY411" s="127"/>
      <c r="BZ411" s="127"/>
      <c r="CA411" s="127"/>
      <c r="CB411" s="127"/>
      <c r="CC411" s="127"/>
    </row>
    <row r="412" spans="1:81" s="4" customFormat="1" x14ac:dyDescent="0.2">
      <c r="A412" s="87"/>
      <c r="C412" s="140"/>
      <c r="H412" s="140"/>
      <c r="P412" s="127"/>
      <c r="Q412" s="127"/>
      <c r="R412" s="127"/>
      <c r="S412" s="127"/>
      <c r="T412" s="127"/>
      <c r="U412" s="127"/>
      <c r="V412" s="127"/>
      <c r="W412" s="127"/>
      <c r="X412" s="127"/>
      <c r="Y412" s="127"/>
      <c r="Z412" s="127"/>
      <c r="AA412" s="127"/>
      <c r="AB412" s="127"/>
      <c r="AC412" s="127"/>
      <c r="AD412" s="127"/>
      <c r="AE412" s="127"/>
      <c r="AF412" s="127"/>
      <c r="AG412" s="127"/>
      <c r="AH412" s="127"/>
      <c r="AI412" s="127"/>
      <c r="AJ412" s="127"/>
      <c r="AK412" s="127"/>
      <c r="AL412" s="127"/>
      <c r="AM412" s="127"/>
      <c r="AN412" s="127"/>
      <c r="AO412" s="127"/>
      <c r="AP412" s="127"/>
      <c r="AQ412" s="127"/>
      <c r="AR412" s="127"/>
      <c r="AS412" s="127"/>
      <c r="AT412" s="127"/>
      <c r="AU412" s="127"/>
      <c r="AV412" s="127"/>
      <c r="AW412" s="127"/>
      <c r="AX412" s="127"/>
      <c r="AY412" s="127"/>
      <c r="AZ412" s="127"/>
      <c r="BA412" s="127"/>
      <c r="BB412" s="127"/>
      <c r="BC412" s="127"/>
      <c r="BD412" s="127"/>
      <c r="BE412" s="127"/>
      <c r="BF412" s="127"/>
      <c r="BG412" s="127"/>
      <c r="BH412" s="127"/>
      <c r="BI412" s="127"/>
      <c r="BJ412" s="127"/>
      <c r="BK412" s="127"/>
      <c r="BL412" s="127"/>
      <c r="BM412" s="127"/>
      <c r="BN412" s="127"/>
      <c r="BO412" s="127"/>
      <c r="BP412" s="127"/>
      <c r="BQ412" s="127"/>
      <c r="BR412" s="127"/>
      <c r="BS412" s="127"/>
      <c r="BT412" s="127"/>
      <c r="BU412" s="127"/>
      <c r="BV412" s="127"/>
      <c r="BW412" s="127"/>
      <c r="BX412" s="127"/>
      <c r="BY412" s="127"/>
      <c r="BZ412" s="127"/>
      <c r="CA412" s="127"/>
      <c r="CB412" s="127"/>
      <c r="CC412" s="127"/>
    </row>
    <row r="413" spans="1:81" s="4" customFormat="1" x14ac:dyDescent="0.2">
      <c r="A413" s="87"/>
      <c r="C413" s="140"/>
      <c r="H413" s="140"/>
      <c r="P413" s="127"/>
      <c r="Q413" s="127"/>
      <c r="R413" s="127"/>
      <c r="S413" s="127"/>
      <c r="T413" s="127"/>
      <c r="U413" s="127"/>
      <c r="V413" s="127"/>
      <c r="W413" s="127"/>
      <c r="X413" s="127"/>
      <c r="Y413" s="127"/>
      <c r="Z413" s="127"/>
      <c r="AA413" s="127"/>
      <c r="AB413" s="127"/>
      <c r="AC413" s="127"/>
      <c r="AD413" s="127"/>
      <c r="AE413" s="127"/>
      <c r="AF413" s="127"/>
      <c r="AG413" s="127"/>
      <c r="AH413" s="127"/>
      <c r="AI413" s="127"/>
      <c r="AJ413" s="127"/>
      <c r="AK413" s="127"/>
      <c r="AL413" s="127"/>
      <c r="AM413" s="127"/>
      <c r="AN413" s="127"/>
      <c r="AO413" s="127"/>
      <c r="AP413" s="127"/>
      <c r="AQ413" s="127"/>
      <c r="AR413" s="127"/>
      <c r="AS413" s="127"/>
      <c r="AT413" s="127"/>
      <c r="AU413" s="127"/>
      <c r="AV413" s="127"/>
      <c r="AW413" s="127"/>
      <c r="AX413" s="127"/>
      <c r="AY413" s="127"/>
      <c r="AZ413" s="127"/>
      <c r="BA413" s="127"/>
      <c r="BB413" s="127"/>
      <c r="BC413" s="127"/>
      <c r="BD413" s="127"/>
      <c r="BE413" s="127"/>
      <c r="BF413" s="127"/>
      <c r="BG413" s="127"/>
      <c r="BH413" s="127"/>
      <c r="BI413" s="127"/>
      <c r="BJ413" s="127"/>
      <c r="BK413" s="127"/>
      <c r="BL413" s="127"/>
      <c r="BM413" s="127"/>
      <c r="BN413" s="127"/>
      <c r="BO413" s="127"/>
      <c r="BP413" s="127"/>
      <c r="BQ413" s="127"/>
      <c r="BR413" s="127"/>
      <c r="BS413" s="127"/>
      <c r="BT413" s="127"/>
      <c r="BU413" s="127"/>
      <c r="BV413" s="127"/>
      <c r="BW413" s="127"/>
      <c r="BX413" s="127"/>
      <c r="BY413" s="127"/>
      <c r="BZ413" s="127"/>
      <c r="CA413" s="127"/>
      <c r="CB413" s="127"/>
      <c r="CC413" s="127"/>
    </row>
    <row r="414" spans="1:81" s="4" customFormat="1" x14ac:dyDescent="0.2">
      <c r="A414" s="87"/>
      <c r="C414" s="140"/>
      <c r="H414" s="140"/>
      <c r="P414" s="127"/>
      <c r="Q414" s="127"/>
      <c r="R414" s="127"/>
      <c r="S414" s="127"/>
      <c r="T414" s="127"/>
      <c r="U414" s="127"/>
      <c r="V414" s="127"/>
      <c r="W414" s="127"/>
      <c r="X414" s="127"/>
      <c r="Y414" s="127"/>
      <c r="Z414" s="127"/>
      <c r="AA414" s="127"/>
      <c r="AB414" s="127"/>
      <c r="AC414" s="127"/>
      <c r="AD414" s="127"/>
      <c r="AE414" s="127"/>
      <c r="AF414" s="127"/>
      <c r="AG414" s="127"/>
      <c r="AH414" s="127"/>
      <c r="AI414" s="127"/>
      <c r="AJ414" s="127"/>
      <c r="AK414" s="127"/>
      <c r="AL414" s="127"/>
      <c r="AM414" s="127"/>
      <c r="AN414" s="127"/>
      <c r="AO414" s="127"/>
      <c r="AP414" s="127"/>
      <c r="AQ414" s="127"/>
      <c r="AR414" s="127"/>
      <c r="AS414" s="127"/>
      <c r="AT414" s="127"/>
      <c r="AU414" s="127"/>
      <c r="AV414" s="127"/>
      <c r="AW414" s="127"/>
      <c r="AX414" s="127"/>
      <c r="AY414" s="127"/>
      <c r="AZ414" s="127"/>
      <c r="BA414" s="127"/>
      <c r="BB414" s="127"/>
      <c r="BC414" s="127"/>
      <c r="BD414" s="127"/>
      <c r="BE414" s="127"/>
      <c r="BF414" s="127"/>
      <c r="BG414" s="127"/>
      <c r="BH414" s="127"/>
      <c r="BI414" s="127"/>
      <c r="BJ414" s="127"/>
      <c r="BK414" s="127"/>
      <c r="BL414" s="127"/>
      <c r="BM414" s="127"/>
      <c r="BN414" s="127"/>
      <c r="BO414" s="127"/>
      <c r="BP414" s="127"/>
      <c r="BQ414" s="127"/>
      <c r="BR414" s="127"/>
      <c r="BS414" s="127"/>
      <c r="BT414" s="127"/>
      <c r="BU414" s="127"/>
      <c r="BV414" s="127"/>
      <c r="BW414" s="127"/>
      <c r="BX414" s="127"/>
      <c r="BY414" s="127"/>
      <c r="BZ414" s="127"/>
      <c r="CA414" s="127"/>
      <c r="CB414" s="127"/>
      <c r="CC414" s="127"/>
    </row>
    <row r="415" spans="1:81" s="4" customFormat="1" x14ac:dyDescent="0.2">
      <c r="A415" s="87"/>
      <c r="C415" s="140"/>
      <c r="H415" s="140"/>
      <c r="P415" s="127"/>
      <c r="Q415" s="127"/>
      <c r="R415" s="127"/>
      <c r="S415" s="127"/>
      <c r="T415" s="127"/>
      <c r="U415" s="127"/>
      <c r="V415" s="127"/>
      <c r="W415" s="127"/>
      <c r="X415" s="127"/>
      <c r="Y415" s="127"/>
      <c r="Z415" s="127"/>
      <c r="AA415" s="127"/>
      <c r="AB415" s="127"/>
      <c r="AC415" s="127"/>
      <c r="AD415" s="127"/>
      <c r="AE415" s="127"/>
      <c r="AF415" s="127"/>
      <c r="AG415" s="127"/>
      <c r="AH415" s="127"/>
      <c r="AI415" s="127"/>
      <c r="AJ415" s="127"/>
      <c r="AK415" s="127"/>
      <c r="AL415" s="127"/>
      <c r="AM415" s="127"/>
      <c r="AN415" s="127"/>
      <c r="AO415" s="127"/>
      <c r="AP415" s="127"/>
      <c r="AQ415" s="127"/>
      <c r="AR415" s="127"/>
      <c r="AS415" s="127"/>
      <c r="AT415" s="127"/>
      <c r="AU415" s="127"/>
      <c r="AV415" s="127"/>
      <c r="AW415" s="127"/>
      <c r="AX415" s="127"/>
      <c r="AY415" s="127"/>
      <c r="AZ415" s="127"/>
      <c r="BA415" s="127"/>
      <c r="BB415" s="127"/>
      <c r="BC415" s="127"/>
      <c r="BD415" s="127"/>
      <c r="BE415" s="127"/>
      <c r="BF415" s="127"/>
      <c r="BG415" s="127"/>
      <c r="BH415" s="127"/>
      <c r="BI415" s="127"/>
      <c r="BJ415" s="127"/>
      <c r="BK415" s="127"/>
      <c r="BL415" s="127"/>
      <c r="BM415" s="127"/>
      <c r="BN415" s="127"/>
      <c r="BO415" s="127"/>
      <c r="BP415" s="127"/>
      <c r="BQ415" s="127"/>
      <c r="BR415" s="127"/>
      <c r="BS415" s="127"/>
      <c r="BT415" s="127"/>
      <c r="BU415" s="127"/>
      <c r="BV415" s="127"/>
      <c r="BW415" s="127"/>
      <c r="BX415" s="127"/>
      <c r="BY415" s="127"/>
      <c r="BZ415" s="127"/>
      <c r="CA415" s="127"/>
      <c r="CB415" s="127"/>
      <c r="CC415" s="127"/>
    </row>
  </sheetData>
  <autoFilter ref="A13:CD84">
    <filterColumn colId="13" showButton="0"/>
  </autoFilter>
  <mergeCells count="205">
    <mergeCell ref="N29:O29"/>
    <mergeCell ref="N30:O30"/>
    <mergeCell ref="N31:O31"/>
    <mergeCell ref="N40:O40"/>
    <mergeCell ref="N43:O43"/>
    <mergeCell ref="G49:G50"/>
    <mergeCell ref="N50:O50"/>
    <mergeCell ref="A51:A61"/>
    <mergeCell ref="F60:F61"/>
    <mergeCell ref="N60:O60"/>
    <mergeCell ref="N61:O61"/>
    <mergeCell ref="E40:E50"/>
    <mergeCell ref="D40:D50"/>
    <mergeCell ref="C40:C50"/>
    <mergeCell ref="B40:B50"/>
    <mergeCell ref="A40:A50"/>
    <mergeCell ref="G60:G61"/>
    <mergeCell ref="E51:E61"/>
    <mergeCell ref="D51:D61"/>
    <mergeCell ref="C51:C61"/>
    <mergeCell ref="B51:B61"/>
    <mergeCell ref="N44:O44"/>
    <mergeCell ref="N46:O46"/>
    <mergeCell ref="N47:O47"/>
    <mergeCell ref="E18:E19"/>
    <mergeCell ref="F18:F19"/>
    <mergeCell ref="B22:B24"/>
    <mergeCell ref="A22:A24"/>
    <mergeCell ref="C22:C24"/>
    <mergeCell ref="D22:D24"/>
    <mergeCell ref="E22:E24"/>
    <mergeCell ref="B18:B19"/>
    <mergeCell ref="C25:C32"/>
    <mergeCell ref="D25:D32"/>
    <mergeCell ref="E25:E32"/>
    <mergeCell ref="F25:F28"/>
    <mergeCell ref="B25:B32"/>
    <mergeCell ref="N72:O72"/>
    <mergeCell ref="G71:G74"/>
    <mergeCell ref="N33:O33"/>
    <mergeCell ref="N65:O65"/>
    <mergeCell ref="N36:O36"/>
    <mergeCell ref="A38:A39"/>
    <mergeCell ref="B38:B39"/>
    <mergeCell ref="C38:C39"/>
    <mergeCell ref="D38:D39"/>
    <mergeCell ref="E38:E39"/>
    <mergeCell ref="G38:G39"/>
    <mergeCell ref="D62:D63"/>
    <mergeCell ref="E62:E63"/>
    <mergeCell ref="F62:F63"/>
    <mergeCell ref="F65:F66"/>
    <mergeCell ref="A62:A63"/>
    <mergeCell ref="G34:G35"/>
    <mergeCell ref="F33:F37"/>
    <mergeCell ref="D33:D37"/>
    <mergeCell ref="C33:C37"/>
    <mergeCell ref="B33:B37"/>
    <mergeCell ref="A33:A37"/>
    <mergeCell ref="G36:G37"/>
    <mergeCell ref="N70:O70"/>
    <mergeCell ref="A10:C10"/>
    <mergeCell ref="C86:D86"/>
    <mergeCell ref="M9:O9"/>
    <mergeCell ref="A12:E12"/>
    <mergeCell ref="A9:C9"/>
    <mergeCell ref="I9:L9"/>
    <mergeCell ref="G10:H10"/>
    <mergeCell ref="A18:A19"/>
    <mergeCell ref="C18:C19"/>
    <mergeCell ref="A16:A17"/>
    <mergeCell ref="B16:B17"/>
    <mergeCell ref="F57:F59"/>
    <mergeCell ref="G57:G59"/>
    <mergeCell ref="F22:F24"/>
    <mergeCell ref="N22:O22"/>
    <mergeCell ref="N19:O19"/>
    <mergeCell ref="N21:O21"/>
    <mergeCell ref="N38:O38"/>
    <mergeCell ref="N28:O28"/>
    <mergeCell ref="N26:O26"/>
    <mergeCell ref="N56:O56"/>
    <mergeCell ref="F75:F76"/>
    <mergeCell ref="F46:F48"/>
    <mergeCell ref="D18:D19"/>
    <mergeCell ref="A1:L1"/>
    <mergeCell ref="N12:O13"/>
    <mergeCell ref="M8:O8"/>
    <mergeCell ref="F12:F13"/>
    <mergeCell ref="I8:L8"/>
    <mergeCell ref="I10:L10"/>
    <mergeCell ref="C16:C17"/>
    <mergeCell ref="D16:D17"/>
    <mergeCell ref="A7:H7"/>
    <mergeCell ref="A8:C8"/>
    <mergeCell ref="A3:L3"/>
    <mergeCell ref="D9:F9"/>
    <mergeCell ref="D10:F10"/>
    <mergeCell ref="D8:F8"/>
    <mergeCell ref="A11:O11"/>
    <mergeCell ref="F16:F17"/>
    <mergeCell ref="G8:H8"/>
    <mergeCell ref="H12:M12"/>
    <mergeCell ref="M10:O10"/>
    <mergeCell ref="N17:O17"/>
    <mergeCell ref="G12:G13"/>
    <mergeCell ref="N14:O14"/>
    <mergeCell ref="N15:O15"/>
    <mergeCell ref="E16:E17"/>
    <mergeCell ref="N16:O16"/>
    <mergeCell ref="N20:O20"/>
    <mergeCell ref="G16:G17"/>
    <mergeCell ref="N18:O18"/>
    <mergeCell ref="G22:G24"/>
    <mergeCell ref="N67:O67"/>
    <mergeCell ref="G25:G28"/>
    <mergeCell ref="N58:O58"/>
    <mergeCell ref="N66:O66"/>
    <mergeCell ref="N37:O37"/>
    <mergeCell ref="N41:O41"/>
    <mergeCell ref="N54:O54"/>
    <mergeCell ref="N39:O39"/>
    <mergeCell ref="G40:G42"/>
    <mergeCell ref="G43:G45"/>
    <mergeCell ref="G46:G48"/>
    <mergeCell ref="N49:O49"/>
    <mergeCell ref="N64:O64"/>
    <mergeCell ref="N34:O34"/>
    <mergeCell ref="N62:O62"/>
    <mergeCell ref="N51:O51"/>
    <mergeCell ref="N52:O52"/>
    <mergeCell ref="N53:O53"/>
    <mergeCell ref="N59:O59"/>
    <mergeCell ref="B75:B78"/>
    <mergeCell ref="D75:D78"/>
    <mergeCell ref="E75:E78"/>
    <mergeCell ref="G75:G76"/>
    <mergeCell ref="A71:A74"/>
    <mergeCell ref="B71:B74"/>
    <mergeCell ref="C71:C74"/>
    <mergeCell ref="N75:O75"/>
    <mergeCell ref="N23:O23"/>
    <mergeCell ref="N24:O24"/>
    <mergeCell ref="N35:O35"/>
    <mergeCell ref="N77:O77"/>
    <mergeCell ref="N76:O76"/>
    <mergeCell ref="N73:O73"/>
    <mergeCell ref="N74:O74"/>
    <mergeCell ref="B62:B63"/>
    <mergeCell ref="C62:C63"/>
    <mergeCell ref="A67:A70"/>
    <mergeCell ref="B67:B70"/>
    <mergeCell ref="C67:C70"/>
    <mergeCell ref="F40:F42"/>
    <mergeCell ref="F51:F53"/>
    <mergeCell ref="G29:G32"/>
    <mergeCell ref="A25:A32"/>
    <mergeCell ref="D65:D66"/>
    <mergeCell ref="E65:E66"/>
    <mergeCell ref="N25:O25"/>
    <mergeCell ref="N27:O27"/>
    <mergeCell ref="N69:O69"/>
    <mergeCell ref="F67:F68"/>
    <mergeCell ref="F69:F70"/>
    <mergeCell ref="N68:O68"/>
    <mergeCell ref="N63:O63"/>
    <mergeCell ref="G67:G68"/>
    <mergeCell ref="G69:G70"/>
    <mergeCell ref="F43:F45"/>
    <mergeCell ref="F38:F39"/>
    <mergeCell ref="F49:F50"/>
    <mergeCell ref="E33:E37"/>
    <mergeCell ref="D67:D70"/>
    <mergeCell ref="E67:E70"/>
    <mergeCell ref="N32:O32"/>
    <mergeCell ref="G51:G53"/>
    <mergeCell ref="F54:F56"/>
    <mergeCell ref="G54:G56"/>
    <mergeCell ref="N48:O48"/>
    <mergeCell ref="N42:O42"/>
    <mergeCell ref="N45:O45"/>
    <mergeCell ref="N83:O83"/>
    <mergeCell ref="N84:O84"/>
    <mergeCell ref="N82:O82"/>
    <mergeCell ref="G81:G82"/>
    <mergeCell ref="F81:F82"/>
    <mergeCell ref="A81:A82"/>
    <mergeCell ref="D81:D82"/>
    <mergeCell ref="C81:C82"/>
    <mergeCell ref="N55:O55"/>
    <mergeCell ref="N57:O57"/>
    <mergeCell ref="N80:O80"/>
    <mergeCell ref="E81:E82"/>
    <mergeCell ref="N81:O81"/>
    <mergeCell ref="N79:O79"/>
    <mergeCell ref="B81:B82"/>
    <mergeCell ref="N71:O71"/>
    <mergeCell ref="D71:D74"/>
    <mergeCell ref="E71:E74"/>
    <mergeCell ref="F71:F74"/>
    <mergeCell ref="A65:A66"/>
    <mergeCell ref="B65:B66"/>
    <mergeCell ref="C65:C66"/>
    <mergeCell ref="N78:O78"/>
    <mergeCell ref="A75:A78"/>
  </mergeCells>
  <dataValidations xWindow="388" yWindow="391" count="10">
    <dataValidation type="date" operator="greaterThan" allowBlank="1" showInputMessage="1" showErrorMessage="1" errorTitle="INTRODUZCA FECHA" error="DD/MM/AA" promptTitle="FECHA DE ELABORACIÓN" prompt="Ingrese la fecha en la cual elabora el plan de manejo de riesgos" sqref="N3">
      <formula1>#REF!</formula1>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64 J79 J83:J8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64 I79 I83:I8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64 H79 H83:H8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64 G84">
      <formula1>0</formula1>
      <formula2>390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39:L77 L79:L84 L14:L37">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L38 K79:K84 K14:K77">
      <formula1>1900/1/1</formula1>
      <formula2>3000/1/1</formula2>
    </dataValidation>
    <dataValidation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C84"/>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N84">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D84">
      <formula1>0</formula1>
      <formula2>390</formula2>
    </dataValidation>
  </dataValidations>
  <pageMargins left="1.1811023622047245" right="0.39370078740157483" top="0.59055118110236227" bottom="0.39370078740157483" header="0" footer="0.39370078740157483"/>
  <pageSetup paperSize="5" scale="70" orientation="landscape" r:id="rId1"/>
  <headerFooter alignWithMargins="0">
    <oddFooter>Página &amp;P de &amp;N</oddFooter>
  </headerFooter>
  <rowBreaks count="1" manualBreakCount="1">
    <brk id="61" max="14" man="1"/>
  </rowBreaks>
  <colBreaks count="1" manualBreakCount="1">
    <brk id="7" max="9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Y214"/>
  <sheetViews>
    <sheetView topLeftCell="A2" zoomScaleNormal="100" workbookViewId="0">
      <selection activeCell="N16" sqref="N16"/>
    </sheetView>
  </sheetViews>
  <sheetFormatPr baseColWidth="10" defaultColWidth="9.140625" defaultRowHeight="12.75" x14ac:dyDescent="0.2"/>
  <cols>
    <col min="1" max="1" width="4.85546875" style="27" customWidth="1"/>
    <col min="2" max="2" width="6.7109375" style="27" customWidth="1"/>
    <col min="3" max="3" width="54.140625" style="122" customWidth="1"/>
    <col min="4" max="4" width="14.28515625" style="27" customWidth="1"/>
    <col min="5" max="5" width="19.5703125" style="27" customWidth="1"/>
    <col min="6" max="6" width="15.5703125" style="27" customWidth="1"/>
    <col min="7" max="7" width="24.5703125" style="27" customWidth="1"/>
    <col min="8" max="8" width="13.7109375" style="27" customWidth="1"/>
    <col min="9" max="9" width="9" style="27" customWidth="1"/>
    <col min="10" max="10" width="13.7109375" style="27" customWidth="1"/>
    <col min="11" max="11" width="13.42578125" style="27" customWidth="1"/>
    <col min="12" max="12" width="9.7109375" style="27" customWidth="1"/>
    <col min="13" max="13" width="12.28515625" style="27" customWidth="1"/>
    <col min="14" max="14" width="13.7109375" style="27" customWidth="1"/>
    <col min="15" max="15" width="25.42578125" style="27" customWidth="1"/>
    <col min="16" max="16" width="19.42578125" style="27" customWidth="1"/>
    <col min="17" max="17" width="13.5703125" style="27" hidden="1" customWidth="1"/>
    <col min="18" max="18" width="22.7109375" style="28" hidden="1" customWidth="1"/>
    <col min="19" max="19" width="11.140625" style="112" hidden="1" customWidth="1"/>
    <col min="20" max="20" width="17" style="212" hidden="1" customWidth="1"/>
    <col min="21" max="21" width="16.85546875" style="212" hidden="1" customWidth="1"/>
    <col min="22" max="22" width="17" style="212" hidden="1" customWidth="1"/>
    <col min="23" max="23" width="13.7109375" style="44" hidden="1" customWidth="1"/>
    <col min="24" max="24" width="16.140625" style="28" hidden="1" customWidth="1"/>
    <col min="25" max="25" width="14.85546875" style="28" hidden="1" customWidth="1"/>
    <col min="26" max="16384" width="9.140625" style="28"/>
  </cols>
  <sheetData>
    <row r="1" spans="1:25" ht="18" customHeight="1" x14ac:dyDescent="0.2">
      <c r="A1" s="109"/>
      <c r="B1" s="108"/>
      <c r="C1" s="119"/>
      <c r="D1" s="721" t="s">
        <v>25</v>
      </c>
      <c r="E1" s="721"/>
      <c r="F1" s="721"/>
      <c r="G1" s="721"/>
      <c r="H1" s="721"/>
      <c r="I1" s="721"/>
      <c r="J1" s="721"/>
      <c r="K1" s="721"/>
      <c r="L1" s="24"/>
      <c r="M1" s="24"/>
      <c r="N1" s="24"/>
      <c r="O1" s="25" t="s">
        <v>20</v>
      </c>
      <c r="P1" s="26" t="s">
        <v>24</v>
      </c>
    </row>
    <row r="2" spans="1:25" ht="18" customHeight="1" x14ac:dyDescent="0.2">
      <c r="A2" s="110"/>
      <c r="B2" s="31"/>
      <c r="C2" s="120"/>
      <c r="D2" s="31"/>
      <c r="E2" s="31"/>
      <c r="F2" s="31"/>
      <c r="G2" s="30"/>
      <c r="H2" s="30"/>
      <c r="I2" s="30"/>
      <c r="J2" s="30"/>
      <c r="K2" s="30"/>
      <c r="L2" s="30"/>
      <c r="M2" s="30"/>
      <c r="N2" s="30"/>
      <c r="O2" s="32" t="s">
        <v>21</v>
      </c>
      <c r="P2" s="33">
        <v>2</v>
      </c>
    </row>
    <row r="3" spans="1:25" ht="18" customHeight="1" x14ac:dyDescent="0.2">
      <c r="A3" s="110"/>
      <c r="B3" s="31"/>
      <c r="C3" s="120"/>
      <c r="D3" s="722" t="s">
        <v>26</v>
      </c>
      <c r="E3" s="722"/>
      <c r="F3" s="722"/>
      <c r="G3" s="722"/>
      <c r="H3" s="722"/>
      <c r="I3" s="722"/>
      <c r="J3" s="722"/>
      <c r="K3" s="722"/>
      <c r="L3" s="30"/>
      <c r="M3" s="30"/>
      <c r="N3" s="30"/>
      <c r="O3" s="32" t="s">
        <v>22</v>
      </c>
      <c r="P3" s="34">
        <v>41404</v>
      </c>
    </row>
    <row r="4" spans="1:25" ht="18" customHeight="1" thickBot="1" x14ac:dyDescent="0.25">
      <c r="A4" s="111"/>
      <c r="B4" s="37"/>
      <c r="C4" s="121"/>
      <c r="D4" s="37"/>
      <c r="E4" s="37"/>
      <c r="F4" s="37"/>
      <c r="G4" s="36"/>
      <c r="H4" s="36"/>
      <c r="I4" s="36"/>
      <c r="J4" s="36"/>
      <c r="K4" s="36"/>
      <c r="L4" s="36"/>
      <c r="M4" s="36"/>
      <c r="N4" s="36"/>
      <c r="O4" s="38" t="s">
        <v>32</v>
      </c>
      <c r="P4" s="39" t="s">
        <v>23</v>
      </c>
    </row>
    <row r="5" spans="1:25" ht="15.75" thickBot="1" x14ac:dyDescent="0.25">
      <c r="A5" s="110"/>
      <c r="B5" s="31"/>
      <c r="C5" s="120"/>
      <c r="D5" s="31"/>
      <c r="E5" s="31"/>
      <c r="F5" s="31"/>
      <c r="G5" s="30"/>
      <c r="H5" s="30"/>
      <c r="I5" s="30"/>
      <c r="J5" s="30"/>
      <c r="K5" s="30"/>
      <c r="L5" s="30"/>
      <c r="M5" s="30"/>
      <c r="N5" s="30"/>
      <c r="O5" s="32"/>
      <c r="P5" s="40"/>
    </row>
    <row r="6" spans="1:25" ht="15.75" thickBot="1" x14ac:dyDescent="0.25">
      <c r="A6" s="723" t="s">
        <v>45</v>
      </c>
      <c r="B6" s="724"/>
      <c r="C6" s="724"/>
      <c r="D6" s="724"/>
      <c r="E6" s="724"/>
      <c r="F6" s="725"/>
      <c r="G6" s="729" t="s">
        <v>27</v>
      </c>
      <c r="H6" s="730"/>
      <c r="I6" s="730"/>
      <c r="J6" s="730"/>
      <c r="K6" s="730"/>
      <c r="L6" s="730"/>
      <c r="M6" s="730"/>
      <c r="N6" s="731"/>
      <c r="O6" s="732" t="e">
        <f>Y91</f>
        <v>#REF!</v>
      </c>
      <c r="P6" s="733"/>
    </row>
    <row r="7" spans="1:25" ht="18" customHeight="1" thickBot="1" x14ac:dyDescent="0.25">
      <c r="A7" s="726"/>
      <c r="B7" s="727"/>
      <c r="C7" s="727"/>
      <c r="D7" s="727"/>
      <c r="E7" s="727"/>
      <c r="F7" s="728"/>
      <c r="G7" s="729" t="s">
        <v>59</v>
      </c>
      <c r="H7" s="730"/>
      <c r="I7" s="730"/>
      <c r="J7" s="730"/>
      <c r="K7" s="730"/>
      <c r="L7" s="730"/>
      <c r="M7" s="730"/>
      <c r="N7" s="731"/>
      <c r="O7" s="732">
        <f>$S$9</f>
        <v>1</v>
      </c>
      <c r="P7" s="733"/>
    </row>
    <row r="8" spans="1:25" ht="15" x14ac:dyDescent="0.2">
      <c r="A8" s="734" t="s">
        <v>93</v>
      </c>
      <c r="B8" s="735"/>
      <c r="C8" s="735"/>
      <c r="D8" s="736"/>
      <c r="E8" s="736"/>
      <c r="F8" s="737"/>
      <c r="G8" s="738" t="s">
        <v>60</v>
      </c>
      <c r="H8" s="739"/>
      <c r="I8" s="739"/>
      <c r="J8" s="739"/>
      <c r="K8" s="739"/>
      <c r="L8" s="740">
        <f>S11</f>
        <v>35</v>
      </c>
      <c r="M8" s="740"/>
      <c r="N8" s="739" t="s">
        <v>62</v>
      </c>
      <c r="O8" s="739"/>
      <c r="P8" s="113">
        <f>$S$8</f>
        <v>76</v>
      </c>
      <c r="R8" s="41" t="s">
        <v>47</v>
      </c>
      <c r="S8" s="213">
        <v>76</v>
      </c>
      <c r="U8" s="66"/>
      <c r="V8" s="66"/>
    </row>
    <row r="9" spans="1:25" x14ac:dyDescent="0.2">
      <c r="A9" s="734" t="s">
        <v>94</v>
      </c>
      <c r="B9" s="735"/>
      <c r="C9" s="735"/>
      <c r="D9" s="741"/>
      <c r="E9" s="742"/>
      <c r="F9" s="743"/>
      <c r="G9" s="744" t="s">
        <v>56</v>
      </c>
      <c r="H9" s="745"/>
      <c r="I9" s="745"/>
      <c r="J9" s="745"/>
      <c r="K9" s="745"/>
      <c r="L9" s="114">
        <f>COUNTIF(X15:X90,"SUBSANADO")</f>
        <v>0</v>
      </c>
      <c r="M9" s="255" t="e">
        <f>$W$91</f>
        <v>#REF!</v>
      </c>
      <c r="N9" s="746" t="s">
        <v>61</v>
      </c>
      <c r="O9" s="747"/>
      <c r="P9" s="115">
        <f>COUNTIF(N15:N90,"Finalizada")</f>
        <v>0</v>
      </c>
      <c r="Q9" s="212" t="e">
        <f>Q91</f>
        <v>#REF!</v>
      </c>
      <c r="R9" s="41" t="s">
        <v>48</v>
      </c>
      <c r="S9" s="214">
        <f>100%-(P10/$S$8)</f>
        <v>1</v>
      </c>
      <c r="U9" s="44"/>
      <c r="V9" s="44"/>
    </row>
    <row r="10" spans="1:25" ht="15" x14ac:dyDescent="0.2">
      <c r="A10" s="748" t="s">
        <v>95</v>
      </c>
      <c r="B10" s="735"/>
      <c r="C10" s="735"/>
      <c r="D10" s="749"/>
      <c r="E10" s="749"/>
      <c r="F10" s="750"/>
      <c r="G10" s="751" t="s">
        <v>58</v>
      </c>
      <c r="H10" s="752"/>
      <c r="I10" s="752"/>
      <c r="J10" s="752"/>
      <c r="K10" s="752"/>
      <c r="L10" s="753">
        <f>$S$10</f>
        <v>44</v>
      </c>
      <c r="M10" s="753"/>
      <c r="N10" s="746" t="s">
        <v>63</v>
      </c>
      <c r="O10" s="747"/>
      <c r="P10" s="115">
        <f>COUNTIF(M15:M90,"Vencida")</f>
        <v>0</v>
      </c>
      <c r="Q10" s="42"/>
      <c r="R10" s="43" t="s">
        <v>54</v>
      </c>
      <c r="S10" s="213">
        <v>44</v>
      </c>
      <c r="T10" s="230">
        <f>1/$S$10</f>
        <v>2.2727272727272728E-2</v>
      </c>
      <c r="U10" s="44"/>
      <c r="V10" s="44"/>
    </row>
    <row r="11" spans="1:25" ht="13.5" thickBot="1" x14ac:dyDescent="0.25">
      <c r="A11" s="754" t="s">
        <v>96</v>
      </c>
      <c r="B11" s="755"/>
      <c r="C11" s="755"/>
      <c r="D11" s="756"/>
      <c r="E11" s="756"/>
      <c r="F11" s="757"/>
      <c r="G11" s="758" t="s">
        <v>57</v>
      </c>
      <c r="H11" s="759"/>
      <c r="I11" s="759"/>
      <c r="J11" s="759"/>
      <c r="K11" s="759"/>
      <c r="L11" s="116">
        <f>COUNTIF(T15:T90,"FINALIZADA")</f>
        <v>0</v>
      </c>
      <c r="M11" s="254" t="e">
        <f>$S$91</f>
        <v>#REF!</v>
      </c>
      <c r="N11" s="760" t="s">
        <v>64</v>
      </c>
      <c r="O11" s="761"/>
      <c r="P11" s="117">
        <f>COUNTIF($K$15:$K$90,0)+ COUNTIF($K$15:$K$90,"")</f>
        <v>76</v>
      </c>
      <c r="R11" s="43" t="s">
        <v>55</v>
      </c>
      <c r="S11" s="213">
        <v>35</v>
      </c>
      <c r="T11" s="231">
        <f>1/S11</f>
        <v>2.8571428571428571E-2</v>
      </c>
      <c r="U11" s="44"/>
      <c r="V11" s="44"/>
    </row>
    <row r="12" spans="1:25" ht="3" customHeight="1" thickBot="1" x14ac:dyDescent="0.25">
      <c r="A12" s="769"/>
      <c r="B12" s="770"/>
      <c r="C12" s="770"/>
      <c r="D12" s="770"/>
      <c r="E12" s="770"/>
      <c r="F12" s="770"/>
      <c r="G12" s="770"/>
      <c r="H12" s="770"/>
      <c r="I12" s="770"/>
      <c r="J12" s="770"/>
      <c r="K12" s="770"/>
      <c r="L12" s="770"/>
      <c r="M12" s="770"/>
      <c r="N12" s="770"/>
      <c r="O12" s="770"/>
      <c r="P12" s="771"/>
      <c r="X12" s="44"/>
    </row>
    <row r="13" spans="1:25" s="152" customFormat="1" ht="47.25" customHeight="1" x14ac:dyDescent="0.2">
      <c r="A13" s="776" t="s">
        <v>65</v>
      </c>
      <c r="B13" s="777"/>
      <c r="C13" s="778" t="s">
        <v>8</v>
      </c>
      <c r="D13" s="778"/>
      <c r="E13" s="772" t="s">
        <v>79</v>
      </c>
      <c r="F13" s="772" t="s">
        <v>73</v>
      </c>
      <c r="G13" s="772" t="s">
        <v>30</v>
      </c>
      <c r="H13" s="772"/>
      <c r="I13" s="772"/>
      <c r="J13" s="772"/>
      <c r="K13" s="772"/>
      <c r="L13" s="772" t="s">
        <v>31</v>
      </c>
      <c r="M13" s="772"/>
      <c r="N13" s="772"/>
      <c r="O13" s="772" t="s">
        <v>46</v>
      </c>
      <c r="P13" s="774"/>
      <c r="Q13" s="762" t="s">
        <v>51</v>
      </c>
      <c r="R13" s="763"/>
      <c r="S13" s="763" t="s">
        <v>50</v>
      </c>
      <c r="T13" s="763"/>
      <c r="U13" s="763"/>
      <c r="V13" s="763"/>
      <c r="W13" s="830" t="s">
        <v>8</v>
      </c>
      <c r="X13" s="830"/>
      <c r="Y13" s="831"/>
    </row>
    <row r="14" spans="1:25" s="152" customFormat="1" ht="58.5" customHeight="1" thickBot="1" x14ac:dyDescent="0.25">
      <c r="A14" s="205" t="s">
        <v>9</v>
      </c>
      <c r="B14" s="206" t="s">
        <v>7</v>
      </c>
      <c r="C14" s="207" t="s">
        <v>6</v>
      </c>
      <c r="D14" s="208" t="s">
        <v>37</v>
      </c>
      <c r="E14" s="773"/>
      <c r="F14" s="773"/>
      <c r="G14" s="208" t="s">
        <v>6</v>
      </c>
      <c r="H14" s="208" t="s">
        <v>0</v>
      </c>
      <c r="I14" s="208" t="s">
        <v>76</v>
      </c>
      <c r="J14" s="208" t="s">
        <v>17</v>
      </c>
      <c r="K14" s="209" t="s">
        <v>78</v>
      </c>
      <c r="L14" s="207" t="s">
        <v>4</v>
      </c>
      <c r="M14" s="207" t="s">
        <v>3</v>
      </c>
      <c r="N14" s="207" t="s">
        <v>10</v>
      </c>
      <c r="O14" s="773"/>
      <c r="P14" s="775"/>
      <c r="Q14" s="267" t="s">
        <v>52</v>
      </c>
      <c r="R14" s="262" t="s">
        <v>89</v>
      </c>
      <c r="S14" s="263" t="s">
        <v>91</v>
      </c>
      <c r="T14" s="264" t="s">
        <v>88</v>
      </c>
      <c r="U14" s="264" t="s">
        <v>86</v>
      </c>
      <c r="V14" s="264" t="s">
        <v>90</v>
      </c>
      <c r="W14" s="265" t="s">
        <v>91</v>
      </c>
      <c r="X14" s="264" t="s">
        <v>85</v>
      </c>
      <c r="Y14" s="266" t="s">
        <v>87</v>
      </c>
    </row>
    <row r="15" spans="1:25" s="46" customFormat="1" ht="138" customHeight="1" thickBot="1" x14ac:dyDescent="0.25">
      <c r="A15" s="195">
        <f>'1115-F02 Informe PM'!A14</f>
        <v>1</v>
      </c>
      <c r="B15" s="190" t="str">
        <f>'1115-F02 Informe PM'!B14</f>
        <v>01-2018</v>
      </c>
      <c r="C15" s="196" t="str">
        <f>'1115-F02 Informe PM'!C14</f>
        <v>HALLAZGO 1. REGISTRO CONTABLE INVERSIONES
El Catálogo General de Cuentas (CGC) de las entidades de gobierno, adoptado mediante Resolución 620 de 2015 y actualizado mediante Resoluciones 386, 428, 544, 585, 593 y 602 de 2.018 expedidas por la Contaduría General de la Nación, define la dinámica de la cuenta 1221 inversiones e instrumentos derivados inversiones de administración de liquidez a valor de mercado (valor razonable) con cambios en el resultado, así: 
Se debita con: El valor de mercado de la inversión en la fecha de adquisición; el mayor valor generado como consecuencia de la actualización al valor de mercado; el valor de mercado de la inversión reclasificada desde otra categoría de inversiones de administración de liquidez o desde inversiones en controladas, asociadas o negocios conjuntos; el valor de la recompra de los títulos dados en operaciones repo u operaciones simultáneas. 
Se acredita con: El menor valor generado como consecuencia de la actualización al valor de mercado; el valor de los intereses y dividendos recibidos; el valor de la inversión reclasificada hacia otra categoría de inversiones de administración de liquidez o hacia inversiones en controladas, asociadas o negocios conjuntos; el valor de los títulos reclasificados por operaciones repo u operaciones simultáneas pasivas, el valor de la inversión que se da de baja. 
La Política Contable de Inversiones de administración de liquidez, capítulo I Activos, Título 1, numeral 2,  del Manual de Políticas Contables de la Universidad Tecnológica de Pereira, adoptado mediante Resolución de Rectoría 6331 del 29 de diciembre de 2.017 y actualizado a versión 2 mediante Resolución de Rectoría 7493 del 31 de diciembre de 2.018, establece que: La medición inicial, en el reconocimiento, las inversiones de administración de liquidez se medirán por el valor de mercado, cualquier diferencia con el precio de la transacción se reconocerá como ingreso o como gasto en el resultado del periodo, según corresponda, en la fecha de la adquisición. La medición posterior, al reconocimiento, la UTP clasificará las inversiones en la categoría de valor de mercado con cambios en el resultado y se medirán al valor de mercado. Las variaciones del valor de mercado de estas inversiones afectarán el resultado del periodo. Si el valor de mercado es mayor que el valor registrado de la inversión, la diferencia se reconocerá aumentando el valor de la inversión y reconociendo un ingreso en el resultado del periodo. Si el valor de mercado es menor que el valor registrado de la inversión, la diferencia se reconocerá disminuyendo el valor de la inversión y reconociendo un gasto en el resultado del periodo. Los intereses y dividendos recibidos reducirán el valor de la inversión y aumentarán el efectivo o equivalentes al efectivo de acuerdo con la contraprestación recibida.
Ley 87 de 1.993, artículo 2, indica que, atendiendo los principios constitucionales que debe caracterizar la administración pública, el diseño y el desarrollo del Sistema de Control Interno se orientará al logro de los siguientes objetivos fundamentales, en los literales a, b, c, d, e y f, establecen: Proteger los recursos de la organización, buscando su adecuada administración ante posibles riesgos que lo afecten; garantizar la eficacia, la eficiencia y economía en todas las operaciones promoviendo y facilitando la correcta ejecución de las funciones y actividades definidas para el logro de la misión institucional; velar porque todas las actividades y recursos de la organización estén dirigidos al cumplimiento de los objetivos de la entidad; garantizar la correcta evaluación y seguimiento de la gestión organizacional y asegurar la oportunidad y confiabilidad de la información y de sus registros. El artículo 3, indica la características del Control Interno y el artículo 4 señala los elementos para el Sistema de Control Interno.
Presuntamente, la Ley 734 de 2002, artículo 34, numeral 1°, referido a los deberes de todo servidor público.
Contrario a lo anterior, en la Universidad Tecnológica de Pereira al cierre de la vigencia 2018, se presentaron inconsistencias en el registro contable de la valoración de las inversiones, por $3.826.665.000, así: 
Tabla 8</v>
      </c>
      <c r="D15" s="190" t="str">
        <f>'1115-F02 Informe PM'!D14</f>
        <v xml:space="preserve">Lo anterior es ocasionado por debilidades de control en las conciliaciones y ajustes requeridos para el cierre de la vigencia contable, </v>
      </c>
      <c r="E15" s="190" t="str">
        <f>'1115-F02 Informe PM'!F14</f>
        <v>Gestión Contable</v>
      </c>
      <c r="F15" s="190" t="str">
        <f>'1115-F02 Informe PM'!G14</f>
        <v xml:space="preserve">Ajuste de la  Medición Posterior aplicada a las Inversiones de Administración de Liquidez Clasificada en la Categoria de Valor del Mercado con Cambios en el Resultado </v>
      </c>
      <c r="G15" s="178" t="str">
        <f>'1115-F02 Informe PM'!H14</f>
        <v xml:space="preserve">Revisar los saldos de  las conciliaciones de las Inversiones de Administración de Liquidez Clasificada en la Categoria de Valor del Mercado con Cambios en el Resultado, de acuerdo al anexo 484 de 2017 de la Contaduria General de la Nación. </v>
      </c>
      <c r="H15" s="178" t="str">
        <f>'1115-F02 Informe PM'!I14</f>
        <v>Documento</v>
      </c>
      <c r="I15" s="178">
        <f>'1115-F02 Informe PM'!J14</f>
        <v>1</v>
      </c>
      <c r="J15" s="179">
        <f>'1115-F02 Informe PM'!L14</f>
        <v>43646</v>
      </c>
      <c r="K15" s="268"/>
      <c r="L15" s="150" t="str">
        <f>IF(AND(K15&lt;I15, K15&gt;0),"Si","No")</f>
        <v>No</v>
      </c>
      <c r="M15" s="150" t="str">
        <f>IF(AND($D$11&gt;J15,K15&lt;I15),"Vencida","No")</f>
        <v>No</v>
      </c>
      <c r="N15" s="150" t="str">
        <f>IF(K15=I15,"Finalizada","No")</f>
        <v>No</v>
      </c>
      <c r="O15" s="764"/>
      <c r="P15" s="765"/>
      <c r="Q15" s="69">
        <f>K15/I15</f>
        <v>0</v>
      </c>
      <c r="R15" s="68">
        <f t="shared" ref="R15:R20" si="0">Q15/1</f>
        <v>0</v>
      </c>
      <c r="S15" s="72">
        <f t="shared" ref="S15:S20" si="1">(R15)/$S$10</f>
        <v>0</v>
      </c>
      <c r="T15" s="256" t="str">
        <f t="shared" ref="T15:T21" si="2">IF(S15=$T$10, "FINALIZADA", "PENDIENTE")</f>
        <v>PENDIENTE</v>
      </c>
      <c r="U15" s="257">
        <f t="shared" ref="U15:U21" si="3">S15/$T$10</f>
        <v>0</v>
      </c>
      <c r="V15" s="258">
        <f t="shared" ref="V15:V21" si="4">U15/1</f>
        <v>0</v>
      </c>
      <c r="W15" s="259">
        <f t="shared" ref="W15:W21" si="5">V15/$S$11</f>
        <v>0</v>
      </c>
      <c r="X15" s="260" t="str">
        <f t="shared" ref="X15:X21" si="6">IF(W15=$T$11, "SUBSANADO", "PENDIENTE SUBSANAR")</f>
        <v>PENDIENTE SUBSANAR</v>
      </c>
      <c r="Y15" s="261">
        <f t="shared" ref="Y15:Y21" si="7">W15/$T$11</f>
        <v>0</v>
      </c>
    </row>
    <row r="16" spans="1:25" s="46" customFormat="1" ht="119.25" customHeight="1" thickBot="1" x14ac:dyDescent="0.25">
      <c r="A16" s="182">
        <f>'1115-F02 Informe PM'!A16</f>
        <v>2</v>
      </c>
      <c r="B16" s="183" t="str">
        <f>'1115-F02 Informe PM'!B16</f>
        <v>02-2018</v>
      </c>
      <c r="C16" s="184" t="str">
        <f>'1115-F02 Informe PM'!C16</f>
        <v xml:space="preserve">HALLAZGO 2.  PROVISIONES, LITIGIOS Y DEMANDAS 
La Resolución 484 de 2017, expedida por la Contaduría General de la Nación, en el numeral 6.1 del anexo, por la cual se modifica el anexo de la Resolución 533 de 2015, en lo relacionado con las normas para el reconocimiento, medición, revelación y presentación de los hechos económicos del marco normativo para entidades de gobierno, establece que se reconocerán como provisiones, los pasivos a cargo de la entidad que estén sujetos a condiciones de incertidumbre en relación con su cuantía y/o vencimiento. 
La entidad reconocerá una provisión cuando se cumplan todas y cada una de las siguientes condiciones: a) tiene una obligación presente, ya sea legal o implícita, como resultado de un suceso pasado; b) probablemente, debe desprenderse de recursos que incorporen beneficios económicos o potencial de servicio para cancelar la obligación y c) puede hacerse una estimación fiable del valor de la obligación. 
En algunos casos excepcionales no es claro si existe una obligación en el momento presente. En tales circunstancias, se considerará que el suceso ocurrido en el pasado ha dado lugar a una obligación presente si, teniendo en cuenta toda la evidencia disponible al final del periodo contable, es mayor la probabilidad de que exista una obligación presente que de lo contrario. 
Las obligaciones pueden ser probables, posibles o remotas: Una obligación es probable cuando la probabilidad de ocurrencia es más alta que la probabilidad de que no ocurra, lo cual conlleva al reconocimiento de una provisión; una obligación es posible cuando la probabilidad de ocurrencia es menor que la probabilidad de no ocurrencia, lo cual conlleva a la revelación de un pasivo contingente y una obligación es remota cuando la probabilidad de ocurrencia del evento es prácticamente nula, en este caso no se reconocerá un pasivo, ni será necesaria su revelación como pasivo contingente.  
Ley 87 de 1993, artículo 2, indica que, atendiendo los principios constitucionales que debe caracterizar la administración pública, el diseño y el desarrollo del Sistema de Control Interno se orientará al logro de los siguientes objetivos fundamentales, en los literales a, b, c, d, e y f, establecen: Proteger los recursos de la organización, buscando su adecuada administración ante posibles riesgos que lo afecten; garantizar la eficacia, la eficiencia y economía en todas las operaciones promoviendo y facilitando la correcta ejecución de las funciones y actividades definidas para el logro de la misión institucional; velar porque todas las actividades y recursos de la organización estén dirigidos al cumplimiento de los objetivos de la entidad; garantizar la correcta evaluación y seguimiento de la gestión organizacional y asegurar la oportunidad y confiabilidad de la información y de sus registros. El artículo 3, indica la características del Control Interno y el artículo 4 señala los elementos para el Sistema de Control Interno.
Presuntamente, la Ley 734 de 2002, artículo 34, numeral 1°, referido a los deberes de todo servidor público.
Contrario a lo anterior, la Universidad Tecnológica de Pereira, reconoció y registró en la cuenta 2701 litigios y demandas, procesos judiciales catalogados según estudio técnico de la Oficina Jurídica con probabilidad - posibles o eventuales, presentándose sobrevaloración en las provisiones a diciembre 31 de 2018 por $3.847.846.617, así:
Tabla 9
</v>
      </c>
      <c r="D16" s="183" t="str">
        <f>'1115-F02 Informe PM'!D16</f>
        <v xml:space="preserve">Estas inconsistencias se presentan por debilidades de control en las mediciones inicial y posterior de las provisiones, </v>
      </c>
      <c r="E16" s="183" t="str">
        <f>'1115-F02 Informe PM'!F16</f>
        <v>Gestión Contable</v>
      </c>
      <c r="F16" s="183" t="str">
        <f>'1115-F02 Informe PM'!G16</f>
        <v xml:space="preserve"> Ajuste del Informe  Litigios y Demandas de acuerdo al anexo 484 de 2017 de la Contaduría Generla de la Nación </v>
      </c>
      <c r="G16" s="153" t="str">
        <f>'1115-F02 Informe PM'!H16</f>
        <v>Revisar el  formato empleado en el  Informe de los Procesos, Litigios y Demandas</v>
      </c>
      <c r="H16" s="153" t="str">
        <f>'1115-F02 Informe PM'!I16</f>
        <v>Documento</v>
      </c>
      <c r="I16" s="153">
        <f>'1115-F02 Informe PM'!J16</f>
        <v>1</v>
      </c>
      <c r="J16" s="154">
        <f>'1115-F02 Informe PM'!L16</f>
        <v>43712</v>
      </c>
      <c r="K16" s="269"/>
      <c r="L16" s="147" t="str">
        <f t="shared" ref="L16:L30" si="8">IF(AND(K16&lt;I16, K16&gt;0),"Si","No")</f>
        <v>No</v>
      </c>
      <c r="M16" s="147" t="str">
        <f t="shared" ref="M16:M30" si="9">IF(AND($D$11&gt;J16,K16&lt;I16),"Vencida","No")</f>
        <v>No</v>
      </c>
      <c r="N16" s="147" t="str">
        <f t="shared" ref="N16:N30" si="10">IF(K16=I16,"Finalizada","No")</f>
        <v>No</v>
      </c>
      <c r="O16" s="788"/>
      <c r="P16" s="789"/>
      <c r="Q16" s="83">
        <f t="shared" ref="Q16:Q79" si="11">K16/I16</f>
        <v>0</v>
      </c>
      <c r="R16" s="50">
        <f t="shared" si="0"/>
        <v>0</v>
      </c>
      <c r="S16" s="210">
        <f t="shared" si="1"/>
        <v>0</v>
      </c>
      <c r="T16" s="229" t="str">
        <f t="shared" si="2"/>
        <v>PENDIENTE</v>
      </c>
      <c r="U16" s="227">
        <f t="shared" si="3"/>
        <v>0</v>
      </c>
      <c r="V16" s="241">
        <f t="shared" si="4"/>
        <v>0</v>
      </c>
      <c r="W16" s="239">
        <f t="shared" si="5"/>
        <v>0</v>
      </c>
      <c r="X16" s="243" t="str">
        <f t="shared" si="6"/>
        <v>PENDIENTE SUBSANAR</v>
      </c>
      <c r="Y16" s="242">
        <f t="shared" si="7"/>
        <v>0</v>
      </c>
    </row>
    <row r="17" spans="1:25" s="46" customFormat="1" ht="185.25" customHeight="1" thickBot="1" x14ac:dyDescent="0.25">
      <c r="A17" s="182" t="e">
        <f>'1115-F02 Informe PM'!#REF!</f>
        <v>#REF!</v>
      </c>
      <c r="B17" s="183" t="e">
        <f>'1115-F02 Informe PM'!#REF!</f>
        <v>#REF!</v>
      </c>
      <c r="C17" s="184" t="e">
        <f>'1115-F02 Informe PM'!#REF!</f>
        <v>#REF!</v>
      </c>
      <c r="D17" s="183" t="e">
        <f>'1115-F02 Informe PM'!#REF!</f>
        <v>#REF!</v>
      </c>
      <c r="E17" s="183" t="e">
        <f>'1115-F02 Informe PM'!#REF!</f>
        <v>#REF!</v>
      </c>
      <c r="F17" s="183" t="e">
        <f>'1115-F02 Informe PM'!#REF!</f>
        <v>#REF!</v>
      </c>
      <c r="G17" s="153" t="e">
        <f>'1115-F02 Informe PM'!#REF!</f>
        <v>#REF!</v>
      </c>
      <c r="H17" s="153" t="e">
        <f>'1115-F02 Informe PM'!#REF!</f>
        <v>#REF!</v>
      </c>
      <c r="I17" s="153" t="e">
        <f>'1115-F02 Informe PM'!#REF!</f>
        <v>#REF!</v>
      </c>
      <c r="J17" s="154" t="e">
        <f>'1115-F02 Informe PM'!#REF!</f>
        <v>#REF!</v>
      </c>
      <c r="K17" s="269"/>
      <c r="L17" s="147" t="e">
        <f t="shared" si="8"/>
        <v>#REF!</v>
      </c>
      <c r="M17" s="147" t="e">
        <f t="shared" si="9"/>
        <v>#REF!</v>
      </c>
      <c r="N17" s="147" t="e">
        <f t="shared" si="10"/>
        <v>#REF!</v>
      </c>
      <c r="O17" s="788"/>
      <c r="P17" s="789"/>
      <c r="Q17" s="83" t="e">
        <f t="shared" si="11"/>
        <v>#REF!</v>
      </c>
      <c r="R17" s="50" t="e">
        <f t="shared" si="0"/>
        <v>#REF!</v>
      </c>
      <c r="S17" s="210" t="e">
        <f t="shared" si="1"/>
        <v>#REF!</v>
      </c>
      <c r="T17" s="229" t="e">
        <f t="shared" si="2"/>
        <v>#REF!</v>
      </c>
      <c r="U17" s="227" t="e">
        <f t="shared" si="3"/>
        <v>#REF!</v>
      </c>
      <c r="V17" s="241" t="e">
        <f t="shared" si="4"/>
        <v>#REF!</v>
      </c>
      <c r="W17" s="239" t="e">
        <f t="shared" si="5"/>
        <v>#REF!</v>
      </c>
      <c r="X17" s="243" t="e">
        <f t="shared" si="6"/>
        <v>#REF!</v>
      </c>
      <c r="Y17" s="242" t="e">
        <f t="shared" si="7"/>
        <v>#REF!</v>
      </c>
    </row>
    <row r="18" spans="1:25" s="46" customFormat="1" ht="190.5" customHeight="1" thickBot="1" x14ac:dyDescent="0.25">
      <c r="A18" s="182">
        <f>'1115-F02 Informe PM'!A20</f>
        <v>4</v>
      </c>
      <c r="B18" s="183" t="str">
        <f>'1115-F02 Informe PM'!B20</f>
        <v>04-2018</v>
      </c>
      <c r="C18" s="184" t="str">
        <f>'1115-F02 Informe PM'!C20</f>
        <v xml:space="preserve">HALLAZGO 4.  TERRENOS
La Resolución 533 de 2015 de la CGN, modificado por la Resolución 484 de 2017 de la CGN, por la cual se incorpora al Régimen de Contabilidad Pública el marco conceptual para la preparación y presentación de información financiera de las entidades de gobierno, en el anexo, el numeral 10, referente a las normas para el reconocimiento, medición, revelación y presentación de los hechos económicos del marco normativo para entidades de gobierno, establece que se reconocerán como propiedades, planta y equipo, a) los activos tangibles empleados por la entidad para la producción o suministro de bienes, para la prestación de servicios y para propósitos administrativos; b) los bienes muebles que se tengan para generar ingresos producto de su arrendamiento; y c) los bienes inmuebles arrendados por un valor inferior al valor de mercado del arrendamiento. Estos activos se caracterizan porque no se espera venderlos en el curso de las actividades ordinarias de la entidad y se prevé usarlos durante más de un periodo contable.
El instructivo 002 de 2015, expedido por la CGN,  establece que de acuerdo con el nuevo marco normativo, las propiedades, planta y equipo son activos tangibles empleados por la entidad para la producción o suministro de bienes, para la prestación de servicios; para propósitos administrativos; igualmente, se incluyen los bienes inmuebles con uso futuro indeterminado, los bienes muebles que se tengan para generar ingresos producto de su arrendamiento y los bienes inmuebles arrendados por un valor inferior al valor de mercado del arrendamiento. Estos activos se caracterizan porque no se espera venderlos en el curso de las actividades ordinarias de la entidad y se prevé usarlos durante más de un periodo contable.
De igual forma indica que las principales actividades que realizará la entidad para la determinación de los saldos iniciales bajo el nuevo Marco normativo son las siguientes:
e) Identificar y clasificar la propiedad, planta y equipo por su naturaleza como terrenos, maquinaria y equipo, plantas productoras, edificaciones o muebles y enseres, entre otros. Para tal efecto, se tendrán en cuenta las propiedades, planta y equipo que surjan de contratos de arrendamiento financiero.
f) Realizar el ajuste contable para eliminar, si hubiere, las provisiones de propiedades, planta y equipo reconocidas a 31 de diciembre de 2016 afectando directamente el patrimonio en la cuenta Impactos por Transición al Nuevo Marco de Regulación.    
g) Realizar el ajuste contable para eliminar, si hubiere, las valorizaciones de propiedades, planta y equipo reconocidas a 31 de diciembre de 2016 afectando directamente el patrimonio en la cuenta Superávit por Valorizaciones.
h) Medir cada partida de una clase de propiedad, planta y equipo utilizando una de las siguientes alternativas:
… iii) A valor actualizado en un periodo anterior, siempre que este valor sea comparable en la fecha de actualización, con el valor razonable o con el costo depreciado que tendría el elemento si se hubieran aplicado los criterios establecidos en el Nuevo Marco normativo. El valor actualizado se ajustará para reflejar cambios en un índice general o específico de precios. Para tal efecto, la entidad tendrá en cuenta las valorizaciones o provisiones que tenía el elemento las cuales, a 31 de diciembre de 2016, se reconocen de manera separada. La diferencia entre el valor calculado según lo señalado en este numeral y el costo del elemento a 31 de diciembre de 2016, incrementará o disminuirá el valor del activo y afectará directamente el patrimonio en la cuenta Impactos por Transición al Nuevo Marco de Regulación.
A través de las notas explicativas a la información contable a 31 de diciembre de 2018, la Universidad Tecnológica de Pereira – UTP indica que aplicó la opción iii) citada anteriormente.
La  ley 87 de 1993, artículo 2 indica que, atendiendo los principios constitucionales que debe caracterizar la administración pública, el diseño y el desarrollo del Sistema de Control Interno se orientará al logro de los siguientes objetivos fundamentales, en los literales a, b, c, d, e y f, establecen: Proteger los recursos de la organización, buscando su adecuada administración ante posibles riesgos que lo afecten; garantizar la eficacia, la eficiencia y economía en todas las operaciones promoviendo y facilitando la correcta ejecución de las funciones y actividades definidas para el logro de la misión institucional; velar porque todas las actividades y recursos de la organización estén dirigidos al cumplimiento de los objetivos de la entidad; garantizar la correcta evaluación y seguimiento de la gestión organizacional y asegurar la oportunidad y confiabilidad de la información y de sus registros. El artículo 3, indica las características del Control Interno y el artículo 4 señala los elementos para el Sistema de Control Interno.
Presuntamente, la Ley 734 de 2002, artículo 34, numeral 1°, referido a los deberes de todo servidor público.
La  Universidad Tecnológica de Pereira para la vigencia 2018, no realizó ajustes para la actualización del valor de 2 bienes de acuerdo con el avalúo contratado y aportado por la entidad al equipo auditor, así:
Tabla 11
</v>
      </c>
      <c r="D18" s="183" t="str">
        <f>'1115-F02 Informe PM'!D20</f>
        <v>Estas inconsistencias se presentan por debilidades de control en las conciliaciones y ajustes requeridos tanto para la determinación de los saldos iniciales como para el cierre de la vigencia contable,.</v>
      </c>
      <c r="E18" s="183" t="str">
        <f>'1115-F02 Informe PM'!F20</f>
        <v>Gestión Contable</v>
      </c>
      <c r="F18" s="183" t="str">
        <f>'1115-F02 Informe PM'!G20</f>
        <v>Fortalecer la interpretación de la Medición Posterior de la Propiedad, Planta y Equipo de la Universidad</v>
      </c>
      <c r="G18" s="153" t="str">
        <f>'1115-F02 Informe PM'!H20</f>
        <v>Revisar y ajustar  los saldos de  las conciliaciones de los Terrenos  , de acuerdo al anexo 484 de 2017 de la Contaduria General de la Nación.</v>
      </c>
      <c r="H18" s="153" t="str">
        <f>'1115-F02 Informe PM'!I20</f>
        <v>Documento</v>
      </c>
      <c r="I18" s="153">
        <f>'1115-F02 Informe PM'!J20</f>
        <v>1</v>
      </c>
      <c r="J18" s="154">
        <f>'1115-F02 Informe PM'!L20</f>
        <v>43712</v>
      </c>
      <c r="K18" s="269"/>
      <c r="L18" s="147" t="str">
        <f t="shared" si="8"/>
        <v>No</v>
      </c>
      <c r="M18" s="147" t="str">
        <f t="shared" si="9"/>
        <v>No</v>
      </c>
      <c r="N18" s="147" t="str">
        <f t="shared" si="10"/>
        <v>No</v>
      </c>
      <c r="O18" s="788"/>
      <c r="P18" s="789"/>
      <c r="Q18" s="83">
        <f t="shared" si="11"/>
        <v>0</v>
      </c>
      <c r="R18" s="50">
        <f t="shared" si="0"/>
        <v>0</v>
      </c>
      <c r="S18" s="210">
        <f t="shared" si="1"/>
        <v>0</v>
      </c>
      <c r="T18" s="229" t="str">
        <f t="shared" si="2"/>
        <v>PENDIENTE</v>
      </c>
      <c r="U18" s="227">
        <f t="shared" si="3"/>
        <v>0</v>
      </c>
      <c r="V18" s="241">
        <f t="shared" si="4"/>
        <v>0</v>
      </c>
      <c r="W18" s="239">
        <f t="shared" si="5"/>
        <v>0</v>
      </c>
      <c r="X18" s="243" t="str">
        <f t="shared" si="6"/>
        <v>PENDIENTE SUBSANAR</v>
      </c>
      <c r="Y18" s="242">
        <f t="shared" si="7"/>
        <v>0</v>
      </c>
    </row>
    <row r="19" spans="1:25" s="46" customFormat="1" ht="119.25" customHeight="1" thickBot="1" x14ac:dyDescent="0.25">
      <c r="A19" s="182">
        <f>'1115-F02 Informe PM'!A21</f>
        <v>5</v>
      </c>
      <c r="B19" s="183" t="str">
        <f>'1115-F02 Informe PM'!B21</f>
        <v>05-2018</v>
      </c>
      <c r="C19" s="184" t="str">
        <f>'1115-F02 Informe PM'!C21</f>
        <v xml:space="preserve">HALLAZGO 5.  EDIFICACIONES
La Resolución 533 de 2015 de la CGN, modificado por la Resolución 484 de 2017 de la CGN, por la cual se incorpora al Régimen de Contabilidad Pública el marco conceptual para la preparación y presentación de información financiera de las entidades de gobierno, en el anexo, el numeral 10.1 establece que se reconocerán como propiedades, planta y equipo, a) los activos tangibles empleados por la entidad para la producción o suministro de bienes, para la prestación de servicios y para propósitos administrativos; b) los bienes muebles que se tengan para generar ingresos producto de su arrendamiento; y c) los bienes inmuebles arrendados por un valor inferior al valor de mercado del arrendamiento. Estos activos se caracterizan porque no se espera venderlos en el curso de las actividades ordinarias de la entidad y se prevé usarlos durante más de un periodo contable. Igualmente, la citada resolución establece que los terrenos sobre los que se construyan las propiedades, planta y equipo se reconocerán por separado.
También señala que, las adiciones y mejoras efectuadas a una propiedad, planta y equipo se reconocerán como mayor valor de esta y, en consecuencia, afectarán el cálculo futuro de la depreciación. Las adiciones y mejoras son erogaciones en que incurre la entidad para aumentar la vida útil del activo, ampliar su capacidad productiva y eficiencia operativa, mejorar la calidad de los productos y servicios, o reducir significativamente los costos.
Sobre la medición posterior la norma citada establece, en su numeral 10.3. Medición posterior, que después del reconocimiento, las propiedades, planta y equipo se medirán por el costo menos la depreciación acumulada menos el deterioro acumulado. La depreciación es la distribución sistemática del valor depreciable de un activo a lo largo de su vida útil en función del consumo de los beneficios económicos futuros o del potencial de servicio.
También indica que, al igual que las políticas contables de la entidad que los terrenos no serán objeto de depreciación, salvo que se demuestre que tienen una vida útil finita, es decir, que, por el uso dado al terreno, sea factible establecer el tiempo durante el cual estará en condiciones de generar beneficios económicos o de prestar el servicio previsto.
La Resolución 620 de 2015 de la CGN, mediante la cual se incorporó el catálogo general de cuentas (CGC) de las entidades de gobierno al régimen de contabilidad pública, señala la descripción de la cuenta 1605 Terrenos así: Representa el valor de los predios en los cuales están construidas las diferentes edificaciones, los destinados a futuras construcciones y aquellos en los cuales se lleva a cabo la actividad agrícola. También incluye los terrenos de propiedad de terceros y los de uso futuro indeterminado que cumplan con la definición de activo.
Sobre la cuenta 1640 Edificaciones: Representa el valor de las construcciones, tales como edificios, bodegas, locales, oficinas, fábricas y hospitales, entre otros, que se emplean para propósitos administrativos o para la producción de bienes o la prestación de servicios. También incluye las edificaciones de propiedad de terceros y las de uso futuro indeterminado que cumplen la definición de activo.
La Ley 87 de 1993, artículo 2 indica que, atendiendo los principios constitucionales que debe caracterizar la administración pública, el diseño y el desarrollo del Sistema de Control Interno se orientará al logro de los siguientes objetivos fundamentales, en los literales a, b, c, d, e y f, establecen: Proteger los recursos de la organización, buscando su adecuada administración ante posibles riesgos que lo afecten; garantizar la eficacia, la eficiencia y economía en todas las operaciones promoviendo y facilitando la correcta ejecución de las funciones y actividades definidas para el logro de la misión institucional; velar porque todas las actividades y recursos de la organización estén dirigidos al cumplimiento de los objetivos de la entidad; garantizar la correcta evaluación y seguimiento de la gestión organizacional y asegurar la oportunidad y confiabilidad de la información y de sus registros. El artículo 3, indica las características del Control Interno y el artículo 4 señala los elementos para el Sistema de Control Interno.
Presuntamente, la Ley 734 de 2002, artículo 34, numeral 1°, referido a los deberes de todo servidor público.
Contrariando lo anterior, la Universidad Tecnológica de Pereira para la vigencia 2018, presentó duplicidad en el reconocimiento del avalúo del bien denominado Cancha de Futbol y Pista Atlética, toda vez que se registró en las subcuentas 164019 Instalaciones deportivas y recreacionales por $6.145.473.600 y 16050174 canchas de fútbol y pista atlética por igual valor, cuando el avalúo contratado por la entidad indica que para este bien el área construida es cero (0).
</v>
      </c>
      <c r="D19" s="183" t="str">
        <f>'1115-F02 Informe PM'!D21</f>
        <v xml:space="preserve">Estas inconsistencias se presentan por debilidades de control en las conciliaciones y ajustes requeridos tanto para la determinación de los saldos iniciales como para el cierre de la vigencia contable, </v>
      </c>
      <c r="E19" s="183" t="str">
        <f>'1115-F02 Informe PM'!F21</f>
        <v>Gestión Contable</v>
      </c>
      <c r="F19" s="183" t="str">
        <f>'1115-F02 Informe PM'!G21</f>
        <v>Solicitud al valuador aclaración del valor correcto del avalúo de las canchas de futbol y pista atletica</v>
      </c>
      <c r="G19" s="153" t="str">
        <f>'1115-F02 Informe PM'!H21</f>
        <v xml:space="preserve">Ajustar valor del avaluo de las  canchas de futbol y pista atletica de acuerdo al informe enviado por el valuador </v>
      </c>
      <c r="H19" s="153" t="str">
        <f>'1115-F02 Informe PM'!I21</f>
        <v>Documento</v>
      </c>
      <c r="I19" s="153">
        <f>'1115-F02 Informe PM'!J21</f>
        <v>1</v>
      </c>
      <c r="J19" s="154">
        <f>'1115-F02 Informe PM'!L21</f>
        <v>43712</v>
      </c>
      <c r="K19" s="269"/>
      <c r="L19" s="147" t="str">
        <f t="shared" si="8"/>
        <v>No</v>
      </c>
      <c r="M19" s="147" t="str">
        <f t="shared" si="9"/>
        <v>No</v>
      </c>
      <c r="N19" s="147" t="str">
        <f t="shared" si="10"/>
        <v>No</v>
      </c>
      <c r="O19" s="788"/>
      <c r="P19" s="789"/>
      <c r="Q19" s="83">
        <f t="shared" si="11"/>
        <v>0</v>
      </c>
      <c r="R19" s="50">
        <f t="shared" si="0"/>
        <v>0</v>
      </c>
      <c r="S19" s="210">
        <f t="shared" si="1"/>
        <v>0</v>
      </c>
      <c r="T19" s="229" t="str">
        <f t="shared" si="2"/>
        <v>PENDIENTE</v>
      </c>
      <c r="U19" s="227">
        <f t="shared" si="3"/>
        <v>0</v>
      </c>
      <c r="V19" s="241">
        <f t="shared" si="4"/>
        <v>0</v>
      </c>
      <c r="W19" s="239">
        <f t="shared" si="5"/>
        <v>0</v>
      </c>
      <c r="X19" s="243" t="str">
        <f t="shared" si="6"/>
        <v>PENDIENTE SUBSANAR</v>
      </c>
      <c r="Y19" s="242">
        <f t="shared" si="7"/>
        <v>0</v>
      </c>
    </row>
    <row r="20" spans="1:25" s="46" customFormat="1" ht="300" customHeight="1" thickBot="1" x14ac:dyDescent="0.25">
      <c r="A20" s="187">
        <f>'1115-F02 Informe PM'!A22</f>
        <v>6</v>
      </c>
      <c r="B20" s="188" t="str">
        <f>'1115-F02 Informe PM'!B22</f>
        <v>06-2018</v>
      </c>
      <c r="C20" s="189" t="str">
        <f>'1115-F02 Informe PM'!C22</f>
        <v>HALLAZGO 6.  EJECUCIÓN PRESUPUESTAL DE INGRESOS
La Constitución Política, artículo 209, establece que la función administrativa está al servicio de los intereses generales y se desarrolla con fundamento en el principio de eficacia, economía y celeridad entre otros.
La Ley 87 de 1993, establece las normas para el ejercicio de control interno en las entidades y organismos del Estado, en el artículo 4, literales b, e, i , indica algunos de  los elementos del Sistema de Control Interno, que toda entidad en cabeza de sus directivos debe implementar para facilitar entre otros  procedimientos para la ejecución de los procesos, adopción de normas para protección y utilización racional de los recursos y establecimiento de sistemas modernos de información que faciliten la gestión y el control.
El Acuerdo 22 del 02 de noviembre de 2004, por el cual se expide el estatuto de presupuesto de la Universidad Tecnológica de Pereira, artículo 5, sobre los principios del sistema presupuestal establece entre otros el de la universalidad.
Presuntamente la Ley 734 de 2002, artículo 34, numeral 1, referido a los deberes de todo servidor público.
En la Universidad Tecnológica de Pereira durante la vigencia 2018, se evidenció que no se adicionaron en el presupuesto $1.284.897.211, por concepto de aportes de la nación Ley 30 del 1993, de los cuales $152.850.687 corresponden a funcionamiento y $1.132.046.524 a inversión, presentando una ejecución  del presupuesto de ingresos del 101.09%.</v>
      </c>
      <c r="D20" s="188" t="str">
        <f>'1115-F02 Informe PM'!D22</f>
        <v xml:space="preserve">Lo anterior causado por la falta de seguimiento, control  y monitoreo en el proceso de programación presupuestal, 
</v>
      </c>
      <c r="E20" s="188" t="str">
        <f>'1115-F02 Informe PM'!F22</f>
        <v>Gestión de Presupuesto</v>
      </c>
      <c r="F20" s="188" t="str">
        <f>'1115-F02 Informe PM'!G22</f>
        <v>Validación de la necesidad de ajustar la normatividad actual "Estatuto presupuestal"</v>
      </c>
      <c r="G20" s="175" t="str">
        <f>'1115-F02 Informe PM'!H22</f>
        <v>Solicitar concepto a la Dirección  General del Presupuesto Publico Nacional del Ministerio de Hacienda y Crédito Público</v>
      </c>
      <c r="H20" s="175" t="str">
        <f>'1115-F02 Informe PM'!I22</f>
        <v>Documento</v>
      </c>
      <c r="I20" s="175">
        <f>'1115-F02 Informe PM'!J22</f>
        <v>1</v>
      </c>
      <c r="J20" s="176">
        <f>'1115-F02 Informe PM'!L22</f>
        <v>43677</v>
      </c>
      <c r="K20" s="270"/>
      <c r="L20" s="177" t="str">
        <f t="shared" si="8"/>
        <v>No</v>
      </c>
      <c r="M20" s="177" t="str">
        <f t="shared" si="9"/>
        <v>No</v>
      </c>
      <c r="N20" s="177" t="str">
        <f t="shared" si="10"/>
        <v>No</v>
      </c>
      <c r="O20" s="788"/>
      <c r="P20" s="789"/>
      <c r="Q20" s="83">
        <f t="shared" si="11"/>
        <v>0</v>
      </c>
      <c r="R20" s="50">
        <f t="shared" si="0"/>
        <v>0</v>
      </c>
      <c r="S20" s="210">
        <f t="shared" si="1"/>
        <v>0</v>
      </c>
      <c r="T20" s="229" t="str">
        <f t="shared" si="2"/>
        <v>PENDIENTE</v>
      </c>
      <c r="U20" s="227">
        <f t="shared" si="3"/>
        <v>0</v>
      </c>
      <c r="V20" s="241">
        <f t="shared" si="4"/>
        <v>0</v>
      </c>
      <c r="W20" s="239">
        <f t="shared" si="5"/>
        <v>0</v>
      </c>
      <c r="X20" s="243" t="str">
        <f t="shared" si="6"/>
        <v>PENDIENTE SUBSANAR</v>
      </c>
      <c r="Y20" s="242">
        <f t="shared" si="7"/>
        <v>0</v>
      </c>
    </row>
    <row r="21" spans="1:25" s="46" customFormat="1" ht="123.75" customHeight="1" x14ac:dyDescent="0.2">
      <c r="A21" s="783">
        <f>'1115-F02 Informe PM'!A25</f>
        <v>7</v>
      </c>
      <c r="B21" s="766" t="str">
        <f>'1115-F02 Informe PM'!B25</f>
        <v>07-2018</v>
      </c>
      <c r="C21" s="780" t="str">
        <f>'1115-F02 Informe PM'!C25</f>
        <v xml:space="preserve">HALLAZGO 7.  HORAS CÁTEDRA 
Ley 87 de 1993, en el artículo 2 indica que atendiendo los principios constitucionales que debe caracterizar la administración pública, el diseño y el desarrollo del Sistema de Control Interno se orientará al logro de los siguientes objetivos fundamentales, en los literales a, b, c, d, e y f, establecen: Proteger los recursos de la organización, buscando su adecuada administración ante posibles riesgos que lo afecten; garantizar la eficacia, la eficiencia y economía en todas las operaciones promoviendo y facilitando la correcta ejecución de las funciones y actividades definidas para el logro de la misión institucional; velar porque todas las actividades y recursos de la organización estén dirigidos al cumplimiento de los objetivos de la entidad; garantizar la correcta evaluación y seguimiento de la gestión organizacional y asegurar la oportunidad y confiabilidad de la información y de sus registros. El artículo 3, indica las características del Control Interno y el artículo 4 señala los elementos para el Sistema de Control Interno. 
El Acuerdo N°22 del 02 de noviembre de 2004, por medio del cual se expide el Estatuto Presupuestal de la Universidad Tecnológica de Pereira, literal a del numeral 1 artículo 7, determina que los gastos de personal, reconocimiento a las personas por la contraprestación de los servicios prestados a la institución. Comprende tanto la remuneración ordinaria como los valores asociados a dicha remuneración. 
El Acuerdo N°014 del 6 de mayo de 1993, por el cual se expide el Estatuto Docente de la Universidad Tecnológica de Pereira, artículo 70, literal c, establece que es deber del docente cumplir con responsabilidad y eficiencia la jornada laboral, el horario de trabajo y las funciones a su cargo. 
Presuntamente los artículos 3 y 6 de la Ley 610 de 2000 respecto de la gestión fiscal y el daño patrimonial y el numeral 1° del artículo 34 de la Ley 734 de 2002, referido a los deberes de todo servidor público. 
La Universidad Tecnológica de Pereira, en la vigencia 2018, reconoció y pagó horas cátedra a 13 docentes por $4.975.991, cargadas al período en que se encontraba en incapacidad por enfermedad general o en licencia de maternidad o paternidad, detallados en el Anexo 4.
Así mismo, se evidenció que la Universidad no ha implementado los controles efectivos, que permitan evidenciar el cumplimiento de las horas asignadas a los docentes. 
</v>
      </c>
      <c r="D21" s="766" t="str">
        <f>'1115-F02 Informe PM'!D25</f>
        <v xml:space="preserve">Lo anterior se presenta por debilidades en los mecanismos de control frente a la certificación de horas efectivamente laboradas, </v>
      </c>
      <c r="E21" s="766" t="str">
        <f>'1115-F02 Informe PM'!F25</f>
        <v>Gestión de Talento Humano</v>
      </c>
      <c r="F21" s="766" t="str">
        <f>'1115-F02 Informe PM'!G25</f>
        <v>Ajuste y divulgación del procedimiento para la certificación de horas catedra y sobrecarga</v>
      </c>
      <c r="G21" s="153" t="str">
        <f>'1115-F02 Informe PM'!H25</f>
        <v xml:space="preserve">Ajustar procedimiento 132-CMP-22 del 17 de octubre de 2018 certificación de horas cátedra, con el fin de que se envíen las evidencias de recuperación de horas a Gestión del Talento Humano.
</v>
      </c>
      <c r="H21" s="153" t="str">
        <f>'1115-F02 Informe PM'!I25</f>
        <v>Procedimiento</v>
      </c>
      <c r="I21" s="153">
        <f>'1115-F02 Informe PM'!J25</f>
        <v>1</v>
      </c>
      <c r="J21" s="154" t="str">
        <f>'1115-F02 Informe PM'!L25</f>
        <v>30/06/2019</v>
      </c>
      <c r="K21" s="269"/>
      <c r="L21" s="147" t="str">
        <f t="shared" si="8"/>
        <v>No</v>
      </c>
      <c r="M21" s="147" t="str">
        <f t="shared" si="9"/>
        <v>No</v>
      </c>
      <c r="N21" s="147" t="str">
        <f t="shared" si="10"/>
        <v>No</v>
      </c>
      <c r="O21" s="807"/>
      <c r="P21" s="804"/>
      <c r="Q21" s="57">
        <f t="shared" si="11"/>
        <v>0</v>
      </c>
      <c r="R21" s="45">
        <f>Q21/3</f>
        <v>0</v>
      </c>
      <c r="S21" s="815" t="e">
        <f>(R21+R22+R23)/$S$10</f>
        <v>#REF!</v>
      </c>
      <c r="T21" s="817" t="e">
        <f t="shared" si="2"/>
        <v>#REF!</v>
      </c>
      <c r="U21" s="817" t="e">
        <f t="shared" si="3"/>
        <v>#REF!</v>
      </c>
      <c r="V21" s="826" t="e">
        <f t="shared" si="4"/>
        <v>#REF!</v>
      </c>
      <c r="W21" s="819" t="e">
        <f t="shared" si="5"/>
        <v>#REF!</v>
      </c>
      <c r="X21" s="822" t="e">
        <f t="shared" si="6"/>
        <v>#REF!</v>
      </c>
      <c r="Y21" s="832" t="e">
        <f t="shared" si="7"/>
        <v>#REF!</v>
      </c>
    </row>
    <row r="22" spans="1:25" s="46" customFormat="1" ht="102.75" customHeight="1" x14ac:dyDescent="0.2">
      <c r="A22" s="784"/>
      <c r="B22" s="767"/>
      <c r="C22" s="781"/>
      <c r="D22" s="767"/>
      <c r="E22" s="767"/>
      <c r="F22" s="767"/>
      <c r="G22" s="180" t="e">
        <f>'1115-F02 Informe PM'!#REF!</f>
        <v>#REF!</v>
      </c>
      <c r="H22" s="180" t="e">
        <f>'1115-F02 Informe PM'!#REF!</f>
        <v>#REF!</v>
      </c>
      <c r="I22" s="180" t="e">
        <f>'1115-F02 Informe PM'!#REF!</f>
        <v>#REF!</v>
      </c>
      <c r="J22" s="181" t="e">
        <f>'1115-F02 Informe PM'!#REF!</f>
        <v>#REF!</v>
      </c>
      <c r="K22" s="271"/>
      <c r="L22" s="148" t="e">
        <f t="shared" si="8"/>
        <v>#REF!</v>
      </c>
      <c r="M22" s="148" t="e">
        <f t="shared" si="9"/>
        <v>#REF!</v>
      </c>
      <c r="N22" s="148" t="e">
        <f t="shared" si="10"/>
        <v>#REF!</v>
      </c>
      <c r="O22" s="794"/>
      <c r="P22" s="795"/>
      <c r="Q22" s="58" t="e">
        <f t="shared" si="11"/>
        <v>#REF!</v>
      </c>
      <c r="R22" s="48" t="e">
        <f>Q22/3</f>
        <v>#REF!</v>
      </c>
      <c r="S22" s="816"/>
      <c r="T22" s="818"/>
      <c r="U22" s="818"/>
      <c r="V22" s="827"/>
      <c r="W22" s="820"/>
      <c r="X22" s="823"/>
      <c r="Y22" s="833"/>
    </row>
    <row r="23" spans="1:25" s="46" customFormat="1" ht="102.75" customHeight="1" thickBot="1" x14ac:dyDescent="0.25">
      <c r="A23" s="787"/>
      <c r="B23" s="768"/>
      <c r="C23" s="786"/>
      <c r="D23" s="768"/>
      <c r="E23" s="768"/>
      <c r="F23" s="768"/>
      <c r="G23" s="185" t="e">
        <f>'1115-F02 Informe PM'!#REF!</f>
        <v>#REF!</v>
      </c>
      <c r="H23" s="185" t="e">
        <f>'1115-F02 Informe PM'!#REF!</f>
        <v>#REF!</v>
      </c>
      <c r="I23" s="185" t="e">
        <f>'1115-F02 Informe PM'!#REF!</f>
        <v>#REF!</v>
      </c>
      <c r="J23" s="186" t="e">
        <f>'1115-F02 Informe PM'!#REF!</f>
        <v>#REF!</v>
      </c>
      <c r="K23" s="272"/>
      <c r="L23" s="149" t="e">
        <f t="shared" si="8"/>
        <v>#REF!</v>
      </c>
      <c r="M23" s="149" t="e">
        <f t="shared" si="9"/>
        <v>#REF!</v>
      </c>
      <c r="N23" s="149" t="e">
        <f t="shared" si="10"/>
        <v>#REF!</v>
      </c>
      <c r="O23" s="801"/>
      <c r="P23" s="802"/>
      <c r="Q23" s="70" t="e">
        <f t="shared" si="11"/>
        <v>#REF!</v>
      </c>
      <c r="R23" s="71" t="e">
        <f>Q23/3</f>
        <v>#REF!</v>
      </c>
      <c r="S23" s="829"/>
      <c r="T23" s="825"/>
      <c r="U23" s="825"/>
      <c r="V23" s="828"/>
      <c r="W23" s="821"/>
      <c r="X23" s="824"/>
      <c r="Y23" s="834"/>
    </row>
    <row r="24" spans="1:25" s="46" customFormat="1" ht="90" customHeight="1" x14ac:dyDescent="0.2">
      <c r="A24" s="798">
        <f>'1115-F02 Informe PM'!A33</f>
        <v>8</v>
      </c>
      <c r="B24" s="796" t="str">
        <f>'1115-F02 Informe PM'!B33</f>
        <v>08-2018</v>
      </c>
      <c r="C24" s="797" t="str">
        <f>'1115-F02 Informe PM'!C33</f>
        <v xml:space="preserve">HALLAZGO 8. ORDEN DE SERVICIOS N°1037 DEL 2018
La Constitución Política, artículo 209, establece que la función administrativa está al servicio de los intereses generales y se desarrolla con fundamento en el principio de eficacia, entre otros.
Ley 87 de 1.993, artículo 2 indica que, atendiendo los principios constitucionales que debe caracterizar la administración pública, el diseño y el desarrollo del Sistema de Control Interno se orientará al logro de los siguientes objetivos fundamentales, literal a) proteger los recursos de la organización, buscando su adecuada administración ante posibles riesgos que lo afecten,  literal f) definir y aplicar medidas para prevenir los riesgos, detectar y corregir las desviaciones que se presenten en la organización y que puedan afectar el logro de sus objetivos; literal g) garantizar que el Sistema de Control Interno disponga de sus propios mecanismos de verificación y evaluación.
El Acuerdo 05 del 27 de febrero 2009, del Consejo Superior Universitario, por el cual se expide el Estatuto Contractual de la Universidad Tecnológica de Pereira, dispone en el artículo 15. Formas de Pago: Los pagos parciales se harán en la medida que la realización o entrega de obras, bienes o servicios se vayan realizando. El pago parcial se hará previa certificación del funcionario o interventor designado para verificar el cumplimiento.
La Convocatoria Pública 05, celebrada por la Universidad el 08 de febrero de 2018, determinó las condiciones en que debía efectuarse la orden de servicios, entre las cuales, que debía tener una duración de 10.5 meses, un valor de $31.500.000 y la forma de pago por mensualidades a razón de $3.000.000 como honorarios mensuales, lo que equivale a $31.500.000 / 10.5 meses = $3.000.000 mensuales. 
Presuntamente incurriendo en una falta disciplinaria, conforme a la Ley 734 de 2.002, artículo 34, numeral 1° el cual señala los deberes de todo servidor público. 
Contrariando la anterior normatividad, en especial la convocatoria pública 05 de 2018, la Universidad Tecnológica de Pereira, celebró la orden de servicios 1037 de 2018, cuyo objeto es la prestación de servicios como asesor en los programas de acompañamiento y formación en las aulas de clase de ocho (8) Instituciones Educativas No Certificadas del departamento de Risaralda, en la cual se pactó una duración inicial de 289 días por $31.500.000 y posteriormente, esto es el 20 de noviembre de 2018, se redujo  el plazo de la O.S. 1037 al 30-11-2018 (275 días, 9.16 meses), por $30.000.000, lo que equivaldría a $3.272.965 mensuales, sin cumplir con lo determinado en la convocatoria 05 del 2018, la cual estableció $3.000.000 mensuales. 
Se evidenció que se pagó al contratista $3.000.000, según comprobante de egreso N°2114 del 07-03-2018, la certificación del supervisor solo determinó que el periodo es de un (01) día, comprendido entre (sic) 28-02-2018 al 28-02-2018, sin cumplir con lo determinado en la convocatoria 05 del 2018, la cual estableció $3.000.000 mensuales.
</v>
      </c>
      <c r="D24" s="796" t="str">
        <f>'1115-F02 Informe PM'!D33</f>
        <v xml:space="preserve">Lo anterior ocasionado por debilidades en la supervisión e interventoría y control, </v>
      </c>
      <c r="E24" s="796" t="str">
        <f>'1115-F02 Informe PM'!F33</f>
        <v>Vicerrectoría de Investigaciones, Innovación y Extensión</v>
      </c>
      <c r="F24" s="796" t="str">
        <f>'1115-F02 Informe PM'!G33</f>
        <v xml:space="preserve">Socialización del manual de supervisión que define claramente los procedimientos, las responsabilidades, instrucciones y formatos a emplear durante la labor de supervisión </v>
      </c>
      <c r="G24" s="178" t="str">
        <f>'1115-F02 Informe PM'!H33</f>
        <v>Enviar el manual de supervisión definido por la Oficina Jurídica de la Universidad a las personas que ejercen el rol de supervisores de contratos y ordenes de prestación de servicios en la Vicerrectoría de Investigaciones, Innovación y Extensión.</v>
      </c>
      <c r="H24" s="178" t="str">
        <f>'1115-F02 Informe PM'!I33</f>
        <v>Correo enviado</v>
      </c>
      <c r="I24" s="178">
        <f>'1115-F02 Informe PM'!J33</f>
        <v>1</v>
      </c>
      <c r="J24" s="179">
        <f>'1115-F02 Informe PM'!L33</f>
        <v>43676</v>
      </c>
      <c r="K24" s="268"/>
      <c r="L24" s="150" t="str">
        <f t="shared" si="8"/>
        <v>No</v>
      </c>
      <c r="M24" s="150" t="str">
        <f t="shared" si="9"/>
        <v>No</v>
      </c>
      <c r="N24" s="219" t="str">
        <f t="shared" si="10"/>
        <v>No</v>
      </c>
      <c r="O24" s="803"/>
      <c r="P24" s="804"/>
      <c r="Q24" s="57">
        <f t="shared" si="11"/>
        <v>0</v>
      </c>
      <c r="R24" s="45">
        <f>Q24/2</f>
        <v>0</v>
      </c>
      <c r="S24" s="815" t="e">
        <f>(R24+R25)/$S$10</f>
        <v>#REF!</v>
      </c>
      <c r="T24" s="817" t="e">
        <f>IF(S24=$T$10, "FINALIZADA", "PENDIENTE")</f>
        <v>#REF!</v>
      </c>
      <c r="U24" s="817" t="e">
        <f>S24/$T$10</f>
        <v>#REF!</v>
      </c>
      <c r="V24" s="826" t="e">
        <f>U24/2</f>
        <v>#REF!</v>
      </c>
      <c r="W24" s="819" t="e">
        <f>(V24+V26)/$S$11</f>
        <v>#REF!</v>
      </c>
      <c r="X24" s="822" t="e">
        <f>IF(W24=$T$11, "SUBSANADO", "PENDIENTE SUBSANAR")</f>
        <v>#REF!</v>
      </c>
      <c r="Y24" s="832" t="e">
        <f>W24/$T$11</f>
        <v>#REF!</v>
      </c>
    </row>
    <row r="25" spans="1:25" s="46" customFormat="1" ht="44.25" customHeight="1" x14ac:dyDescent="0.2">
      <c r="A25" s="784"/>
      <c r="B25" s="767"/>
      <c r="C25" s="781"/>
      <c r="D25" s="767"/>
      <c r="E25" s="767"/>
      <c r="F25" s="767"/>
      <c r="G25" s="180" t="e">
        <f>'1115-F02 Informe PM'!#REF!</f>
        <v>#REF!</v>
      </c>
      <c r="H25" s="180" t="e">
        <f>'1115-F02 Informe PM'!#REF!</f>
        <v>#REF!</v>
      </c>
      <c r="I25" s="180" t="e">
        <f>'1115-F02 Informe PM'!#REF!</f>
        <v>#REF!</v>
      </c>
      <c r="J25" s="181" t="e">
        <f>'1115-F02 Informe PM'!#REF!</f>
        <v>#REF!</v>
      </c>
      <c r="K25" s="271"/>
      <c r="L25" s="148" t="e">
        <f t="shared" si="8"/>
        <v>#REF!</v>
      </c>
      <c r="M25" s="148" t="e">
        <f t="shared" si="9"/>
        <v>#REF!</v>
      </c>
      <c r="N25" s="220" t="e">
        <f t="shared" si="10"/>
        <v>#REF!</v>
      </c>
      <c r="O25" s="805"/>
      <c r="P25" s="795"/>
      <c r="Q25" s="58" t="e">
        <f t="shared" si="11"/>
        <v>#REF!</v>
      </c>
      <c r="R25" s="48" t="e">
        <f>Q25/2</f>
        <v>#REF!</v>
      </c>
      <c r="S25" s="816"/>
      <c r="T25" s="818"/>
      <c r="U25" s="818"/>
      <c r="V25" s="827"/>
      <c r="W25" s="820"/>
      <c r="X25" s="823"/>
      <c r="Y25" s="833"/>
    </row>
    <row r="26" spans="1:25" s="46" customFormat="1" ht="58.5" customHeight="1" x14ac:dyDescent="0.2">
      <c r="A26" s="784"/>
      <c r="B26" s="767"/>
      <c r="C26" s="781"/>
      <c r="D26" s="767"/>
      <c r="E26" s="767" t="e">
        <f>'1115-F02 Informe PM'!#REF!</f>
        <v>#REF!</v>
      </c>
      <c r="F26" s="767" t="e">
        <f>'1115-F02 Informe PM'!#REF!</f>
        <v>#REF!</v>
      </c>
      <c r="G26" s="180" t="e">
        <f>'1115-F02 Informe PM'!#REF!</f>
        <v>#REF!</v>
      </c>
      <c r="H26" s="180" t="e">
        <f>'1115-F02 Informe PM'!#REF!</f>
        <v>#REF!</v>
      </c>
      <c r="I26" s="180" t="e">
        <f>'1115-F02 Informe PM'!#REF!</f>
        <v>#REF!</v>
      </c>
      <c r="J26" s="181" t="e">
        <f>'1115-F02 Informe PM'!#REF!</f>
        <v>#REF!</v>
      </c>
      <c r="K26" s="271"/>
      <c r="L26" s="148" t="e">
        <f t="shared" si="8"/>
        <v>#REF!</v>
      </c>
      <c r="M26" s="148" t="e">
        <f t="shared" si="9"/>
        <v>#REF!</v>
      </c>
      <c r="N26" s="220" t="e">
        <f t="shared" si="10"/>
        <v>#REF!</v>
      </c>
      <c r="O26" s="805"/>
      <c r="P26" s="795"/>
      <c r="Q26" s="58" t="e">
        <f t="shared" si="11"/>
        <v>#REF!</v>
      </c>
      <c r="R26" s="48" t="e">
        <f>Q26/4</f>
        <v>#REF!</v>
      </c>
      <c r="S26" s="816" t="e">
        <f>(R26+R27+R28+R29)/$S$10</f>
        <v>#REF!</v>
      </c>
      <c r="T26" s="818" t="e">
        <f>IF(S26=$T$10, "FINALIZADA", "PENDIENTE")</f>
        <v>#REF!</v>
      </c>
      <c r="U26" s="818" t="e">
        <f>S26/$T$10</f>
        <v>#REF!</v>
      </c>
      <c r="V26" s="827" t="e">
        <f>U26/2</f>
        <v>#REF!</v>
      </c>
      <c r="W26" s="820"/>
      <c r="X26" s="823"/>
      <c r="Y26" s="833"/>
    </row>
    <row r="27" spans="1:25" s="46" customFormat="1" ht="57.75" customHeight="1" x14ac:dyDescent="0.2">
      <c r="A27" s="784"/>
      <c r="B27" s="767"/>
      <c r="C27" s="781"/>
      <c r="D27" s="767"/>
      <c r="E27" s="767"/>
      <c r="F27" s="767"/>
      <c r="G27" s="180" t="e">
        <f>'1115-F02 Informe PM'!#REF!</f>
        <v>#REF!</v>
      </c>
      <c r="H27" s="180" t="e">
        <f>'1115-F02 Informe PM'!#REF!</f>
        <v>#REF!</v>
      </c>
      <c r="I27" s="180" t="e">
        <f>'1115-F02 Informe PM'!#REF!</f>
        <v>#REF!</v>
      </c>
      <c r="J27" s="181" t="e">
        <f>'1115-F02 Informe PM'!#REF!</f>
        <v>#REF!</v>
      </c>
      <c r="K27" s="271"/>
      <c r="L27" s="148" t="e">
        <f t="shared" si="8"/>
        <v>#REF!</v>
      </c>
      <c r="M27" s="148" t="e">
        <f t="shared" si="9"/>
        <v>#REF!</v>
      </c>
      <c r="N27" s="220" t="e">
        <f t="shared" si="10"/>
        <v>#REF!</v>
      </c>
      <c r="O27" s="805"/>
      <c r="P27" s="795"/>
      <c r="Q27" s="58" t="e">
        <f t="shared" si="11"/>
        <v>#REF!</v>
      </c>
      <c r="R27" s="48" t="e">
        <f>Q27/4</f>
        <v>#REF!</v>
      </c>
      <c r="S27" s="816"/>
      <c r="T27" s="818"/>
      <c r="U27" s="818"/>
      <c r="V27" s="827"/>
      <c r="W27" s="820"/>
      <c r="X27" s="823"/>
      <c r="Y27" s="833"/>
    </row>
    <row r="28" spans="1:25" s="46" customFormat="1" ht="67.5" customHeight="1" x14ac:dyDescent="0.2">
      <c r="A28" s="784"/>
      <c r="B28" s="767"/>
      <c r="C28" s="781"/>
      <c r="D28" s="767"/>
      <c r="E28" s="767"/>
      <c r="F28" s="767"/>
      <c r="G28" s="180" t="e">
        <f>'1115-F02 Informe PM'!#REF!</f>
        <v>#REF!</v>
      </c>
      <c r="H28" s="180" t="e">
        <f>'1115-F02 Informe PM'!#REF!</f>
        <v>#REF!</v>
      </c>
      <c r="I28" s="180" t="e">
        <f>'1115-F02 Informe PM'!#REF!</f>
        <v>#REF!</v>
      </c>
      <c r="J28" s="181" t="e">
        <f>'1115-F02 Informe PM'!#REF!</f>
        <v>#REF!</v>
      </c>
      <c r="K28" s="271"/>
      <c r="L28" s="148" t="e">
        <f t="shared" si="8"/>
        <v>#REF!</v>
      </c>
      <c r="M28" s="148" t="e">
        <f t="shared" si="9"/>
        <v>#REF!</v>
      </c>
      <c r="N28" s="220" t="e">
        <f t="shared" si="10"/>
        <v>#REF!</v>
      </c>
      <c r="O28" s="805"/>
      <c r="P28" s="795"/>
      <c r="Q28" s="58" t="e">
        <f t="shared" si="11"/>
        <v>#REF!</v>
      </c>
      <c r="R28" s="48" t="e">
        <f>Q28/4</f>
        <v>#REF!</v>
      </c>
      <c r="S28" s="816"/>
      <c r="T28" s="818"/>
      <c r="U28" s="818"/>
      <c r="V28" s="827"/>
      <c r="W28" s="820"/>
      <c r="X28" s="823"/>
      <c r="Y28" s="833"/>
    </row>
    <row r="29" spans="1:25" s="46" customFormat="1" ht="62.25" customHeight="1" thickBot="1" x14ac:dyDescent="0.25">
      <c r="A29" s="785"/>
      <c r="B29" s="779"/>
      <c r="C29" s="782"/>
      <c r="D29" s="779"/>
      <c r="E29" s="779"/>
      <c r="F29" s="779"/>
      <c r="G29" s="191" t="e">
        <f>'1115-F02 Informe PM'!#REF!</f>
        <v>#REF!</v>
      </c>
      <c r="H29" s="191" t="e">
        <f>'1115-F02 Informe PM'!#REF!</f>
        <v>#REF!</v>
      </c>
      <c r="I29" s="191" t="e">
        <f>'1115-F02 Informe PM'!#REF!</f>
        <v>#REF!</v>
      </c>
      <c r="J29" s="192" t="e">
        <f>'1115-F02 Informe PM'!#REF!</f>
        <v>#REF!</v>
      </c>
      <c r="K29" s="273"/>
      <c r="L29" s="193" t="e">
        <f t="shared" si="8"/>
        <v>#REF!</v>
      </c>
      <c r="M29" s="193" t="e">
        <f t="shared" si="9"/>
        <v>#REF!</v>
      </c>
      <c r="N29" s="221" t="e">
        <f t="shared" si="10"/>
        <v>#REF!</v>
      </c>
      <c r="O29" s="790"/>
      <c r="P29" s="791"/>
      <c r="Q29" s="70" t="e">
        <f t="shared" si="11"/>
        <v>#REF!</v>
      </c>
      <c r="R29" s="71" t="e">
        <f>Q29/4</f>
        <v>#REF!</v>
      </c>
      <c r="S29" s="829"/>
      <c r="T29" s="825"/>
      <c r="U29" s="825"/>
      <c r="V29" s="828"/>
      <c r="W29" s="821"/>
      <c r="X29" s="824"/>
      <c r="Y29" s="834"/>
    </row>
    <row r="30" spans="1:25" s="46" customFormat="1" ht="147.75" customHeight="1" x14ac:dyDescent="0.2">
      <c r="A30" s="783" t="e">
        <f>'1115-F02 Informe PM'!#REF!</f>
        <v>#REF!</v>
      </c>
      <c r="B30" s="766" t="e">
        <f>'1115-F02 Informe PM'!#REF!</f>
        <v>#REF!</v>
      </c>
      <c r="C30" s="780" t="e">
        <f>'1115-F02 Informe PM'!#REF!</f>
        <v>#REF!</v>
      </c>
      <c r="D30" s="766" t="e">
        <f>'1115-F02 Informe PM'!#REF!</f>
        <v>#REF!</v>
      </c>
      <c r="E30" s="183" t="e">
        <f>'1115-F02 Informe PM'!#REF!</f>
        <v>#REF!</v>
      </c>
      <c r="F30" s="183" t="e">
        <f>'1115-F02 Informe PM'!#REF!</f>
        <v>#REF!</v>
      </c>
      <c r="G30" s="153" t="e">
        <f>'1115-F02 Informe PM'!#REF!</f>
        <v>#REF!</v>
      </c>
      <c r="H30" s="153" t="e">
        <f>'1115-F02 Informe PM'!#REF!</f>
        <v>#REF!</v>
      </c>
      <c r="I30" s="153" t="e">
        <f>'1115-F02 Informe PM'!#REF!</f>
        <v>#REF!</v>
      </c>
      <c r="J30" s="154" t="e">
        <f>'1115-F02 Informe PM'!#REF!</f>
        <v>#REF!</v>
      </c>
      <c r="K30" s="269"/>
      <c r="L30" s="147" t="e">
        <f t="shared" si="8"/>
        <v>#REF!</v>
      </c>
      <c r="M30" s="147" t="e">
        <f t="shared" si="9"/>
        <v>#REF!</v>
      </c>
      <c r="N30" s="147" t="e">
        <f t="shared" si="10"/>
        <v>#REF!</v>
      </c>
      <c r="O30" s="792"/>
      <c r="P30" s="793"/>
      <c r="Q30" s="57" t="e">
        <f t="shared" si="11"/>
        <v>#REF!</v>
      </c>
      <c r="R30" s="45" t="e">
        <f>Q30/1</f>
        <v>#REF!</v>
      </c>
      <c r="S30" s="61" t="e">
        <f>(R30)/$S$10</f>
        <v>#REF!</v>
      </c>
      <c r="T30" s="217" t="e">
        <f>IF(S30=$T$10, "FINALIZADA", "PENDIENTE")</f>
        <v>#REF!</v>
      </c>
      <c r="U30" s="222" t="e">
        <f>S30/$T$10</f>
        <v>#REF!</v>
      </c>
      <c r="V30" s="240" t="e">
        <f>U30/3</f>
        <v>#REF!</v>
      </c>
      <c r="W30" s="819" t="e">
        <f>(V30+V31+V32)/$S$11</f>
        <v>#REF!</v>
      </c>
      <c r="X30" s="822" t="e">
        <f>IF(W30=$T$11, "SUBSANADO", "PENDIENTE SUBSANAR")</f>
        <v>#REF!</v>
      </c>
      <c r="Y30" s="832" t="e">
        <f>W30/$T$11</f>
        <v>#REF!</v>
      </c>
    </row>
    <row r="31" spans="1:25" s="46" customFormat="1" ht="102.75" customHeight="1" x14ac:dyDescent="0.2">
      <c r="A31" s="784"/>
      <c r="B31" s="767"/>
      <c r="C31" s="781"/>
      <c r="D31" s="767"/>
      <c r="E31" s="767" t="e">
        <f>'1115-F02 Informe PM'!#REF!</f>
        <v>#REF!</v>
      </c>
      <c r="F31" s="194" t="e">
        <f>'1115-F02 Informe PM'!#REF!</f>
        <v>#REF!</v>
      </c>
      <c r="G31" s="180" t="e">
        <f>'1115-F02 Informe PM'!#REF!</f>
        <v>#REF!</v>
      </c>
      <c r="H31" s="180" t="e">
        <f>'1115-F02 Informe PM'!#REF!</f>
        <v>#REF!</v>
      </c>
      <c r="I31" s="180" t="e">
        <f>'1115-F02 Informe PM'!#REF!</f>
        <v>#REF!</v>
      </c>
      <c r="J31" s="181" t="e">
        <f>'1115-F02 Informe PM'!#REF!</f>
        <v>#REF!</v>
      </c>
      <c r="K31" s="271"/>
      <c r="L31" s="148" t="e">
        <f>IF(AND(K31&lt;I31, K31&gt;0),"Si","No")</f>
        <v>#REF!</v>
      </c>
      <c r="M31" s="148" t="e">
        <f>IF(AND($D$11&gt;J31,K31&lt;I31),"Vencida","No")</f>
        <v>#REF!</v>
      </c>
      <c r="N31" s="148" t="e">
        <f>IF(K31=I31,"Finalizada","No")</f>
        <v>#REF!</v>
      </c>
      <c r="O31" s="794"/>
      <c r="P31" s="795"/>
      <c r="Q31" s="58" t="e">
        <f t="shared" si="11"/>
        <v>#REF!</v>
      </c>
      <c r="R31" s="48" t="e">
        <f>Q31/1</f>
        <v>#REF!</v>
      </c>
      <c r="S31" s="211" t="e">
        <f>(R31)/$S$10</f>
        <v>#REF!</v>
      </c>
      <c r="T31" s="216" t="e">
        <f>IF(S31=$T$10, "FINALIZADA", "PENDIENTE")</f>
        <v>#REF!</v>
      </c>
      <c r="U31" s="215" t="e">
        <f>S31/$T$10</f>
        <v>#REF!</v>
      </c>
      <c r="V31" s="235" t="e">
        <f>U31/3</f>
        <v>#REF!</v>
      </c>
      <c r="W31" s="820"/>
      <c r="X31" s="823"/>
      <c r="Y31" s="833"/>
    </row>
    <row r="32" spans="1:25" s="46" customFormat="1" ht="58.5" customHeight="1" x14ac:dyDescent="0.2">
      <c r="A32" s="784"/>
      <c r="B32" s="767"/>
      <c r="C32" s="781"/>
      <c r="D32" s="767"/>
      <c r="E32" s="767"/>
      <c r="F32" s="767" t="e">
        <f>'1115-F02 Informe PM'!#REF!</f>
        <v>#REF!</v>
      </c>
      <c r="G32" s="180" t="e">
        <f>'1115-F02 Informe PM'!#REF!</f>
        <v>#REF!</v>
      </c>
      <c r="H32" s="180" t="e">
        <f>'1115-F02 Informe PM'!#REF!</f>
        <v>#REF!</v>
      </c>
      <c r="I32" s="180" t="e">
        <f>'1115-F02 Informe PM'!#REF!</f>
        <v>#REF!</v>
      </c>
      <c r="J32" s="181" t="e">
        <f>'1115-F02 Informe PM'!#REF!</f>
        <v>#REF!</v>
      </c>
      <c r="K32" s="271"/>
      <c r="L32" s="148" t="e">
        <f>IF(AND(K32&lt;I32, K32&gt;0),"Si","No")</f>
        <v>#REF!</v>
      </c>
      <c r="M32" s="148" t="e">
        <f>IF(AND($D$11&gt;J32,K32&lt;I32),"Vencida","No")</f>
        <v>#REF!</v>
      </c>
      <c r="N32" s="148" t="e">
        <f>IF(K32=I32,"Finalizada","No")</f>
        <v>#REF!</v>
      </c>
      <c r="O32" s="794"/>
      <c r="P32" s="795"/>
      <c r="Q32" s="58" t="e">
        <f t="shared" si="11"/>
        <v>#REF!</v>
      </c>
      <c r="R32" s="48" t="e">
        <f>Q32/2</f>
        <v>#REF!</v>
      </c>
      <c r="S32" s="816" t="e">
        <f>(R32+R33)/$S$10</f>
        <v>#REF!</v>
      </c>
      <c r="T32" s="818" t="e">
        <f>IF(S32=$T$10, "FINALIZADA", "PENDIENTE")</f>
        <v>#REF!</v>
      </c>
      <c r="U32" s="818" t="e">
        <f>S32/$T$10</f>
        <v>#REF!</v>
      </c>
      <c r="V32" s="827" t="e">
        <f>U32/3</f>
        <v>#REF!</v>
      </c>
      <c r="W32" s="820"/>
      <c r="X32" s="823"/>
      <c r="Y32" s="833"/>
    </row>
    <row r="33" spans="1:25" s="46" customFormat="1" ht="72.75" customHeight="1" thickBot="1" x14ac:dyDescent="0.25">
      <c r="A33" s="785"/>
      <c r="B33" s="779"/>
      <c r="C33" s="782"/>
      <c r="D33" s="779"/>
      <c r="E33" s="779"/>
      <c r="F33" s="779"/>
      <c r="G33" s="191" t="e">
        <f>'1115-F02 Informe PM'!#REF!</f>
        <v>#REF!</v>
      </c>
      <c r="H33" s="191" t="e">
        <f>'1115-F02 Informe PM'!#REF!</f>
        <v>#REF!</v>
      </c>
      <c r="I33" s="191" t="e">
        <f>'1115-F02 Informe PM'!#REF!</f>
        <v>#REF!</v>
      </c>
      <c r="J33" s="192" t="e">
        <f>'1115-F02 Informe PM'!#REF!</f>
        <v>#REF!</v>
      </c>
      <c r="K33" s="273"/>
      <c r="L33" s="193" t="e">
        <f>IF(AND(K33&lt;I33, K33&gt;0),"Si","No")</f>
        <v>#REF!</v>
      </c>
      <c r="M33" s="193" t="e">
        <f>IF(AND($D$11&gt;J33,K33&lt;I33),"Vencida","No")</f>
        <v>#REF!</v>
      </c>
      <c r="N33" s="193" t="e">
        <f>IF(K33=I33,"Finalizada","No")</f>
        <v>#REF!</v>
      </c>
      <c r="O33" s="801"/>
      <c r="P33" s="802"/>
      <c r="Q33" s="70" t="e">
        <f t="shared" si="11"/>
        <v>#REF!</v>
      </c>
      <c r="R33" s="71" t="e">
        <f>Q33/2</f>
        <v>#REF!</v>
      </c>
      <c r="S33" s="829"/>
      <c r="T33" s="825"/>
      <c r="U33" s="825"/>
      <c r="V33" s="828"/>
      <c r="W33" s="821"/>
      <c r="X33" s="824"/>
      <c r="Y33" s="834"/>
    </row>
    <row r="34" spans="1:25" s="46" customFormat="1" ht="63.75" customHeight="1" x14ac:dyDescent="0.2">
      <c r="A34" s="783">
        <f>'1115-F02 Informe PM'!A38</f>
        <v>9</v>
      </c>
      <c r="B34" s="766" t="str">
        <f>'1115-F02 Informe PM'!B38</f>
        <v>09-2018</v>
      </c>
      <c r="C34" s="780" t="str">
        <f>'1115-F02 Informe PM'!C38</f>
        <v xml:space="preserve">HALLAZGO 9. CONVENIO 5645 DE 2018 - CANALIZACIÓN Y RECAMARAS 
La Constitución Política, artículo 209, establece que la función administrativa está al servicio de los intereses generales y se desarrolla con fundamento en el principio de eficacia, entre otros.
La Ley 87 de 1993, artículo 2, indica que, atendiendo los principios constitucionales que debe caracterizar la administración pública, el diseño y el desarrollo del Sistema de Control Interno se orientará al logro de los siguientes objetivos fundamentales, literal a) proteger los recursos de la organización, buscando su adecuada administración ante posibles riesgos que lo afecten,  literal f) definir y aplicar medidas para prevenir los riesgos, detectar y corregir las desviaciones que se presenten en la organización y que puedan afectar el logro de sus objetivos; literal g) garantizar que el Sistema de Control Interno disponga de sus propios mecanismos de verificación y evaluación.
El Acuerdo 05 del 27 de febrero 2009, del Consejo Superior Universitario, por el cual se expide el Estatuto Contractual de la Universidad Tecnológica de Pereira, dispone en el artículo 7, los principios de la contratación: Las actuaciones de quienes intervengan en la contratación se desarrollarán con los principios de transparencia, economía, responsabilidad, publicidad y selección objetiva de conformidad con los postulados que rigen la función administrativa. 
El artículo 8, parágrafo 1, de la norma citada, define la interventoría como la persona natural o jurídica en quien se ha delegado la representación de la Universidad, con el encargo expreso de velar y verificar que la ejecución se ajuste a todos y cada uno de los aspectos preestablecidos, tanto en los pliegos de condiciones como en el contrato. 
El artículo 15, señala que los pagos parciales se harán en la medida que la realización o entrega de obras, bienes o servicios se vayan realizando. El pago parcial se hará previa certificación del funcionario o interventor designado para verificar el cumplimiento. 
El contrato 5645 del 20 de diciembre 2018, cláusula octava, indica que las especificaciones técnicas, propuesta del contratista, entre otros, son parte integral del contrato. Las especificaciones técnicas del contrato 5645 del 20 de diciembre de 2018, en el numeral 1.03 Demolición de andenes, establece la medida y forma de pago de la actividad: Se pagará por metro cubico (m³) de demolición, midiendo el área demolida por el espesor del andén.
Presuntamente la Ley 734 de 2002, artículo 34, numeral 1°, referido a los deberes de todo servidor público.
La Universidad Tecnológica de Pereira, suscribió el contrato 5645 del 20 de diciembre 2018, con el objeto de ejecutar obras civiles para la construcción de canalización de dos y tres vías en tubería tipo TDP 4" y recamaras en concreto según planos y especificaciones técnicas. Tanto en la propuesta del contratista radicado el 4 de diciembre de 2018, como en el contrato, se estableció un valor unitario de $97.400 por metro cúbico (m³) para la actividad 1.3 demolición de andenes.
Se evidenció que en las preactas de obra de la actividad N°1.3 correspondiente a la demolición de andenes, se cuantificaron las cantidades ejecutadas por 26.5 metros cuadrados (m²), sin tener en cuenta que la unidad contractual es metro cúbico (m³), así: 
Tabla 12
</v>
      </c>
      <c r="D34" s="766" t="str">
        <f>'1115-F02 Informe PM'!D38</f>
        <v xml:space="preserve">Lo anterior ocasionado por debilidades en la supervisión e interventoría, . </v>
      </c>
      <c r="E34" s="766" t="str">
        <f>'1115-F02 Informe PM'!F38</f>
        <v>Gestión de Mantenimiento</v>
      </c>
      <c r="F34" s="766" t="str">
        <f>'1115-F02 Informe PM'!G38</f>
        <v xml:space="preserve">Elaboración de un protocolo para Mantenimiento Institucional con el fin de realizar una revisión previa antes de iniciar la ejecución de los contratos de obra. </v>
      </c>
      <c r="G34" s="153" t="str">
        <f>'1115-F02 Informe PM'!H38</f>
        <v>Elaborar un protocolo para contratos de obra liderados por Gestión de Mantenimiento Institucional</v>
      </c>
      <c r="H34" s="153" t="str">
        <f>'1115-F02 Informe PM'!I38</f>
        <v>Documento</v>
      </c>
      <c r="I34" s="153">
        <f>'1115-F02 Informe PM'!J38</f>
        <v>1</v>
      </c>
      <c r="J34" s="154">
        <f>'1115-F02 Informe PM'!L38</f>
        <v>43676</v>
      </c>
      <c r="K34" s="269"/>
      <c r="L34" s="147" t="str">
        <f>IF(AND(K34&lt;I34, K34&gt;0),"Si","No")</f>
        <v>No</v>
      </c>
      <c r="M34" s="147" t="str">
        <f>IF(AND($D$11&gt;J34,K34&lt;I34),"Vencida","No")</f>
        <v>No</v>
      </c>
      <c r="N34" s="147" t="str">
        <f>IF(K34=I34,"Finalizada","No")</f>
        <v>No</v>
      </c>
      <c r="O34" s="794"/>
      <c r="P34" s="795"/>
      <c r="Q34" s="57">
        <f t="shared" si="11"/>
        <v>0</v>
      </c>
      <c r="R34" s="45">
        <f>Q34/4</f>
        <v>0</v>
      </c>
      <c r="S34" s="815" t="e">
        <f>(R34+R35+R36+R37)/$S$10</f>
        <v>#REF!</v>
      </c>
      <c r="T34" s="817" t="e">
        <f>IF(S34=$T$10, "FINALIZADA", "PENDIENTE")</f>
        <v>#REF!</v>
      </c>
      <c r="U34" s="817" t="e">
        <f>S34/$T$10</f>
        <v>#REF!</v>
      </c>
      <c r="V34" s="826" t="e">
        <f>U34/1</f>
        <v>#REF!</v>
      </c>
      <c r="W34" s="819" t="e">
        <f>V34/$S$11</f>
        <v>#REF!</v>
      </c>
      <c r="X34" s="822" t="e">
        <f>IF(W34=$T$11, "SUBSANADO", "PENDIENTE SUBSANAR")</f>
        <v>#REF!</v>
      </c>
      <c r="Y34" s="832" t="e">
        <f>W34/$T$11</f>
        <v>#REF!</v>
      </c>
    </row>
    <row r="35" spans="1:25" s="46" customFormat="1" ht="40.5" customHeight="1" x14ac:dyDescent="0.2">
      <c r="A35" s="784"/>
      <c r="B35" s="767"/>
      <c r="C35" s="781"/>
      <c r="D35" s="767"/>
      <c r="E35" s="767"/>
      <c r="F35" s="767"/>
      <c r="G35" s="180" t="e">
        <f>'1115-F02 Informe PM'!#REF!</f>
        <v>#REF!</v>
      </c>
      <c r="H35" s="180" t="e">
        <f>'1115-F02 Informe PM'!#REF!</f>
        <v>#REF!</v>
      </c>
      <c r="I35" s="180" t="e">
        <f>'1115-F02 Informe PM'!#REF!</f>
        <v>#REF!</v>
      </c>
      <c r="J35" s="181" t="e">
        <f>'1115-F02 Informe PM'!#REF!</f>
        <v>#REF!</v>
      </c>
      <c r="K35" s="271"/>
      <c r="L35" s="148" t="e">
        <f t="shared" ref="L35:L41" si="12">IF(AND(K35&lt;I35, K35&gt;0),"Si","No")</f>
        <v>#REF!</v>
      </c>
      <c r="M35" s="148" t="e">
        <f t="shared" ref="M35:M41" si="13">IF(AND($D$11&gt;J35,K35&lt;I35),"Vencida","No")</f>
        <v>#REF!</v>
      </c>
      <c r="N35" s="148" t="e">
        <f t="shared" ref="N35:N41" si="14">IF(K35=I35,"Finalizada","No")</f>
        <v>#REF!</v>
      </c>
      <c r="O35" s="794"/>
      <c r="P35" s="795"/>
      <c r="Q35" s="58" t="e">
        <f t="shared" si="11"/>
        <v>#REF!</v>
      </c>
      <c r="R35" s="48" t="e">
        <f>Q35/4</f>
        <v>#REF!</v>
      </c>
      <c r="S35" s="816"/>
      <c r="T35" s="818"/>
      <c r="U35" s="818"/>
      <c r="V35" s="827"/>
      <c r="W35" s="820"/>
      <c r="X35" s="823"/>
      <c r="Y35" s="833"/>
    </row>
    <row r="36" spans="1:25" s="46" customFormat="1" ht="56.25" customHeight="1" x14ac:dyDescent="0.2">
      <c r="A36" s="784"/>
      <c r="B36" s="767"/>
      <c r="C36" s="781"/>
      <c r="D36" s="767"/>
      <c r="E36" s="767"/>
      <c r="F36" s="767"/>
      <c r="G36" s="180" t="e">
        <f>'1115-F02 Informe PM'!#REF!</f>
        <v>#REF!</v>
      </c>
      <c r="H36" s="180" t="e">
        <f>'1115-F02 Informe PM'!#REF!</f>
        <v>#REF!</v>
      </c>
      <c r="I36" s="180" t="e">
        <f>'1115-F02 Informe PM'!#REF!</f>
        <v>#REF!</v>
      </c>
      <c r="J36" s="181" t="e">
        <f>'1115-F02 Informe PM'!#REF!</f>
        <v>#REF!</v>
      </c>
      <c r="K36" s="271"/>
      <c r="L36" s="148" t="e">
        <f t="shared" si="12"/>
        <v>#REF!</v>
      </c>
      <c r="M36" s="148" t="e">
        <f t="shared" si="13"/>
        <v>#REF!</v>
      </c>
      <c r="N36" s="148" t="e">
        <f t="shared" si="14"/>
        <v>#REF!</v>
      </c>
      <c r="O36" s="794"/>
      <c r="P36" s="795"/>
      <c r="Q36" s="58" t="e">
        <f t="shared" si="11"/>
        <v>#REF!</v>
      </c>
      <c r="R36" s="48" t="e">
        <f>Q36/4</f>
        <v>#REF!</v>
      </c>
      <c r="S36" s="816"/>
      <c r="T36" s="818"/>
      <c r="U36" s="818"/>
      <c r="V36" s="827"/>
      <c r="W36" s="820"/>
      <c r="X36" s="823"/>
      <c r="Y36" s="833"/>
    </row>
    <row r="37" spans="1:25" s="46" customFormat="1" ht="51" customHeight="1" thickBot="1" x14ac:dyDescent="0.25">
      <c r="A37" s="785"/>
      <c r="B37" s="779"/>
      <c r="C37" s="782"/>
      <c r="D37" s="779"/>
      <c r="E37" s="779"/>
      <c r="F37" s="779"/>
      <c r="G37" s="191" t="e">
        <f>'1115-F02 Informe PM'!#REF!</f>
        <v>#REF!</v>
      </c>
      <c r="H37" s="191" t="e">
        <f>'1115-F02 Informe PM'!#REF!</f>
        <v>#REF!</v>
      </c>
      <c r="I37" s="191" t="e">
        <f>'1115-F02 Informe PM'!#REF!</f>
        <v>#REF!</v>
      </c>
      <c r="J37" s="192" t="e">
        <f>'1115-F02 Informe PM'!#REF!</f>
        <v>#REF!</v>
      </c>
      <c r="K37" s="273"/>
      <c r="L37" s="193" t="e">
        <f t="shared" si="12"/>
        <v>#REF!</v>
      </c>
      <c r="M37" s="193" t="e">
        <f t="shared" si="13"/>
        <v>#REF!</v>
      </c>
      <c r="N37" s="193" t="e">
        <f t="shared" si="14"/>
        <v>#REF!</v>
      </c>
      <c r="O37" s="794"/>
      <c r="P37" s="795"/>
      <c r="Q37" s="70" t="e">
        <f t="shared" si="11"/>
        <v>#REF!</v>
      </c>
      <c r="R37" s="71" t="e">
        <f>Q37/4</f>
        <v>#REF!</v>
      </c>
      <c r="S37" s="829"/>
      <c r="T37" s="825"/>
      <c r="U37" s="825"/>
      <c r="V37" s="828"/>
      <c r="W37" s="821"/>
      <c r="X37" s="824"/>
      <c r="Y37" s="834"/>
    </row>
    <row r="38" spans="1:25" s="46" customFormat="1" ht="94.5" customHeight="1" x14ac:dyDescent="0.2">
      <c r="A38" s="783">
        <f>'1115-F02 Informe PM'!A40</f>
        <v>10</v>
      </c>
      <c r="B38" s="766" t="str">
        <f>'1115-F02 Informe PM'!B40</f>
        <v>10-2018</v>
      </c>
      <c r="C38" s="780" t="str">
        <f>'1115-F02 Informe PM'!C40</f>
        <v xml:space="preserve">HALLAZGO 10.  BIENES DEVOLUTIVOS 
La Resolución 533 de 2015 de la CGN, modificado por la Resolución 484 de 2017 de la CGN, por la cual se incorpora al Régimen de Contabilidad Pública el marco conceptual para la preparación y presentación de información financiera de las entidades de gobierno en el anexo, el numeral 10.1, establece que se reconocerán como propiedades, planta y equipo, a) los activos tangibles empleados por la entidad para la producción o suministro de bienes, para la prestación de servicios y para propósitos administrativos; b) los bienes muebles que se tengan para generar ingresos producto de su arrendamiento; y c) los bienes inmuebles arrendados por un valor inferior al valor de mercado del arrendamiento.
Sobre la baja en cuentas, el numeral 10.4 de la citada norma indica que un elemento de propiedades, planta y equipo se dará de baja cuando no cumpla con los requisitos establecidos para que se reconozca como tal. Esto se puede presentar cuando se dispone del elemento no se espera obtener un potencial de servicio o beneficios económicos futuros por su uso o enajenación.
La Resolución 620 de 2015 de la CGN, mediante la cual se incorporó el catálogo general de cuentas (CGC) de las entidades de gobierno al régimen de contabilidad pública, señala la descripción de la cuenta 1655 Maquinaria y Equipo:
Representa, entre otros, el valor de la maquinaria industrial, el equipo para la construcción y perforación, así como las herramientas y accesorios que se emplean en la producción de bienes y la prestación de servicios. También incluye la maquinaria y equipo de propiedad de terceros que cumplan la definición de activo.
Respecto del deterioro, el manual de políticas contables de la Universidad Tecnológica de Pereira -UTP establece:
El Almacén General identificará plenamente los bienes que requieren comprobación del deterioro del valor de los activos y presentara un informe al Comité Técnico de Sostenibilidad Contable. De igual forma Gestión Contable efectuará las estimaciones del valor recuperable o del servicio recuperable y distinguirá los activos generadores de efectivo de los no generados.
Indicios de deterioro del valor de los activos
Para determinar si hay indicios de deterioro del valor de sus activos, la UTP recurrirá, entre otras, a las siguientes fuentes externas e internas de información:
Fuentes externas de información:
Fuentes externas de información:
a) Durante el periodo, el valor de mercado del activo ha disminuido significativamente más que lo que se esperaría como consecuencia del paso del tiempo o de su uso normal.
b) Durante el periodo, han tenido lugar, o van a tener lugar en un futuro inmediato, cambios significativos con una incidencia adversa sobre la UTP, los cuales están relacionados con el mercado al que está destinado el activo o, con el entorno legal, económico, tecnológico o de mercado en el que opera la UTP.
c) Durante el periodo, las tasas de interés de mercado, u otras tasas de mercado de rendimiento de inversiones, han tenido incrementos que probablemente afecten la tasa de descuento utilizada para calcular el valor en uso del activo, de forma que disminuya su valor recuperable significativamente. 
Fuentes internas de información: 
a) Se dispone de evidencia sobre la obsolescencia o deterioro físico del activo. 
b) Durante el periodo, han tenido lugar, o se espera que tengan lugar en un futuro inmediato, cambios significativos en la manera como se usa o se espera usar el activo, los cuales afectarán desfavorablemente el beneficio económico que el activo le genera a la UTP. Estos cambios incluyen el hecho de que el activo esté ocioso, planes de discontinuación o restructuración de la operación a la que pertenece el activo, los planes para disponer el activo antes de la fecha prevista y la reconsideración de la vida útil de un activo ya no como indefinido sino como finita. 
c) Se decide detener la construcción del activo antes de su finalización o de su puesta en condiciones de funcionamiento. 
d) Se dispone de evidencia procedente de informes internos que indican que el rendimiento económico del activo es, o va a ser, inferior al esperado.
La Ley 87 de 1993, artículo 2, indica que, atendiendo los principios constitucionales que debe caracterizar la administración pública, el diseño y el desarrollo del Sistema de Control Interno se orientará al logro de los siguientes objetivos fundamentales, en los literales a, b, c, d, e y f, establecen: Proteger los recursos de la organización, buscando su adecuada administración ante posibles riesgos que lo afecten; garantizar la eficacia, la eficiencia y economía en todas las operaciones promoviendo y facilitando la correcta ejecución de las funciones y actividades definidas para el logro de la misión institucional; velar porque todas las actividades y recursos de la organización estén dirigidos al cumplimiento de los objetivos de la entidad; garantizar la correcta evaluación y seguimiento de la gestión organizacional y asegurar la oportunidad y confiabilidad de la información y de sus registros. El artículo 3, indica las características del Control Interno y el artículo 4 señala los elementos para el Sistema de Control Interno.
La Universidad Tecnológica de Pereira a diciembre 31 de 2018, no dio baja, ni reconoció deterioro de 2 activos por $137.066.446, los cuales se encuentran fuera de uso desde años anteriores, evidenciado mediante inspección física, así:
Tabla 13
</v>
      </c>
      <c r="D38" s="766" t="str">
        <f>'1115-F02 Informe PM'!D40</f>
        <v xml:space="preserve">Estas inconsistencias se presentan por debilidades en la identificación de los bienes objeto de deterioro, </v>
      </c>
      <c r="E38" s="766" t="str">
        <f>'1115-F02 Informe PM'!F40</f>
        <v>Almacen General
Gestión de Tecnologías informáticas y sistemas de información</v>
      </c>
      <c r="F38" s="766" t="str">
        <f>'1115-F02 Informe PM'!G40</f>
        <v>Ajuste de la Vista del aplicativo Inventario (SI) con el fin de adicionar campos de informacion sobre marca, serial y modelo</v>
      </c>
      <c r="G38" s="153" t="str">
        <f>'1115-F02 Informe PM'!H40</f>
        <v>AG: Solicitar a GTISI el ajuste del aplicativo de Inventario</v>
      </c>
      <c r="H38" s="153" t="str">
        <f>'1115-F02 Informe PM'!I40</f>
        <v>Documento</v>
      </c>
      <c r="I38" s="153">
        <f>'1115-F02 Informe PM'!J40</f>
        <v>1</v>
      </c>
      <c r="J38" s="154">
        <f>'1115-F02 Informe PM'!L40</f>
        <v>43646</v>
      </c>
      <c r="K38" s="269"/>
      <c r="L38" s="147" t="str">
        <f t="shared" si="12"/>
        <v>No</v>
      </c>
      <c r="M38" s="147" t="str">
        <f t="shared" si="13"/>
        <v>No</v>
      </c>
      <c r="N38" s="147" t="str">
        <f t="shared" si="14"/>
        <v>No</v>
      </c>
      <c r="O38" s="792"/>
      <c r="P38" s="793"/>
      <c r="Q38" s="57">
        <f t="shared" si="11"/>
        <v>0</v>
      </c>
      <c r="R38" s="45">
        <f>Q38/3</f>
        <v>0</v>
      </c>
      <c r="S38" s="815" t="e">
        <f>(R38+R39+R40)/$S$10</f>
        <v>#REF!</v>
      </c>
      <c r="T38" s="817" t="e">
        <f>IF(S38=$T$10, "FINALIZADA", "PENDIENTE")</f>
        <v>#REF!</v>
      </c>
      <c r="U38" s="817" t="e">
        <f>S38/$T$10</f>
        <v>#REF!</v>
      </c>
      <c r="V38" s="826" t="e">
        <f>U38/2</f>
        <v>#REF!</v>
      </c>
      <c r="W38" s="819" t="e">
        <f>(V38+V41)/$S$11</f>
        <v>#REF!</v>
      </c>
      <c r="X38" s="822" t="e">
        <f>IF(W38=$T$11, "SUBSANADO", "PENDIENTE SUBSANAR")</f>
        <v>#REF!</v>
      </c>
      <c r="Y38" s="832" t="e">
        <f>W38/$T$11</f>
        <v>#REF!</v>
      </c>
    </row>
    <row r="39" spans="1:25" s="46" customFormat="1" ht="63" customHeight="1" x14ac:dyDescent="0.2">
      <c r="A39" s="784"/>
      <c r="B39" s="767"/>
      <c r="C39" s="781"/>
      <c r="D39" s="767"/>
      <c r="E39" s="767"/>
      <c r="F39" s="767"/>
      <c r="G39" s="180" t="e">
        <f>'1115-F02 Informe PM'!#REF!</f>
        <v>#REF!</v>
      </c>
      <c r="H39" s="180" t="e">
        <f>'1115-F02 Informe PM'!#REF!</f>
        <v>#REF!</v>
      </c>
      <c r="I39" s="180" t="e">
        <f>'1115-F02 Informe PM'!#REF!</f>
        <v>#REF!</v>
      </c>
      <c r="J39" s="181" t="e">
        <f>'1115-F02 Informe PM'!#REF!</f>
        <v>#REF!</v>
      </c>
      <c r="K39" s="271"/>
      <c r="L39" s="148" t="e">
        <f t="shared" si="12"/>
        <v>#REF!</v>
      </c>
      <c r="M39" s="148" t="e">
        <f t="shared" si="13"/>
        <v>#REF!</v>
      </c>
      <c r="N39" s="148" t="e">
        <f t="shared" si="14"/>
        <v>#REF!</v>
      </c>
      <c r="O39" s="794"/>
      <c r="P39" s="795"/>
      <c r="Q39" s="58" t="e">
        <f t="shared" si="11"/>
        <v>#REF!</v>
      </c>
      <c r="R39" s="48" t="e">
        <f>Q39/3</f>
        <v>#REF!</v>
      </c>
      <c r="S39" s="816"/>
      <c r="T39" s="818"/>
      <c r="U39" s="818"/>
      <c r="V39" s="827"/>
      <c r="W39" s="820"/>
      <c r="X39" s="823"/>
      <c r="Y39" s="833"/>
    </row>
    <row r="40" spans="1:25" s="46" customFormat="1" ht="143.25" customHeight="1" x14ac:dyDescent="0.2">
      <c r="A40" s="784"/>
      <c r="B40" s="767"/>
      <c r="C40" s="781"/>
      <c r="D40" s="767"/>
      <c r="E40" s="767"/>
      <c r="F40" s="767"/>
      <c r="G40" s="180" t="e">
        <f>'1115-F02 Informe PM'!#REF!</f>
        <v>#REF!</v>
      </c>
      <c r="H40" s="180" t="e">
        <f>'1115-F02 Informe PM'!#REF!</f>
        <v>#REF!</v>
      </c>
      <c r="I40" s="180" t="e">
        <f>'1115-F02 Informe PM'!#REF!</f>
        <v>#REF!</v>
      </c>
      <c r="J40" s="181" t="e">
        <f>'1115-F02 Informe PM'!#REF!</f>
        <v>#REF!</v>
      </c>
      <c r="K40" s="271"/>
      <c r="L40" s="148" t="e">
        <f t="shared" si="12"/>
        <v>#REF!</v>
      </c>
      <c r="M40" s="148" t="e">
        <f t="shared" si="13"/>
        <v>#REF!</v>
      </c>
      <c r="N40" s="148" t="e">
        <f t="shared" si="14"/>
        <v>#REF!</v>
      </c>
      <c r="O40" s="794"/>
      <c r="P40" s="795"/>
      <c r="Q40" s="58" t="e">
        <f t="shared" si="11"/>
        <v>#REF!</v>
      </c>
      <c r="R40" s="48" t="e">
        <f>Q40/3</f>
        <v>#REF!</v>
      </c>
      <c r="S40" s="816"/>
      <c r="T40" s="818"/>
      <c r="U40" s="818"/>
      <c r="V40" s="827"/>
      <c r="W40" s="820"/>
      <c r="X40" s="823"/>
      <c r="Y40" s="833"/>
    </row>
    <row r="41" spans="1:25" s="46" customFormat="1" ht="128.25" customHeight="1" thickBot="1" x14ac:dyDescent="0.25">
      <c r="A41" s="787"/>
      <c r="B41" s="768"/>
      <c r="C41" s="786"/>
      <c r="D41" s="768"/>
      <c r="E41" s="768"/>
      <c r="F41" s="197" t="e">
        <f>'1115-F02 Informe PM'!#REF!</f>
        <v>#REF!</v>
      </c>
      <c r="G41" s="185" t="e">
        <f>'1115-F02 Informe PM'!#REF!</f>
        <v>#REF!</v>
      </c>
      <c r="H41" s="185" t="e">
        <f>'1115-F02 Informe PM'!#REF!</f>
        <v>#REF!</v>
      </c>
      <c r="I41" s="185" t="e">
        <f>'1115-F02 Informe PM'!#REF!</f>
        <v>#REF!</v>
      </c>
      <c r="J41" s="186" t="e">
        <f>'1115-F02 Informe PM'!#REF!</f>
        <v>#REF!</v>
      </c>
      <c r="K41" s="272"/>
      <c r="L41" s="149" t="e">
        <f t="shared" si="12"/>
        <v>#REF!</v>
      </c>
      <c r="M41" s="149" t="e">
        <f t="shared" si="13"/>
        <v>#REF!</v>
      </c>
      <c r="N41" s="149" t="e">
        <f t="shared" si="14"/>
        <v>#REF!</v>
      </c>
      <c r="O41" s="806"/>
      <c r="P41" s="791"/>
      <c r="Q41" s="70" t="e">
        <f t="shared" si="11"/>
        <v>#REF!</v>
      </c>
      <c r="R41" s="71" t="e">
        <f>Q41/1</f>
        <v>#REF!</v>
      </c>
      <c r="S41" s="223" t="e">
        <f>(R41)/$S$10</f>
        <v>#REF!</v>
      </c>
      <c r="T41" s="218" t="e">
        <f>IF(S41=$T$10, "FINALIZADA", "PENDIENTE")</f>
        <v>#REF!</v>
      </c>
      <c r="U41" s="224" t="e">
        <f>S41/$T$10</f>
        <v>#REF!</v>
      </c>
      <c r="V41" s="244" t="e">
        <f>U41/2</f>
        <v>#REF!</v>
      </c>
      <c r="W41" s="821"/>
      <c r="X41" s="824"/>
      <c r="Y41" s="834"/>
    </row>
    <row r="42" spans="1:25" s="46" customFormat="1" ht="102.75" customHeight="1" thickBot="1" x14ac:dyDescent="0.25">
      <c r="A42" s="198">
        <f>'1115-F02 Informe PM'!A51</f>
        <v>11</v>
      </c>
      <c r="B42" s="199" t="str">
        <f>'1115-F02 Informe PM'!B51</f>
        <v>11-2018</v>
      </c>
      <c r="C42" s="200" t="str">
        <f>'1115-F02 Informe PM'!C51</f>
        <v xml:space="preserve">HALLAZGO 11.  PLACA BIENES MUEBLES
La Ley 87 de 1993, en el artículo 2, indica que atendiendo los principios constitucionales que debe caracterizar la administración pública, el diseño y el desarrollo del Sistema de Control Interno se orientará al logro de los siguientes objetivos fundamentales, en los literales a, b, c, d, e y f, establecen: Proteger los recursos de la organización, buscando su adecuada administración ante posibles riesgos que lo afecten; garantizar la eficacia, la eficiencia y economía en todas las operaciones promoviendo y facilitando la correcta ejecución de las funciones y actividades definidas para el logro de la misión institucional; velar porque todas las actividades y recursos de la organización estén dirigidos al cumplimiento de los objetivos de la entidad; garantizar la correcta evaluación y seguimiento de la gestión organizacional y asegurar la oportunidad y confiabilidad de la información y de sus registros. El artículo 3, indica las características del Control Interno y el artículo 4 señala los elementos para el Sistema de Control Interno. 
La Resolución 193 de 2016 de la Contaduría General de la Nación, mediante la cual se incorpora, en los Procedimientos Transversales del Régimen de Contabilidad Pública, el Procedimiento para la evaluación del control interno, indica en el numeral 3.2.11 Individualización de bienes, derechos y obligaciones, que los bienes, derechos y obligaciones de las entidades deberán identificarse de manera individual, bien sea por las áreas contables, o bien por otras dependencias que administren las bases de datos que contengan esta información.
En la  Universidad Tecnológica de Pereira, el equipo auditor realizó inspección física a los bienes muebles, evidenciando 5 bienes sin placa, incumpliendo las normas antes citadas:
Tabla 14
</v>
      </c>
      <c r="D42" s="199" t="str">
        <f>'1115-F02 Informe PM'!D51</f>
        <v xml:space="preserve">Lo anterior por debilidades en el control de inventarios y de compromiso por parte de los funcionarios de las distintas dependencias sobre el manejo de su cartera personal, </v>
      </c>
      <c r="E42" s="199" t="str">
        <f>'1115-F02 Informe PM'!F51</f>
        <v>Almacen General
Gestión de Tecnologías informáticas y sistemas de información</v>
      </c>
      <c r="F42" s="199" t="str">
        <f>'1115-F02 Informe PM'!G51</f>
        <v>Ajuste de la Vista del aplicativo Inventario (SI) con el fin de adicionar campos de informacion sobre marca, serial y modelo</v>
      </c>
      <c r="G42" s="201" t="str">
        <f>'1115-F02 Informe PM'!H51</f>
        <v>AG: Solicitar a GTISI el ajuste del aplicativo de Inventario</v>
      </c>
      <c r="H42" s="201" t="str">
        <f>'1115-F02 Informe PM'!I51</f>
        <v>Documento</v>
      </c>
      <c r="I42" s="201">
        <f>'1115-F02 Informe PM'!J51</f>
        <v>1</v>
      </c>
      <c r="J42" s="202">
        <f>'1115-F02 Informe PM'!L51</f>
        <v>43646</v>
      </c>
      <c r="K42" s="274"/>
      <c r="L42" s="203" t="str">
        <f t="shared" ref="L42:L51" si="15">IF(AND(K42&lt;I42, K42&gt;0),"Si","No")</f>
        <v>No</v>
      </c>
      <c r="M42" s="203" t="str">
        <f t="shared" ref="M42:M51" si="16">IF(AND($D$11&gt;J42,K42&lt;I42),"Vencida","No")</f>
        <v>No</v>
      </c>
      <c r="N42" s="203" t="str">
        <f t="shared" ref="N42:N51" si="17">IF(K42=I42,"Finalizada","No")</f>
        <v>No</v>
      </c>
      <c r="O42" s="764"/>
      <c r="P42" s="765"/>
      <c r="Q42" s="83">
        <f t="shared" si="11"/>
        <v>0</v>
      </c>
      <c r="R42" s="50">
        <f>Q42/1</f>
        <v>0</v>
      </c>
      <c r="S42" s="210">
        <f>(R42)/$S$10</f>
        <v>0</v>
      </c>
      <c r="T42" s="229" t="str">
        <f>IF(S42=$T$10, "FINALIZADA", "PENDIENTE")</f>
        <v>PENDIENTE</v>
      </c>
      <c r="U42" s="227">
        <f>S42/$T$10</f>
        <v>0</v>
      </c>
      <c r="V42" s="241">
        <f>U42/1</f>
        <v>0</v>
      </c>
      <c r="W42" s="239">
        <f>V42/$S$11</f>
        <v>0</v>
      </c>
      <c r="X42" s="243" t="str">
        <f>IF(W42=$T$11, "SUBSANADO", "PENDIENTE SUBSANAR")</f>
        <v>PENDIENTE SUBSANAR</v>
      </c>
      <c r="Y42" s="242">
        <f>W42/$T$11</f>
        <v>0</v>
      </c>
    </row>
    <row r="43" spans="1:25" s="46" customFormat="1" ht="81" customHeight="1" x14ac:dyDescent="0.2">
      <c r="A43" s="783">
        <f>'1115-F02 Informe PM'!A62</f>
        <v>12</v>
      </c>
      <c r="B43" s="766" t="str">
        <f>'1115-F02 Informe PM'!B62</f>
        <v>12-2018</v>
      </c>
      <c r="C43" s="780" t="str">
        <f>'1115-F02 Informe PM'!C62</f>
        <v xml:space="preserve">HALLAZGO 12.  NOTAS A LA INFORMACIÓN CONTABLE 
La Resolución 533 de 2015 de la CGN, modificada por la Resolución 484 de 2017 de la CGN, por la cual se incorpora al Régimen de Contabilidad Pública el marco conceptual para la preparación y presentación de información financiera de las entidades de gobierno en el anexo, el numeral 10.5, establece que la entidad revelará, para cada clase de propiedad, planta y equipo, los siguientes aspectos: 
d) una conciliación entre los valores en libros al principio y al final del periodo contable, que muestre por separado lo siguiente: adquisiciones, adiciones realizadas, disposiciones, retiros, sustitución de componentes, inspecciones generales, reclasificaciones a otro tipo de activos, pérdidas por deterioro del valor reconocidas o revertidas, depreciación y otros cambios.
h) el valor de las propiedades, planta y equipo en proceso de construcción, y el estado de avance y la fecha estimada de terminación.
j) la información de bienes que se hayan reconocido como propiedades, planta y equipo o que se hayan retirado, por la tenencia del control, independientemente de la titularidad o derecho de dominio (esta información estará relacionada con: la entidad de la cual se reciben o a la cual se entregan, el monto, la descripción, la cantidad y la duración del contrato, cuando a ello haya lugar). 
El numeral 3.6  establece que la entidad deberá revelar información relativa al valor en libros y a las condiciones de la cuenta por cobrar, tales como: plazo, tasa de interés, vencimiento y restricciones, que las cuentas por cobrar le impongan a la entidad. También, que se revelará el valor de las pérdidas por deterioro, o de su reversión, reconocidas durante el periodo contable, así como el deterioro acumulado. Adicionalmente, se revelará un análisis de la antigüedad de las cuentas por cobrar que estén en mora, pero no deterioradas, al final del periodo.
La Resolución 533 de 2015, por la cual se incorpora, en el Régimen de Contabilidad Pública, el Marco Conceptual para la Preparación y Presentación de Información Financiera de las entidades de gobierno, establece en el numeral 6.4, la revelación de los elementos de los estados financieros que la información financiera, se revela en la estructura de los estados financieros, así como en sus notas explicativas. La revelación hace referencia a la selección, ubicación y organización de la información financiera. Las decisiones sobre estos tres asuntos se deben tomar teniendo en cuenta las necesidades que tienen los usuarios de conocer acerca de los hechos económicos que influyen en la estructura financiera de una entidad de gobierno.
La Resolución 193 de 2016, el anexo, en la introducción, señala que la información financiera servirá de instrumento para que los diferentes usuarios fundamenten sus análisis para efectos de control, toma de decisiones y rendición de cuentas, a fin de lograr una gestión pública eficiente y transparente, para lo cual revelará información que interprete la realidad económica. De igual forma indica que la información revelada en los estados financieros deberá ser susceptible de comprobaciones y conciliaciones exhaustivas, aleatorias, internas o externas que acrediten sus características fundamentales de relevancia y representación fiel y que confirmen la aplicación estricta del Régimen de Contabilidad Pública para el reconocimiento, medición, revelación y presentación de los hechos económicos de la entidad.
Igualmente, esta norma precisa, en el numeral 2.2.3, que la revelación es la etapa en la que la entidad sintetiza y representa la situación financiera, los resultados de la actividad y la capacidad de prestación de servicios o generación de flujos de recursos, en estados financieros. Incluye los estados financieros y las notas a los estados financieros.
Ley 87 de 1993, en el artículo 2, indica que atendiendo los principios constitucionales que debe caracterizar la administración pública, el diseño y el desarrollo del Sistema de Control Interno se orientará al logro de los siguientes objetivos fundamentales, en los literales a, b, c, d, e y f, establecen: Proteger los recursos de la organización, buscando su adecuada administración ante posibles riesgos que lo afecten; garantizar la eficacia, la eficiencia y economía en todas las operaciones promoviendo y facilitando la correcta ejecución de las funciones y actividades definidas para el logro de la misión institucional; velar porque todas las actividades y recursos de la organización estén dirigidos al cumplimiento de los objetivos de la entidad; garantizar la correcta evaluación y seguimiento de la gestión organizacional y asegurar la oportunidad y confiabilidad de la información y de sus registros. El artículo 3, indica las características del Control Interno y el artículo 4 señala los elementos para el Sistema de Control Interno. 
Presuntamente, la Ley 734 de 2002, artículo 34, numeral 1°, referido a los deberes de todo servidor público.
Incumpliendo lo anterior, la Universidad Tecnológica de Pereira a 31 de diciembre del 2018, omitió revelar en las notas explicativas a la información contable lo siguiente:
Propiedad, planta y equipo:
• Conciliación entre los valores en libros al principio y al final del periodo contable, que muestre por separado lo siguiente: adquisiciones, adiciones realizadas, disposiciones, retiros, sustitución de componentes, inspecciones generales, reclasificaciones a otro tipo de activos, depreciación y otros cambios.
• El estado de avance de las propiedades, planta y equipo en proceso de construcción y la fecha estimada de terminación.
Cuentas por cobrar:
• La información de bienes que se hayan retirado a título de comodato indicando la entidad de la cual se reciben o a la cual se entregan, el monto, la descripción, la cantidad y la duración del contrato.
• Las condiciones de la cuenta por cobrar, como: plazo, tasa de interés, vencimiento y restricciones, que las cuentas por cobrar le impongan a la entidad. 
• Revelación de un análisis de la antigüedad de las cuentas por cobrar que estén en mora, pero no deterioradas, al final del periodo. </v>
      </c>
      <c r="D43" s="766" t="str">
        <f>'1115-F02 Informe PM'!D62</f>
        <v>Lo anterior causado por debilidades en el control interno contable</v>
      </c>
      <c r="E43" s="766" t="str">
        <f>'1115-F02 Informe PM'!F62</f>
        <v>Gestión Contable</v>
      </c>
      <c r="F43" s="766" t="str">
        <f>'1115-F02 Informe PM'!G62</f>
        <v>Ajuste de las Notas de Revelaciones de acuerdo al anexo 484 de 2017 expedido por la Contaduría General de la Nación</v>
      </c>
      <c r="G43" s="153" t="str">
        <f>'1115-F02 Informe PM'!H62</f>
        <v>Revisar y complementar las revelaciones en relación a las metodologias utilizadas, detallando aspectos relevantes para cada partida que componen los Estados Financieros de  la Universidad.</v>
      </c>
      <c r="H43" s="153" t="str">
        <f>'1115-F02 Informe PM'!I62</f>
        <v>Documento</v>
      </c>
      <c r="I43" s="153">
        <f>'1115-F02 Informe PM'!J62</f>
        <v>1</v>
      </c>
      <c r="J43" s="154">
        <f>'1115-F02 Informe PM'!L62</f>
        <v>43889</v>
      </c>
      <c r="K43" s="269"/>
      <c r="L43" s="147" t="str">
        <f t="shared" si="15"/>
        <v>No</v>
      </c>
      <c r="M43" s="147" t="str">
        <f t="shared" si="16"/>
        <v>No</v>
      </c>
      <c r="N43" s="147" t="str">
        <f t="shared" si="17"/>
        <v>No</v>
      </c>
      <c r="O43" s="807"/>
      <c r="P43" s="804"/>
      <c r="Q43" s="57">
        <f t="shared" si="11"/>
        <v>0</v>
      </c>
      <c r="R43" s="45">
        <f>Q43/3</f>
        <v>0</v>
      </c>
      <c r="S43" s="815" t="e">
        <f>(R43+R44+R45)/$S$10</f>
        <v>#REF!</v>
      </c>
      <c r="T43" s="817" t="e">
        <f>IF(S43=$T$10, "FINALIZADA", "PENDIENTE")</f>
        <v>#REF!</v>
      </c>
      <c r="U43" s="817" t="e">
        <f>S43/$T$10</f>
        <v>#REF!</v>
      </c>
      <c r="V43" s="826" t="e">
        <f>U43/1</f>
        <v>#REF!</v>
      </c>
      <c r="W43" s="819" t="e">
        <f>V43/$S$11</f>
        <v>#REF!</v>
      </c>
      <c r="X43" s="822" t="e">
        <f>IF(W43=$T$11, "SUBSANADO", "PENDIENTE SUBSANAR")</f>
        <v>#REF!</v>
      </c>
      <c r="Y43" s="832" t="e">
        <f>W43/$T$11</f>
        <v>#REF!</v>
      </c>
    </row>
    <row r="44" spans="1:25" s="46" customFormat="1" ht="60" customHeight="1" x14ac:dyDescent="0.2">
      <c r="A44" s="784"/>
      <c r="B44" s="767"/>
      <c r="C44" s="781"/>
      <c r="D44" s="767"/>
      <c r="E44" s="767"/>
      <c r="F44" s="767"/>
      <c r="G44" s="180" t="e">
        <f>'1115-F02 Informe PM'!#REF!</f>
        <v>#REF!</v>
      </c>
      <c r="H44" s="180" t="e">
        <f>'1115-F02 Informe PM'!#REF!</f>
        <v>#REF!</v>
      </c>
      <c r="I44" s="180" t="e">
        <f>'1115-F02 Informe PM'!#REF!</f>
        <v>#REF!</v>
      </c>
      <c r="J44" s="181" t="e">
        <f>'1115-F02 Informe PM'!#REF!</f>
        <v>#REF!</v>
      </c>
      <c r="K44" s="271"/>
      <c r="L44" s="148" t="e">
        <f t="shared" si="15"/>
        <v>#REF!</v>
      </c>
      <c r="M44" s="148" t="e">
        <f t="shared" si="16"/>
        <v>#REF!</v>
      </c>
      <c r="N44" s="148" t="e">
        <f t="shared" si="17"/>
        <v>#REF!</v>
      </c>
      <c r="O44" s="794"/>
      <c r="P44" s="795"/>
      <c r="Q44" s="58" t="e">
        <f t="shared" si="11"/>
        <v>#REF!</v>
      </c>
      <c r="R44" s="48" t="e">
        <f>Q44/3</f>
        <v>#REF!</v>
      </c>
      <c r="S44" s="816"/>
      <c r="T44" s="818"/>
      <c r="U44" s="818"/>
      <c r="V44" s="827"/>
      <c r="W44" s="820"/>
      <c r="X44" s="823"/>
      <c r="Y44" s="833"/>
    </row>
    <row r="45" spans="1:25" s="46" customFormat="1" ht="47.25" customHeight="1" thickBot="1" x14ac:dyDescent="0.25">
      <c r="A45" s="785"/>
      <c r="B45" s="779"/>
      <c r="C45" s="782"/>
      <c r="D45" s="779"/>
      <c r="E45" s="779"/>
      <c r="F45" s="779"/>
      <c r="G45" s="191" t="e">
        <f>'1115-F02 Informe PM'!#REF!</f>
        <v>#REF!</v>
      </c>
      <c r="H45" s="191" t="e">
        <f>'1115-F02 Informe PM'!#REF!</f>
        <v>#REF!</v>
      </c>
      <c r="I45" s="191" t="e">
        <f>'1115-F02 Informe PM'!#REF!</f>
        <v>#REF!</v>
      </c>
      <c r="J45" s="192" t="e">
        <f>'1115-F02 Informe PM'!#REF!</f>
        <v>#REF!</v>
      </c>
      <c r="K45" s="273"/>
      <c r="L45" s="193" t="e">
        <f t="shared" si="15"/>
        <v>#REF!</v>
      </c>
      <c r="M45" s="193" t="e">
        <f t="shared" si="16"/>
        <v>#REF!</v>
      </c>
      <c r="N45" s="193" t="e">
        <f t="shared" si="17"/>
        <v>#REF!</v>
      </c>
      <c r="O45" s="801"/>
      <c r="P45" s="802"/>
      <c r="Q45" s="70" t="e">
        <f t="shared" si="11"/>
        <v>#REF!</v>
      </c>
      <c r="R45" s="71" t="e">
        <f>Q45/3</f>
        <v>#REF!</v>
      </c>
      <c r="S45" s="829"/>
      <c r="T45" s="825"/>
      <c r="U45" s="825"/>
      <c r="V45" s="828"/>
      <c r="W45" s="821"/>
      <c r="X45" s="824"/>
      <c r="Y45" s="834"/>
    </row>
    <row r="46" spans="1:25" s="46" customFormat="1" ht="69" customHeight="1" x14ac:dyDescent="0.2">
      <c r="A46" s="783">
        <f>'1115-F02 Informe PM'!A64</f>
        <v>13</v>
      </c>
      <c r="B46" s="766" t="str">
        <f>'1115-F02 Informe PM'!B64</f>
        <v>13-2018</v>
      </c>
      <c r="C46" s="780" t="str">
        <f>'1115-F02 Informe PM'!C64</f>
        <v xml:space="preserve">HALLAZGO 13.  CONCILIACIÓN CARTERA
La Resolución 193 de 2016, en el anexo, el numeral 1.1. define el control interno contable como el proceso que bajo la responsabilidad del representante legal o máximo directivo de la entidad, así como de los responsables de las áreas financieras y contables, se adelanta en las entidades, con el fin de lograr la existencia y efectividad de los procedimientos de control y verificación de las actividades propias del proceso contable, de modo que garanticen razonablemente que la información financiera cumpla con las características fundamentales de relevancia y representación fiel de que trata el Régimen de Contabilidad Pública.
También, el numeral 3.2.14 Análisis, verificación y conciliación de información, de la misma norma establece que debe realizarse permanentemente el análisis de la información contable registrada en las diferentes subcuentas, a fin de contrastarla y ajustarla, si a ello hubiere lugar, con las fuentes de datos que provienen de aquellas dependencias que generan información relativa a bancos, inversiones, nómina, rentas o cuentas por cobrar, deuda pública, propiedad, planta y equipo, entre otros.
La Ley 87 de 1993, artículo 2, indica que, atendiendo los principios constitucionales que debe caracterizar la administración pública, el diseño y el desarrollo del Sistema de Control Interno se orientará al logro de los siguientes objetivos fundamentales, en los literales a, b, c, d, e y f, establecen: Proteger los recursos de la organización, buscando su adecuada administración ante posibles riesgos que lo afecten; garantizar la eficacia, la eficiencia y economía en todas las operaciones promoviendo y facilitando la correcta ejecución de las funciones y actividades definidas para el logro de la misión institucional; velar porque todas las actividades y recursos de la organización estén dirigidos al cumplimiento de los objetivos de la entidad; garantizar la correcta evaluación y seguimiento de la gestión organizacional y asegurar la oportunidad y confiabilidad de la información y de sus registros. El artículo 3, indica las características del Control Interno y el artículo 4 señala los elementos para el Sistema de Control Interno.
La Universidad Tecnológica de Pereira al cierre de la vigencia 2018, se evidenció saldo en las cuentas por cobrar en contabilidad sin reflejarse en el estado de cartera por edades, en los terceros: Instituto Colombiano de Crédito Educativo ICETEX por $808.517.066, Fondo de Empleados para la Asistencia Social de la UTP-FASUT por $320.582.104 y Universidad del Tolima por $47.686.719, así:
Tabla 15
Así mismo, en la circularización efectuada estas entidades manifiestan no presentar saldo por pagar a favor de la Universidad Tecnológica de Pereira a diciembre 31 de 2018.
</v>
      </c>
      <c r="D46" s="766" t="str">
        <f>'1115-F02 Informe PM'!D64</f>
        <v xml:space="preserve">Lo anterior es ocasionado por debilidades en la conciliación entre los módulos de contabilidad y cartera y de control interno contable; </v>
      </c>
      <c r="E46" s="766" t="str">
        <f>'1115-F02 Informe PM'!F64</f>
        <v>Gestión Contable</v>
      </c>
      <c r="F46" s="766" t="str">
        <f>'1115-F02 Informe PM'!G64</f>
        <v xml:space="preserve">Ajuste al Informe de Cartera </v>
      </c>
      <c r="G46" s="153" t="str">
        <f>'1115-F02 Informe PM'!H64</f>
        <v xml:space="preserve">Revisar y ajustar el informe de Cartera </v>
      </c>
      <c r="H46" s="153" t="str">
        <f>'1115-F02 Informe PM'!I64</f>
        <v>Documento</v>
      </c>
      <c r="I46" s="153">
        <f>'1115-F02 Informe PM'!J64</f>
        <v>1</v>
      </c>
      <c r="J46" s="154">
        <f>'1115-F02 Informe PM'!L64</f>
        <v>43830</v>
      </c>
      <c r="K46" s="269"/>
      <c r="L46" s="147" t="str">
        <f t="shared" si="15"/>
        <v>No</v>
      </c>
      <c r="M46" s="147" t="str">
        <f t="shared" si="16"/>
        <v>No</v>
      </c>
      <c r="N46" s="147" t="str">
        <f t="shared" si="17"/>
        <v>No</v>
      </c>
      <c r="O46" s="807"/>
      <c r="P46" s="804"/>
      <c r="Q46" s="57">
        <f t="shared" si="11"/>
        <v>0</v>
      </c>
      <c r="R46" s="45">
        <f>Q46/4</f>
        <v>0</v>
      </c>
      <c r="S46" s="815" t="e">
        <f>(R46+R47+R48+R49)/$S$10</f>
        <v>#REF!</v>
      </c>
      <c r="T46" s="817" t="e">
        <f>IF(S46=$T$10, "FINALIZADA", "PENDIENTE")</f>
        <v>#REF!</v>
      </c>
      <c r="U46" s="817" t="e">
        <f>S46/$T$10</f>
        <v>#REF!</v>
      </c>
      <c r="V46" s="826" t="e">
        <f>U46/2</f>
        <v>#REF!</v>
      </c>
      <c r="W46" s="819" t="e">
        <f>(V46+V50)/$S$11</f>
        <v>#REF!</v>
      </c>
      <c r="X46" s="822" t="e">
        <f>IF(W46=$T$11, "SUBSANADO", "PENDIENTE SUBSANAR")</f>
        <v>#REF!</v>
      </c>
      <c r="Y46" s="832" t="e">
        <f>W46/$T$11</f>
        <v>#REF!</v>
      </c>
    </row>
    <row r="47" spans="1:25" s="46" customFormat="1" ht="51" customHeight="1" x14ac:dyDescent="0.2">
      <c r="A47" s="784"/>
      <c r="B47" s="767"/>
      <c r="C47" s="781"/>
      <c r="D47" s="767"/>
      <c r="E47" s="767"/>
      <c r="F47" s="767"/>
      <c r="G47" s="180" t="e">
        <f>'1115-F02 Informe PM'!#REF!</f>
        <v>#REF!</v>
      </c>
      <c r="H47" s="180" t="e">
        <f>'1115-F02 Informe PM'!#REF!</f>
        <v>#REF!</v>
      </c>
      <c r="I47" s="180" t="e">
        <f>'1115-F02 Informe PM'!#REF!</f>
        <v>#REF!</v>
      </c>
      <c r="J47" s="181" t="e">
        <f>'1115-F02 Informe PM'!#REF!</f>
        <v>#REF!</v>
      </c>
      <c r="K47" s="271"/>
      <c r="L47" s="148" t="e">
        <f t="shared" si="15"/>
        <v>#REF!</v>
      </c>
      <c r="M47" s="148" t="e">
        <f t="shared" si="16"/>
        <v>#REF!</v>
      </c>
      <c r="N47" s="148" t="e">
        <f t="shared" si="17"/>
        <v>#REF!</v>
      </c>
      <c r="O47" s="794"/>
      <c r="P47" s="795"/>
      <c r="Q47" s="58" t="e">
        <f t="shared" si="11"/>
        <v>#REF!</v>
      </c>
      <c r="R47" s="48" t="e">
        <f>Q47/4</f>
        <v>#REF!</v>
      </c>
      <c r="S47" s="816"/>
      <c r="T47" s="818"/>
      <c r="U47" s="818"/>
      <c r="V47" s="827"/>
      <c r="W47" s="820"/>
      <c r="X47" s="823"/>
      <c r="Y47" s="833"/>
    </row>
    <row r="48" spans="1:25" s="46" customFormat="1" ht="72.75" customHeight="1" x14ac:dyDescent="0.2">
      <c r="A48" s="784"/>
      <c r="B48" s="767"/>
      <c r="C48" s="781"/>
      <c r="D48" s="767"/>
      <c r="E48" s="767"/>
      <c r="F48" s="767"/>
      <c r="G48" s="180" t="e">
        <f>'1115-F02 Informe PM'!#REF!</f>
        <v>#REF!</v>
      </c>
      <c r="H48" s="180" t="e">
        <f>'1115-F02 Informe PM'!#REF!</f>
        <v>#REF!</v>
      </c>
      <c r="I48" s="180" t="e">
        <f>'1115-F02 Informe PM'!#REF!</f>
        <v>#REF!</v>
      </c>
      <c r="J48" s="181" t="e">
        <f>'1115-F02 Informe PM'!#REF!</f>
        <v>#REF!</v>
      </c>
      <c r="K48" s="271"/>
      <c r="L48" s="148" t="e">
        <f t="shared" si="15"/>
        <v>#REF!</v>
      </c>
      <c r="M48" s="148" t="e">
        <f t="shared" si="16"/>
        <v>#REF!</v>
      </c>
      <c r="N48" s="148" t="e">
        <f t="shared" si="17"/>
        <v>#REF!</v>
      </c>
      <c r="O48" s="794"/>
      <c r="P48" s="795"/>
      <c r="Q48" s="58" t="e">
        <f t="shared" si="11"/>
        <v>#REF!</v>
      </c>
      <c r="R48" s="48" t="e">
        <f>Q48/4</f>
        <v>#REF!</v>
      </c>
      <c r="S48" s="816"/>
      <c r="T48" s="818"/>
      <c r="U48" s="818"/>
      <c r="V48" s="827"/>
      <c r="W48" s="820"/>
      <c r="X48" s="823"/>
      <c r="Y48" s="833"/>
    </row>
    <row r="49" spans="1:25" s="46" customFormat="1" ht="45" customHeight="1" x14ac:dyDescent="0.2">
      <c r="A49" s="784"/>
      <c r="B49" s="767"/>
      <c r="C49" s="781"/>
      <c r="D49" s="767"/>
      <c r="E49" s="767"/>
      <c r="F49" s="767"/>
      <c r="G49" s="180" t="e">
        <f>'1115-F02 Informe PM'!#REF!</f>
        <v>#REF!</v>
      </c>
      <c r="H49" s="180" t="e">
        <f>'1115-F02 Informe PM'!#REF!</f>
        <v>#REF!</v>
      </c>
      <c r="I49" s="180" t="e">
        <f>'1115-F02 Informe PM'!#REF!</f>
        <v>#REF!</v>
      </c>
      <c r="J49" s="181" t="e">
        <f>'1115-F02 Informe PM'!#REF!</f>
        <v>#REF!</v>
      </c>
      <c r="K49" s="271"/>
      <c r="L49" s="148" t="e">
        <f t="shared" si="15"/>
        <v>#REF!</v>
      </c>
      <c r="M49" s="148" t="e">
        <f t="shared" si="16"/>
        <v>#REF!</v>
      </c>
      <c r="N49" s="148" t="e">
        <f t="shared" si="17"/>
        <v>#REF!</v>
      </c>
      <c r="O49" s="794"/>
      <c r="P49" s="795"/>
      <c r="Q49" s="58" t="e">
        <f t="shared" si="11"/>
        <v>#REF!</v>
      </c>
      <c r="R49" s="48" t="e">
        <f>Q49/4</f>
        <v>#REF!</v>
      </c>
      <c r="S49" s="816"/>
      <c r="T49" s="818"/>
      <c r="U49" s="818"/>
      <c r="V49" s="827"/>
      <c r="W49" s="820"/>
      <c r="X49" s="823"/>
      <c r="Y49" s="833"/>
    </row>
    <row r="50" spans="1:25" s="46" customFormat="1" ht="120" customHeight="1" thickBot="1" x14ac:dyDescent="0.25">
      <c r="A50" s="787"/>
      <c r="B50" s="768"/>
      <c r="C50" s="786"/>
      <c r="D50" s="768"/>
      <c r="E50" s="768"/>
      <c r="F50" s="197" t="e">
        <f>'1115-F02 Informe PM'!#REF!</f>
        <v>#REF!</v>
      </c>
      <c r="G50" s="185" t="e">
        <f>'1115-F02 Informe PM'!#REF!</f>
        <v>#REF!</v>
      </c>
      <c r="H50" s="185" t="e">
        <f>'1115-F02 Informe PM'!#REF!</f>
        <v>#REF!</v>
      </c>
      <c r="I50" s="185" t="e">
        <f>'1115-F02 Informe PM'!#REF!</f>
        <v>#REF!</v>
      </c>
      <c r="J50" s="186" t="e">
        <f>'1115-F02 Informe PM'!#REF!</f>
        <v>#REF!</v>
      </c>
      <c r="K50" s="272"/>
      <c r="L50" s="149" t="e">
        <f t="shared" si="15"/>
        <v>#REF!</v>
      </c>
      <c r="M50" s="149" t="e">
        <f t="shared" si="16"/>
        <v>#REF!</v>
      </c>
      <c r="N50" s="149" t="e">
        <f t="shared" si="17"/>
        <v>#REF!</v>
      </c>
      <c r="O50" s="806"/>
      <c r="P50" s="791"/>
      <c r="Q50" s="70" t="e">
        <f t="shared" si="11"/>
        <v>#REF!</v>
      </c>
      <c r="R50" s="71" t="e">
        <f>Q50/1</f>
        <v>#REF!</v>
      </c>
      <c r="S50" s="223" t="e">
        <f>(R50)/$S$10</f>
        <v>#REF!</v>
      </c>
      <c r="T50" s="218" t="e">
        <f>IF(S50=$T$10, "FINALIZADA", "PENDIENTE")</f>
        <v>#REF!</v>
      </c>
      <c r="U50" s="224" t="e">
        <f>S50/$T$10</f>
        <v>#REF!</v>
      </c>
      <c r="V50" s="244" t="e">
        <f>U50/2</f>
        <v>#REF!</v>
      </c>
      <c r="W50" s="821"/>
      <c r="X50" s="824"/>
      <c r="Y50" s="834"/>
    </row>
    <row r="51" spans="1:25" s="46" customFormat="1" ht="102.75" customHeight="1" thickBot="1" x14ac:dyDescent="0.25">
      <c r="A51" s="198">
        <f>'1115-F02 Informe PM'!A65</f>
        <v>14</v>
      </c>
      <c r="B51" s="199" t="str">
        <f>'1115-F02 Informe PM'!B65</f>
        <v>14-2018</v>
      </c>
      <c r="C51" s="200" t="str">
        <f>'1115-F02 Informe PM'!C65</f>
        <v>HALLAZGO 14.  BENEFICIOS POSEMPLEO
La Resolución de Rectoría 6331 del 29 de diciembre de 2017, actualizado a versión 2 mediante Resolución de Rectoría 7493 del 31 de diciembre de 2018, mediante la cual se adopta el manual de políticas contables de la UTP, en el Título I políticas contables, capítulo II Pasivos, numeral 3, Política contable para beneficios a los empleados establece que en la presentación de los beneficios posempleo en los estados financieros, se debe considerar lo siguiente:
El valor reconocido como un pasivo por beneficios posempleo, se presentará como el valor total neto resultante de deducir, al valor presente de la obligación por beneficios definidos al final del periodo contable, el valor de mercado de los activos, si los hubiera, destinados a cubrir directamente las obligaciones al final del periodo contable.
Contrario a lo anterior, la Universidad Tecnológica de Pereira, no presentó en forma adecuada en el Estado de Situación Financiera a diciembre 31 de 2018, los beneficios posempleo por el valor neto equivalente a $47.805.809.733, resultante de descontar al pasivo por Beneficios Posempleo – Pensiones por $74.696.052.955, el Plan de Activos para beneficios Posempleo que al cierre de la vigencia ascendió a $26.890.243.222.</v>
      </c>
      <c r="D51" s="199" t="str">
        <f>'1115-F02 Informe PM'!D65</f>
        <v xml:space="preserve">Lo anterior es ocasionado por debilidades de control interno contable, </v>
      </c>
      <c r="E51" s="199" t="str">
        <f>'1115-F02 Informe PM'!F65</f>
        <v>Gestión Contable</v>
      </c>
      <c r="F51" s="199" t="str">
        <f>'1115-F02 Informe PM'!G65</f>
        <v xml:space="preserve">Ajuste de la Presentación de todas las partidas que contempla los Beneficios Posempleo de la Universidad. </v>
      </c>
      <c r="G51" s="201" t="str">
        <f>'1115-F02 Informe PM'!H65</f>
        <v>Revisar  y complementar la presentación de los Estados Fiancieros al final del ejercicio contable, todas las partidas que intervienen en el valor neto de los Beneficios Posempleo de la Universidad.</v>
      </c>
      <c r="H51" s="201" t="str">
        <f>'1115-F02 Informe PM'!I65</f>
        <v>Documento</v>
      </c>
      <c r="I51" s="201">
        <f>'1115-F02 Informe PM'!J65</f>
        <v>1</v>
      </c>
      <c r="J51" s="202">
        <f>'1115-F02 Informe PM'!L65</f>
        <v>43889</v>
      </c>
      <c r="K51" s="274"/>
      <c r="L51" s="203" t="str">
        <f t="shared" si="15"/>
        <v>No</v>
      </c>
      <c r="M51" s="203" t="str">
        <f t="shared" si="16"/>
        <v>No</v>
      </c>
      <c r="N51" s="203" t="str">
        <f t="shared" si="17"/>
        <v>No</v>
      </c>
      <c r="O51" s="764"/>
      <c r="P51" s="765"/>
      <c r="Q51" s="83">
        <f t="shared" si="11"/>
        <v>0</v>
      </c>
      <c r="R51" s="50">
        <f>Q51/1</f>
        <v>0</v>
      </c>
      <c r="S51" s="210">
        <f>(R51)/$S$10</f>
        <v>0</v>
      </c>
      <c r="T51" s="229" t="str">
        <f>IF(S51=$T$10, "FINALIZADA", "PENDIENTE")</f>
        <v>PENDIENTE</v>
      </c>
      <c r="U51" s="227">
        <f>S51/$T$10</f>
        <v>0</v>
      </c>
      <c r="V51" s="241">
        <f>U51/1</f>
        <v>0</v>
      </c>
      <c r="W51" s="239">
        <f>V51/$S$11</f>
        <v>0</v>
      </c>
      <c r="X51" s="243" t="str">
        <f>IF(W51=$T$11, "SUBSANADO", "PENDIENTE SUBSANAR")</f>
        <v>PENDIENTE SUBSANAR</v>
      </c>
      <c r="Y51" s="242">
        <f>W51/$T$11</f>
        <v>0</v>
      </c>
    </row>
    <row r="52" spans="1:25" s="46" customFormat="1" ht="57.75" customHeight="1" x14ac:dyDescent="0.2">
      <c r="A52" s="783">
        <f>'1115-F02 Informe PM'!A67</f>
        <v>15</v>
      </c>
      <c r="B52" s="766" t="str">
        <f>'1115-F02 Informe PM'!B67</f>
        <v>15-2018</v>
      </c>
      <c r="C52" s="780" t="str">
        <f>'1115-F02 Informe PM'!C67</f>
        <v>HALLAZGO 15.  LIQUIDACIÓN MATRÍCULA 
La Ley 87 de 1993, establece las normas para el ejercicio de control interno en las entidades y organismos del Estado, en el artículo 4, literales e, h, i y J,  informa algunos de  los elementos del SCI que toda entidad en cabeza de sus directivos debe implementar para facilitar entre otros el control ciudadano a la gestión de la entidad, el establecimiento de sistemas modernos de información que faciliten la gestión y el control, la organización de métodos confiables para la evaluación de la gestión y adopción de normas para la protección y utilización racional de los recursos. El artículo 3, indica las características del Control Interno y el artículo 4 señala los elementos para el Sistema de Control Interno.
El Acuerdo 24 del 15 de octubre de 1986, del Consejo Superior de la Universidad Tecnológica de Pereira, establece las bases de liquidación de matrícula y otros derechos para los programas de pregrado. En el artículo 3 señala la determinación de los derechos de matrícula con base en la declaración de renta y patrimonio o Certificados de Ingreso, el artículo 8, indica que cuando no resulte posible por este método se determinará a través de otros mecanismos, atendiendo siempre lo que más le convenga a la Universidad.
El Acuerdo 09 del 07 de febrero de 2009, modificó el Acuerdo 24, establece que los derechos de matrícula serán calculados a partir del primer semestre de 2001 en Salarios Mínimos Legales.
El Acuerdo 21 del 19 de septiembre de 2003, emitido por el Consejo Superior de la Universidad Tecnológica de Pereira, en el artículo 1, establece como documentos distintos a los establecidos en el Acuerdo 24 de 1986, con base en los cuales se podrá liquidar la matrícula financiera: el Certificado del Colegio y fotocopia de factura de servicio público donde conste el estrato socioeconómico donde reside el grupo familiar. En el artículo 3, estableció como criterio central que se aplicará el mecanismo que resulte más favorable al estudiante en la determinación de los derechos de matrícula.
El Sistema de Gestión de Calidad Integrado de la Universidad, adoptado mediante Acuerdo 62 del 09 de diciembre de 2015, establece el procedimiento de gestión financiera identificado con el código 134-TRS-10 versión 6, el cual en la actividad 10, estableció la verificación aleatoria de las liquidaciones realizadas a través del Jefe de Gestión Financiera.
En la Universidad Tecnológica de Pereira, revisadas las liquidaciones de matrículas financieras del año 2018, se observó que la liquidación del estudiante identificado CC.1.004.519.XXX bajo el método estrato-colegio, presentó error de liquidación, toda vez que se calculó con lectura de soporte de factura de servicio público como de estrato “bajo-bajo”, cuando en realidad es de estrato “bajo”. 
Tabla 16</v>
      </c>
      <c r="D52" s="766" t="str">
        <f>'1115-F02 Informe PM'!D67</f>
        <v xml:space="preserve">Lo anterior causado por la falta de seguimiento y monitoreo al proceso de matrícula financiera y de control al aplicativo de Matrícula-Programación y Software Financiero, </v>
      </c>
      <c r="E52" s="766" t="str">
        <f>'1115-F02 Informe PM'!F67</f>
        <v>Gestión Financiera
Gestión de Tecnologías informáticas y sistemas de información</v>
      </c>
      <c r="F52" s="766" t="str">
        <f>'1115-F02 Informe PM'!G67</f>
        <v>Actualización del procedimiento 134-TRS-10 versión 6 estableciendos puntos de control</v>
      </c>
      <c r="G52" s="153" t="str">
        <f>'1115-F02 Informe PM'!H67</f>
        <v>GF:  Establecer una revisión a los documentos que suben los estudiantes durante el proceso de inscripción</v>
      </c>
      <c r="H52" s="153" t="str">
        <f>'1115-F02 Informe PM'!I67</f>
        <v>Procedimiento</v>
      </c>
      <c r="I52" s="153">
        <f>'1115-F02 Informe PM'!J67</f>
        <v>1</v>
      </c>
      <c r="J52" s="154">
        <f>'1115-F02 Informe PM'!L67</f>
        <v>43830</v>
      </c>
      <c r="K52" s="269"/>
      <c r="L52" s="147" t="str">
        <f t="shared" ref="L52:L58" si="18">IF(AND(K52&lt;I52, K52&gt;0),"Si","No")</f>
        <v>No</v>
      </c>
      <c r="M52" s="147" t="str">
        <f t="shared" ref="M52:M58" si="19">IF(AND($D$11&gt;J52,K52&lt;I52),"Vencida","No")</f>
        <v>No</v>
      </c>
      <c r="N52" s="147" t="str">
        <f t="shared" ref="N52:N58" si="20">IF(K52=I52,"Finalizada","No")</f>
        <v>No</v>
      </c>
      <c r="O52" s="807"/>
      <c r="P52" s="804"/>
      <c r="Q52" s="57">
        <f t="shared" si="11"/>
        <v>0</v>
      </c>
      <c r="R52" s="45">
        <f>Q52/3</f>
        <v>0</v>
      </c>
      <c r="S52" s="815" t="e">
        <f>(R52+R53+R54)/$S$10</f>
        <v>#REF!</v>
      </c>
      <c r="T52" s="817" t="e">
        <f>IF(S52=$T$10, "FINALIZADA", "PENDIENTE")</f>
        <v>#REF!</v>
      </c>
      <c r="U52" s="817" t="e">
        <f>S52/$T$10</f>
        <v>#REF!</v>
      </c>
      <c r="V52" s="826" t="e">
        <f>U52/1</f>
        <v>#REF!</v>
      </c>
      <c r="W52" s="819" t="e">
        <f>V52/$S$11</f>
        <v>#REF!</v>
      </c>
      <c r="X52" s="822" t="e">
        <f>IF(W52=$T$11, "SUBSANADO", "PENDIENTE SUBSANAR")</f>
        <v>#REF!</v>
      </c>
      <c r="Y52" s="832" t="e">
        <f>W52/$T$11</f>
        <v>#REF!</v>
      </c>
    </row>
    <row r="53" spans="1:25" s="46" customFormat="1" ht="54.75" customHeight="1" x14ac:dyDescent="0.2">
      <c r="A53" s="784"/>
      <c r="B53" s="767"/>
      <c r="C53" s="781"/>
      <c r="D53" s="767"/>
      <c r="E53" s="767"/>
      <c r="F53" s="767"/>
      <c r="G53" s="180" t="e">
        <f>'1115-F02 Informe PM'!#REF!</f>
        <v>#REF!</v>
      </c>
      <c r="H53" s="180" t="e">
        <f>'1115-F02 Informe PM'!#REF!</f>
        <v>#REF!</v>
      </c>
      <c r="I53" s="180" t="e">
        <f>'1115-F02 Informe PM'!#REF!</f>
        <v>#REF!</v>
      </c>
      <c r="J53" s="181" t="e">
        <f>'1115-F02 Informe PM'!#REF!</f>
        <v>#REF!</v>
      </c>
      <c r="K53" s="271"/>
      <c r="L53" s="148" t="e">
        <f t="shared" si="18"/>
        <v>#REF!</v>
      </c>
      <c r="M53" s="148" t="e">
        <f t="shared" si="19"/>
        <v>#REF!</v>
      </c>
      <c r="N53" s="148" t="e">
        <f t="shared" si="20"/>
        <v>#REF!</v>
      </c>
      <c r="O53" s="794"/>
      <c r="P53" s="795"/>
      <c r="Q53" s="58" t="e">
        <f t="shared" si="11"/>
        <v>#REF!</v>
      </c>
      <c r="R53" s="48" t="e">
        <f>Q53/3</f>
        <v>#REF!</v>
      </c>
      <c r="S53" s="816"/>
      <c r="T53" s="818"/>
      <c r="U53" s="818"/>
      <c r="V53" s="827"/>
      <c r="W53" s="820"/>
      <c r="X53" s="823"/>
      <c r="Y53" s="833"/>
    </row>
    <row r="54" spans="1:25" s="46" customFormat="1" ht="57" customHeight="1" thickBot="1" x14ac:dyDescent="0.25">
      <c r="A54" s="785"/>
      <c r="B54" s="779"/>
      <c r="C54" s="782"/>
      <c r="D54" s="779"/>
      <c r="E54" s="779"/>
      <c r="F54" s="779"/>
      <c r="G54" s="191" t="e">
        <f>'1115-F02 Informe PM'!#REF!</f>
        <v>#REF!</v>
      </c>
      <c r="H54" s="191" t="e">
        <f>'1115-F02 Informe PM'!#REF!</f>
        <v>#REF!</v>
      </c>
      <c r="I54" s="191" t="e">
        <f>'1115-F02 Informe PM'!#REF!</f>
        <v>#REF!</v>
      </c>
      <c r="J54" s="192" t="e">
        <f>'1115-F02 Informe PM'!#REF!</f>
        <v>#REF!</v>
      </c>
      <c r="K54" s="273"/>
      <c r="L54" s="193" t="e">
        <f t="shared" si="18"/>
        <v>#REF!</v>
      </c>
      <c r="M54" s="193" t="e">
        <f t="shared" si="19"/>
        <v>#REF!</v>
      </c>
      <c r="N54" s="193" t="e">
        <f t="shared" si="20"/>
        <v>#REF!</v>
      </c>
      <c r="O54" s="801"/>
      <c r="P54" s="802"/>
      <c r="Q54" s="70" t="e">
        <f t="shared" si="11"/>
        <v>#REF!</v>
      </c>
      <c r="R54" s="71" t="e">
        <f>Q54/3</f>
        <v>#REF!</v>
      </c>
      <c r="S54" s="829"/>
      <c r="T54" s="825"/>
      <c r="U54" s="825"/>
      <c r="V54" s="828"/>
      <c r="W54" s="821"/>
      <c r="X54" s="824"/>
      <c r="Y54" s="834"/>
    </row>
    <row r="55" spans="1:25" s="46" customFormat="1" ht="102.75" customHeight="1" x14ac:dyDescent="0.2">
      <c r="A55" s="783">
        <f>'1115-F02 Informe PM'!A75</f>
        <v>17</v>
      </c>
      <c r="B55" s="766" t="str">
        <f>'1115-F02 Informe PM'!B75</f>
        <v>17-2018</v>
      </c>
      <c r="C55" s="780" t="str">
        <f>'1115-F02 Informe PM'!C75</f>
        <v xml:space="preserve">HALLAZGO 17.  RENDICIÓN CUENTA SIRECI 
La Ley 42 de 1993, artículo 101 indica: los contralores impondrán multas a los servidores públicos y particulares que manejen fondos o bienes del Estado, que no rindan las cuentas e informes exigidos o no lo hagan en la forma y oportunidad establecidos por ellas; incurran reiteradamente en errores u omitan la presentación de cuentas e informes; se les determinen glosas de forma en la revisión de sus cuentas. 
La Resolución Orgánica 7350 de 2013 artículo 3° establece: es el deber legal y ético de todo funcionario o persona de informar y responder por la administración, manejo y rendimiento de fondos, bienes o recursos públicos asignados y por los resultados en el cumplimiento del mandato que le ha sido conferido”. El artículo 15° ibídem dictamina: el contenido de la información a rendir está considerado en el Sistema de Rendición Electrónica de la Cuenta e Informes (SIRECI), de conformidad con el sujeto de control o entidad o particular y las modalidades de rendición.
Se evidencia incumplimiento de las normas citadas y presuntamente lo establecido en el numeral 1 del artículo 34 de la Ley 734 de 2002, dado que al constatar la información rendida en el SIRECI, corte a diciembre 31 de 2018, reportada por Universidad Tecnológica de Pereira, se evidenciaron inconsistencias en los formatos F52.18  y F9,  como se detalla a continuación:
</v>
      </c>
      <c r="D55" s="766" t="str">
        <f>'1115-F02 Informe PM'!D75</f>
        <v>Lo anterior por debilidades de control y seguimiento por parte de la Universidad, y la falta de articulación entre dependencias para la rendición de la información, ocasionando omisiones en los resultados de la gestión fiscal informada por la Entidad que dificulta el seguimiento que realizan los Entes de Control.</v>
      </c>
      <c r="E55" s="183" t="e">
        <f>'1115-F02 Informe PM'!#REF!</f>
        <v>#REF!</v>
      </c>
      <c r="F55" s="766" t="str">
        <f>'1115-F02 Informe PM'!G75</f>
        <v>Consulta a Soporte SIRECI sobre el diligenciamiento de los formatos F9 y F52.18</v>
      </c>
      <c r="G55" s="153" t="str">
        <f>'1115-F02 Informe PM'!H75</f>
        <v>Solicitar aclaración al Soporte SIRECI sobre el diligenciamiento de los formatos F9 y F52.18</v>
      </c>
      <c r="H55" s="153" t="str">
        <f>'1115-F02 Informe PM'!I75</f>
        <v>Documento</v>
      </c>
      <c r="I55" s="153">
        <f>'1115-F02 Informe PM'!J75</f>
        <v>1</v>
      </c>
      <c r="J55" s="154">
        <f>'1115-F02 Informe PM'!L75</f>
        <v>43676</v>
      </c>
      <c r="K55" s="269"/>
      <c r="L55" s="147" t="str">
        <f t="shared" si="18"/>
        <v>No</v>
      </c>
      <c r="M55" s="147" t="str">
        <f t="shared" si="19"/>
        <v>No</v>
      </c>
      <c r="N55" s="147" t="str">
        <f t="shared" si="20"/>
        <v>No</v>
      </c>
      <c r="O55" s="807"/>
      <c r="P55" s="804"/>
      <c r="Q55" s="57">
        <f t="shared" si="11"/>
        <v>0</v>
      </c>
      <c r="R55" s="45">
        <f>Q55/2</f>
        <v>0</v>
      </c>
      <c r="S55" s="815" t="e">
        <f>(R55+R56)/$S$10</f>
        <v>#REF!</v>
      </c>
      <c r="T55" s="817" t="e">
        <f>IF(S55=$T$10, "FINALIZADA", "PENDIENTE")</f>
        <v>#REF!</v>
      </c>
      <c r="U55" s="817" t="e">
        <f>S55/$T$10</f>
        <v>#REF!</v>
      </c>
      <c r="V55" s="826" t="e">
        <f>U55/1</f>
        <v>#REF!</v>
      </c>
      <c r="W55" s="819" t="e">
        <f>V55/$S$11</f>
        <v>#REF!</v>
      </c>
      <c r="X55" s="822" t="e">
        <f>IF(W55=$T$11, "SUBSANADO", "PENDIENTE SUBSANAR")</f>
        <v>#REF!</v>
      </c>
      <c r="Y55" s="832" t="e">
        <f>W55/$T$11</f>
        <v>#REF!</v>
      </c>
    </row>
    <row r="56" spans="1:25" s="46" customFormat="1" ht="102.75" customHeight="1" thickBot="1" x14ac:dyDescent="0.25">
      <c r="A56" s="787"/>
      <c r="B56" s="768"/>
      <c r="C56" s="786"/>
      <c r="D56" s="768"/>
      <c r="E56" s="197" t="e">
        <f>'1115-F02 Informe PM'!#REF!</f>
        <v>#REF!</v>
      </c>
      <c r="F56" s="768"/>
      <c r="G56" s="185" t="e">
        <f>'1115-F02 Informe PM'!#REF!</f>
        <v>#REF!</v>
      </c>
      <c r="H56" s="185" t="e">
        <f>'1115-F02 Informe PM'!#REF!</f>
        <v>#REF!</v>
      </c>
      <c r="I56" s="185" t="e">
        <f>'1115-F02 Informe PM'!#REF!</f>
        <v>#REF!</v>
      </c>
      <c r="J56" s="186" t="e">
        <f>'1115-F02 Informe PM'!#REF!</f>
        <v>#REF!</v>
      </c>
      <c r="K56" s="272"/>
      <c r="L56" s="149" t="e">
        <f t="shared" si="18"/>
        <v>#REF!</v>
      </c>
      <c r="M56" s="149" t="e">
        <f t="shared" si="19"/>
        <v>#REF!</v>
      </c>
      <c r="N56" s="149" t="e">
        <f t="shared" si="20"/>
        <v>#REF!</v>
      </c>
      <c r="O56" s="806"/>
      <c r="P56" s="791"/>
      <c r="Q56" s="70" t="e">
        <f t="shared" si="11"/>
        <v>#REF!</v>
      </c>
      <c r="R56" s="71" t="e">
        <f>Q56/2</f>
        <v>#REF!</v>
      </c>
      <c r="S56" s="829"/>
      <c r="T56" s="825"/>
      <c r="U56" s="825"/>
      <c r="V56" s="828"/>
      <c r="W56" s="821"/>
      <c r="X56" s="824"/>
      <c r="Y56" s="834"/>
    </row>
    <row r="57" spans="1:25" s="46" customFormat="1" ht="210.75" customHeight="1" thickBot="1" x14ac:dyDescent="0.25">
      <c r="A57" s="198" t="e">
        <f>'1115-F02 Informe PM'!#REF!</f>
        <v>#REF!</v>
      </c>
      <c r="B57" s="199" t="e">
        <f>'1115-F02 Informe PM'!#REF!</f>
        <v>#REF!</v>
      </c>
      <c r="C57" s="200" t="e">
        <f>'1115-F02 Informe PM'!#REF!</f>
        <v>#REF!</v>
      </c>
      <c r="D57" s="199" t="e">
        <f>'1115-F02 Informe PM'!#REF!</f>
        <v>#REF!</v>
      </c>
      <c r="E57" s="199" t="e">
        <f>'1115-F02 Informe PM'!#REF!</f>
        <v>#REF!</v>
      </c>
      <c r="F57" s="199" t="e">
        <f>'1115-F02 Informe PM'!#REF!</f>
        <v>#REF!</v>
      </c>
      <c r="G57" s="201" t="e">
        <f>'1115-F02 Informe PM'!#REF!</f>
        <v>#REF!</v>
      </c>
      <c r="H57" s="201" t="e">
        <f>'1115-F02 Informe PM'!#REF!</f>
        <v>#REF!</v>
      </c>
      <c r="I57" s="201" t="e">
        <f>'1115-F02 Informe PM'!#REF!</f>
        <v>#REF!</v>
      </c>
      <c r="J57" s="202" t="e">
        <f>'1115-F02 Informe PM'!#REF!</f>
        <v>#REF!</v>
      </c>
      <c r="K57" s="274"/>
      <c r="L57" s="203" t="e">
        <f t="shared" si="18"/>
        <v>#REF!</v>
      </c>
      <c r="M57" s="203" t="e">
        <f t="shared" si="19"/>
        <v>#REF!</v>
      </c>
      <c r="N57" s="203" t="e">
        <f t="shared" si="20"/>
        <v>#REF!</v>
      </c>
      <c r="O57" s="764"/>
      <c r="P57" s="765"/>
      <c r="Q57" s="83" t="e">
        <f t="shared" si="11"/>
        <v>#REF!</v>
      </c>
      <c r="R57" s="50" t="e">
        <f>Q57/1</f>
        <v>#REF!</v>
      </c>
      <c r="S57" s="210" t="e">
        <f>(R57)/$S$10</f>
        <v>#REF!</v>
      </c>
      <c r="T57" s="229" t="e">
        <f>IF(S57=$T$10, "FINALIZADA", "PENDIENTE")</f>
        <v>#REF!</v>
      </c>
      <c r="U57" s="227" t="e">
        <f>S57/$T$10</f>
        <v>#REF!</v>
      </c>
      <c r="V57" s="241" t="e">
        <f>U57/1</f>
        <v>#REF!</v>
      </c>
      <c r="W57" s="239" t="e">
        <f>V57/$S$11</f>
        <v>#REF!</v>
      </c>
      <c r="X57" s="243" t="e">
        <f>IF(W57=$T$11, "SUBSANADO", "PENDIENTE SUBSANAR")</f>
        <v>#REF!</v>
      </c>
      <c r="Y57" s="242" t="e">
        <f>W57/$T$11</f>
        <v>#REF!</v>
      </c>
    </row>
    <row r="58" spans="1:25" s="46" customFormat="1" ht="26.25" customHeight="1" x14ac:dyDescent="0.2">
      <c r="A58" s="783" t="e">
        <f>'1115-F02 Informe PM'!#REF!</f>
        <v>#REF!</v>
      </c>
      <c r="B58" s="766" t="e">
        <f>'1115-F02 Informe PM'!#REF!</f>
        <v>#REF!</v>
      </c>
      <c r="C58" s="780" t="e">
        <f>'1115-F02 Informe PM'!#REF!</f>
        <v>#REF!</v>
      </c>
      <c r="D58" s="766" t="e">
        <f>'1115-F02 Informe PM'!#REF!</f>
        <v>#REF!</v>
      </c>
      <c r="E58" s="766" t="e">
        <f>'1115-F02 Informe PM'!#REF!</f>
        <v>#REF!</v>
      </c>
      <c r="F58" s="766" t="e">
        <f>'1115-F02 Informe PM'!#REF!</f>
        <v>#REF!</v>
      </c>
      <c r="G58" s="153" t="e">
        <f>'1115-F02 Informe PM'!#REF!</f>
        <v>#REF!</v>
      </c>
      <c r="H58" s="153" t="e">
        <f>'1115-F02 Informe PM'!#REF!</f>
        <v>#REF!</v>
      </c>
      <c r="I58" s="153" t="e">
        <f>'1115-F02 Informe PM'!#REF!</f>
        <v>#REF!</v>
      </c>
      <c r="J58" s="154" t="e">
        <f>'1115-F02 Informe PM'!#REF!</f>
        <v>#REF!</v>
      </c>
      <c r="K58" s="269"/>
      <c r="L58" s="147" t="e">
        <f t="shared" si="18"/>
        <v>#REF!</v>
      </c>
      <c r="M58" s="147" t="e">
        <f t="shared" si="19"/>
        <v>#REF!</v>
      </c>
      <c r="N58" s="147" t="e">
        <f t="shared" si="20"/>
        <v>#REF!</v>
      </c>
      <c r="O58" s="807"/>
      <c r="P58" s="804"/>
      <c r="Q58" s="57" t="e">
        <f t="shared" si="11"/>
        <v>#REF!</v>
      </c>
      <c r="R58" s="45" t="e">
        <f>Q58/4</f>
        <v>#REF!</v>
      </c>
      <c r="S58" s="815" t="e">
        <f>(R58+R59+R60+R61)/$S$10</f>
        <v>#REF!</v>
      </c>
      <c r="T58" s="817" t="e">
        <f>IF(S58=$T$10, "FINALIZADA", "PENDIENTE")</f>
        <v>#REF!</v>
      </c>
      <c r="U58" s="817" t="e">
        <f>S58/$T$10</f>
        <v>#REF!</v>
      </c>
      <c r="V58" s="826" t="e">
        <f>U58/2</f>
        <v>#REF!</v>
      </c>
      <c r="W58" s="819" t="e">
        <f>(V58+V62)/$S$11</f>
        <v>#REF!</v>
      </c>
      <c r="X58" s="822" t="e">
        <f>IF(W58=$T$11, "SUBSANADO", "PENDIENTE SUBSANAR")</f>
        <v>#REF!</v>
      </c>
      <c r="Y58" s="832" t="e">
        <f>W58/$T$11</f>
        <v>#REF!</v>
      </c>
    </row>
    <row r="59" spans="1:25" s="46" customFormat="1" ht="48.75" customHeight="1" x14ac:dyDescent="0.2">
      <c r="A59" s="784"/>
      <c r="B59" s="767"/>
      <c r="C59" s="781"/>
      <c r="D59" s="767"/>
      <c r="E59" s="767"/>
      <c r="F59" s="767"/>
      <c r="G59" s="180" t="e">
        <f>'1115-F02 Informe PM'!#REF!</f>
        <v>#REF!</v>
      </c>
      <c r="H59" s="180" t="e">
        <f>'1115-F02 Informe PM'!#REF!</f>
        <v>#REF!</v>
      </c>
      <c r="I59" s="180" t="e">
        <f>'1115-F02 Informe PM'!#REF!</f>
        <v>#REF!</v>
      </c>
      <c r="J59" s="181" t="e">
        <f>'1115-F02 Informe PM'!#REF!</f>
        <v>#REF!</v>
      </c>
      <c r="K59" s="271"/>
      <c r="L59" s="148" t="e">
        <f>IF(AND(K59&lt;I59, K59&gt;0),"Si","No")</f>
        <v>#REF!</v>
      </c>
      <c r="M59" s="148" t="e">
        <f>IF(AND($D$11&gt;J59,K59&lt;I59),"Vencida","No")</f>
        <v>#REF!</v>
      </c>
      <c r="N59" s="148" t="e">
        <f>IF(K59=I59,"Finalizada","No")</f>
        <v>#REF!</v>
      </c>
      <c r="O59" s="794"/>
      <c r="P59" s="795"/>
      <c r="Q59" s="58" t="e">
        <f t="shared" si="11"/>
        <v>#REF!</v>
      </c>
      <c r="R59" s="48" t="e">
        <f>Q59/4</f>
        <v>#REF!</v>
      </c>
      <c r="S59" s="816"/>
      <c r="T59" s="818"/>
      <c r="U59" s="818"/>
      <c r="V59" s="827"/>
      <c r="W59" s="820"/>
      <c r="X59" s="823"/>
      <c r="Y59" s="833"/>
    </row>
    <row r="60" spans="1:25" s="46" customFormat="1" ht="54.75" customHeight="1" x14ac:dyDescent="0.2">
      <c r="A60" s="784"/>
      <c r="B60" s="767"/>
      <c r="C60" s="781"/>
      <c r="D60" s="767"/>
      <c r="E60" s="767"/>
      <c r="F60" s="767"/>
      <c r="G60" s="180" t="e">
        <f>'1115-F02 Informe PM'!#REF!</f>
        <v>#REF!</v>
      </c>
      <c r="H60" s="180" t="e">
        <f>'1115-F02 Informe PM'!#REF!</f>
        <v>#REF!</v>
      </c>
      <c r="I60" s="180" t="e">
        <f>'1115-F02 Informe PM'!#REF!</f>
        <v>#REF!</v>
      </c>
      <c r="J60" s="181" t="e">
        <f>'1115-F02 Informe PM'!#REF!</f>
        <v>#REF!</v>
      </c>
      <c r="K60" s="271"/>
      <c r="L60" s="148" t="e">
        <f>IF(AND(K60&lt;I60, K60&gt;0),"Si","No")</f>
        <v>#REF!</v>
      </c>
      <c r="M60" s="148" t="e">
        <f>IF(AND($D$11&gt;J60,K60&lt;I60),"Vencida","No")</f>
        <v>#REF!</v>
      </c>
      <c r="N60" s="148" t="e">
        <f>IF(K60=I60,"Finalizada","No")</f>
        <v>#REF!</v>
      </c>
      <c r="O60" s="794"/>
      <c r="P60" s="795"/>
      <c r="Q60" s="58" t="e">
        <f t="shared" si="11"/>
        <v>#REF!</v>
      </c>
      <c r="R60" s="48" t="e">
        <f>Q60/4</f>
        <v>#REF!</v>
      </c>
      <c r="S60" s="816"/>
      <c r="T60" s="818"/>
      <c r="U60" s="818"/>
      <c r="V60" s="827"/>
      <c r="W60" s="820"/>
      <c r="X60" s="823"/>
      <c r="Y60" s="833"/>
    </row>
    <row r="61" spans="1:25" s="46" customFormat="1" ht="58.5" customHeight="1" x14ac:dyDescent="0.2">
      <c r="A61" s="784"/>
      <c r="B61" s="767"/>
      <c r="C61" s="781"/>
      <c r="D61" s="767"/>
      <c r="E61" s="767"/>
      <c r="F61" s="767"/>
      <c r="G61" s="180" t="e">
        <f>'1115-F02 Informe PM'!#REF!</f>
        <v>#REF!</v>
      </c>
      <c r="H61" s="180" t="e">
        <f>'1115-F02 Informe PM'!#REF!</f>
        <v>#REF!</v>
      </c>
      <c r="I61" s="180" t="e">
        <f>'1115-F02 Informe PM'!#REF!</f>
        <v>#REF!</v>
      </c>
      <c r="J61" s="181" t="e">
        <f>'1115-F02 Informe PM'!#REF!</f>
        <v>#REF!</v>
      </c>
      <c r="K61" s="271"/>
      <c r="L61" s="148" t="e">
        <f>IF(AND(K61&lt;I61, K61&gt;0),"Si","No")</f>
        <v>#REF!</v>
      </c>
      <c r="M61" s="148" t="e">
        <f>IF(AND($D$11&gt;J61,K61&lt;I61),"Vencida","No")</f>
        <v>#REF!</v>
      </c>
      <c r="N61" s="148" t="e">
        <f>IF(K61=I61,"Finalizada","No")</f>
        <v>#REF!</v>
      </c>
      <c r="O61" s="794"/>
      <c r="P61" s="795"/>
      <c r="Q61" s="58" t="e">
        <f t="shared" si="11"/>
        <v>#REF!</v>
      </c>
      <c r="R61" s="48" t="e">
        <f>Q61/4</f>
        <v>#REF!</v>
      </c>
      <c r="S61" s="816"/>
      <c r="T61" s="818"/>
      <c r="U61" s="818"/>
      <c r="V61" s="827"/>
      <c r="W61" s="820"/>
      <c r="X61" s="823"/>
      <c r="Y61" s="833"/>
    </row>
    <row r="62" spans="1:25" s="46" customFormat="1" ht="13.5" thickBot="1" x14ac:dyDescent="0.25">
      <c r="A62" s="785"/>
      <c r="B62" s="779"/>
      <c r="C62" s="786"/>
      <c r="D62" s="779"/>
      <c r="E62" s="204" t="e">
        <f>'1115-F02 Informe PM'!#REF!</f>
        <v>#REF!</v>
      </c>
      <c r="F62" s="204" t="e">
        <f>'1115-F02 Informe PM'!#REF!</f>
        <v>#REF!</v>
      </c>
      <c r="G62" s="191" t="e">
        <f>'1115-F02 Informe PM'!#REF!</f>
        <v>#REF!</v>
      </c>
      <c r="H62" s="191" t="e">
        <f>'1115-F02 Informe PM'!#REF!</f>
        <v>#REF!</v>
      </c>
      <c r="I62" s="191" t="e">
        <f>'1115-F02 Informe PM'!#REF!</f>
        <v>#REF!</v>
      </c>
      <c r="J62" s="192" t="e">
        <f>'1115-F02 Informe PM'!#REF!</f>
        <v>#REF!</v>
      </c>
      <c r="K62" s="273"/>
      <c r="L62" s="193" t="e">
        <f>IF(AND(K62&lt;I62, K62&gt;0),"Si","No")</f>
        <v>#REF!</v>
      </c>
      <c r="M62" s="193" t="e">
        <f>IF(AND($D$11&gt;J62,K62&lt;I62),"Vencida","No")</f>
        <v>#REF!</v>
      </c>
      <c r="N62" s="193" t="e">
        <f>IF(K62=I62,"Finalizada","No")</f>
        <v>#REF!</v>
      </c>
      <c r="O62" s="801"/>
      <c r="P62" s="802"/>
      <c r="Q62" s="70" t="e">
        <f t="shared" si="11"/>
        <v>#REF!</v>
      </c>
      <c r="R62" s="71" t="e">
        <f>Q62/1</f>
        <v>#REF!</v>
      </c>
      <c r="S62" s="223" t="e">
        <f>(R62)/$S$10</f>
        <v>#REF!</v>
      </c>
      <c r="T62" s="218" t="e">
        <f>IF(S62=$T$10, "FINALIZADA", "PENDIENTE")</f>
        <v>#REF!</v>
      </c>
      <c r="U62" s="224" t="e">
        <f>S62/$T$10</f>
        <v>#REF!</v>
      </c>
      <c r="V62" s="244" t="e">
        <f>U62/2</f>
        <v>#REF!</v>
      </c>
      <c r="W62" s="821"/>
      <c r="X62" s="824"/>
      <c r="Y62" s="834"/>
    </row>
    <row r="63" spans="1:25" s="46" customFormat="1" ht="60" customHeight="1" x14ac:dyDescent="0.2">
      <c r="A63" s="783" t="e">
        <f>'1115-F02 Informe PM'!#REF!</f>
        <v>#REF!</v>
      </c>
      <c r="B63" s="812" t="e">
        <f>'1115-F02 Informe PM'!#REF!</f>
        <v>#REF!</v>
      </c>
      <c r="C63" s="811" t="e">
        <f>'1115-F02 Informe PM'!#REF!</f>
        <v>#REF!</v>
      </c>
      <c r="D63" s="808" t="e">
        <f>'1115-F02 Informe PM'!#REF!</f>
        <v>#REF!</v>
      </c>
      <c r="E63" s="766" t="e">
        <f>'1115-F02 Informe PM'!#REF!</f>
        <v>#REF!</v>
      </c>
      <c r="F63" s="766" t="e">
        <f>'1115-F02 Informe PM'!#REF!</f>
        <v>#REF!</v>
      </c>
      <c r="G63" s="153" t="e">
        <f>'1115-F02 Informe PM'!#REF!</f>
        <v>#REF!</v>
      </c>
      <c r="H63" s="153" t="e">
        <f>'1115-F02 Informe PM'!#REF!</f>
        <v>#REF!</v>
      </c>
      <c r="I63" s="153" t="e">
        <f>'1115-F02 Informe PM'!#REF!</f>
        <v>#REF!</v>
      </c>
      <c r="J63" s="154" t="e">
        <f>'1115-F02 Informe PM'!#REF!</f>
        <v>#REF!</v>
      </c>
      <c r="K63" s="269"/>
      <c r="L63" s="147" t="e">
        <f>IF(AND(K63&lt;I63, K63&gt;0),"Si","No")</f>
        <v>#REF!</v>
      </c>
      <c r="M63" s="147" t="e">
        <f>IF(AND($D$11&gt;J63,K63&lt;I63),"Vencida","No")</f>
        <v>#REF!</v>
      </c>
      <c r="N63" s="228" t="e">
        <f>IF(K63=I63,"Finalizada","No")</f>
        <v>#REF!</v>
      </c>
      <c r="O63" s="803"/>
      <c r="P63" s="804"/>
      <c r="Q63" s="57" t="e">
        <f t="shared" si="11"/>
        <v>#REF!</v>
      </c>
      <c r="R63" s="45" t="e">
        <f>Q63/3</f>
        <v>#REF!</v>
      </c>
      <c r="S63" s="815" t="e">
        <f>(R63+R64+R65)/$S$10</f>
        <v>#REF!</v>
      </c>
      <c r="T63" s="817" t="e">
        <f>IF(S63=$T$10, "FINALIZADA", "PENDIENTE")</f>
        <v>#REF!</v>
      </c>
      <c r="U63" s="817" t="e">
        <f>S63/$T$10</f>
        <v>#REF!</v>
      </c>
      <c r="V63" s="826" t="e">
        <f>U63/4</f>
        <v>#REF!</v>
      </c>
      <c r="W63" s="819" t="e">
        <f>(V63+V66+V67+V69)/$S$11</f>
        <v>#REF!</v>
      </c>
      <c r="X63" s="822" t="e">
        <f>IF(W63=$T$11, "SUBSANADO", "PENDIENTE SUBSANAR")</f>
        <v>#REF!</v>
      </c>
      <c r="Y63" s="832" t="e">
        <f>W63/$T$11</f>
        <v>#REF!</v>
      </c>
    </row>
    <row r="64" spans="1:25" s="46" customFormat="1" ht="88.5" customHeight="1" x14ac:dyDescent="0.2">
      <c r="A64" s="784"/>
      <c r="B64" s="813"/>
      <c r="C64" s="811"/>
      <c r="D64" s="809"/>
      <c r="E64" s="767"/>
      <c r="F64" s="767"/>
      <c r="G64" s="180" t="e">
        <f>'1115-F02 Informe PM'!#REF!</f>
        <v>#REF!</v>
      </c>
      <c r="H64" s="180" t="e">
        <f>'1115-F02 Informe PM'!#REF!</f>
        <v>#REF!</v>
      </c>
      <c r="I64" s="180" t="e">
        <f>'1115-F02 Informe PM'!#REF!</f>
        <v>#REF!</v>
      </c>
      <c r="J64" s="181" t="e">
        <f>'1115-F02 Informe PM'!#REF!</f>
        <v>#REF!</v>
      </c>
      <c r="K64" s="271"/>
      <c r="L64" s="148" t="e">
        <f t="shared" ref="L64:L71" si="21">IF(AND(K64&lt;I64, K64&gt;0),"Si","No")</f>
        <v>#REF!</v>
      </c>
      <c r="M64" s="148" t="e">
        <f t="shared" ref="M64:M71" si="22">IF(AND($D$11&gt;J64,K64&lt;I64),"Vencida","No")</f>
        <v>#REF!</v>
      </c>
      <c r="N64" s="220" t="e">
        <f t="shared" ref="N64:N71" si="23">IF(K64=I64,"Finalizada","No")</f>
        <v>#REF!</v>
      </c>
      <c r="O64" s="805"/>
      <c r="P64" s="795"/>
      <c r="Q64" s="58" t="e">
        <f t="shared" si="11"/>
        <v>#REF!</v>
      </c>
      <c r="R64" s="48" t="e">
        <f>Q64/3</f>
        <v>#REF!</v>
      </c>
      <c r="S64" s="816"/>
      <c r="T64" s="818"/>
      <c r="U64" s="818"/>
      <c r="V64" s="827"/>
      <c r="W64" s="820"/>
      <c r="X64" s="823"/>
      <c r="Y64" s="833"/>
    </row>
    <row r="65" spans="1:25" s="46" customFormat="1" ht="139.5" customHeight="1" x14ac:dyDescent="0.2">
      <c r="A65" s="784"/>
      <c r="B65" s="813"/>
      <c r="C65" s="811"/>
      <c r="D65" s="809"/>
      <c r="E65" s="767"/>
      <c r="F65" s="767"/>
      <c r="G65" s="180" t="e">
        <f>'1115-F02 Informe PM'!#REF!</f>
        <v>#REF!</v>
      </c>
      <c r="H65" s="180" t="e">
        <f>'1115-F02 Informe PM'!#REF!</f>
        <v>#REF!</v>
      </c>
      <c r="I65" s="180" t="e">
        <f>'1115-F02 Informe PM'!#REF!</f>
        <v>#REF!</v>
      </c>
      <c r="J65" s="181" t="e">
        <f>'1115-F02 Informe PM'!#REF!</f>
        <v>#REF!</v>
      </c>
      <c r="K65" s="271"/>
      <c r="L65" s="148" t="e">
        <f t="shared" si="21"/>
        <v>#REF!</v>
      </c>
      <c r="M65" s="148" t="e">
        <f t="shared" si="22"/>
        <v>#REF!</v>
      </c>
      <c r="N65" s="220" t="e">
        <f t="shared" si="23"/>
        <v>#REF!</v>
      </c>
      <c r="O65" s="805"/>
      <c r="P65" s="795"/>
      <c r="Q65" s="58" t="e">
        <f t="shared" si="11"/>
        <v>#REF!</v>
      </c>
      <c r="R65" s="48" t="e">
        <f>Q65/3</f>
        <v>#REF!</v>
      </c>
      <c r="S65" s="816"/>
      <c r="T65" s="818"/>
      <c r="U65" s="818"/>
      <c r="V65" s="827"/>
      <c r="W65" s="820"/>
      <c r="X65" s="823"/>
      <c r="Y65" s="833"/>
    </row>
    <row r="66" spans="1:25" s="46" customFormat="1" ht="118.5" customHeight="1" x14ac:dyDescent="0.2">
      <c r="A66" s="784"/>
      <c r="B66" s="813"/>
      <c r="C66" s="811"/>
      <c r="D66" s="809"/>
      <c r="E66" s="767"/>
      <c r="F66" s="194" t="e">
        <f>'1115-F02 Informe PM'!#REF!</f>
        <v>#REF!</v>
      </c>
      <c r="G66" s="180" t="e">
        <f>'1115-F02 Informe PM'!#REF!</f>
        <v>#REF!</v>
      </c>
      <c r="H66" s="180" t="e">
        <f>'1115-F02 Informe PM'!#REF!</f>
        <v>#REF!</v>
      </c>
      <c r="I66" s="180" t="e">
        <f>'1115-F02 Informe PM'!#REF!</f>
        <v>#REF!</v>
      </c>
      <c r="J66" s="181" t="e">
        <f>'1115-F02 Informe PM'!#REF!</f>
        <v>#REF!</v>
      </c>
      <c r="K66" s="271"/>
      <c r="L66" s="148" t="e">
        <f t="shared" si="21"/>
        <v>#REF!</v>
      </c>
      <c r="M66" s="148" t="e">
        <f t="shared" si="22"/>
        <v>#REF!</v>
      </c>
      <c r="N66" s="220" t="e">
        <f t="shared" si="23"/>
        <v>#REF!</v>
      </c>
      <c r="O66" s="805"/>
      <c r="P66" s="795"/>
      <c r="Q66" s="58" t="e">
        <f t="shared" si="11"/>
        <v>#REF!</v>
      </c>
      <c r="R66" s="48" t="e">
        <f>Q66/1</f>
        <v>#REF!</v>
      </c>
      <c r="S66" s="211" t="e">
        <f>(R66)/$S$10</f>
        <v>#REF!</v>
      </c>
      <c r="T66" s="216" t="e">
        <f>IF(S66=$T$10, "FINALIZADA", "PENDIENTE")</f>
        <v>#REF!</v>
      </c>
      <c r="U66" s="215" t="e">
        <f>S66/$T$10</f>
        <v>#REF!</v>
      </c>
      <c r="V66" s="235" t="e">
        <f>U66/4</f>
        <v>#REF!</v>
      </c>
      <c r="W66" s="820"/>
      <c r="X66" s="823"/>
      <c r="Y66" s="833"/>
    </row>
    <row r="67" spans="1:25" s="46" customFormat="1" ht="123" customHeight="1" x14ac:dyDescent="0.2">
      <c r="A67" s="784"/>
      <c r="B67" s="813"/>
      <c r="C67" s="811"/>
      <c r="D67" s="809"/>
      <c r="E67" s="767"/>
      <c r="F67" s="767" t="e">
        <f>'1115-F02 Informe PM'!#REF!</f>
        <v>#REF!</v>
      </c>
      <c r="G67" s="180" t="e">
        <f>'1115-F02 Informe PM'!#REF!</f>
        <v>#REF!</v>
      </c>
      <c r="H67" s="180" t="e">
        <f>'1115-F02 Informe PM'!#REF!</f>
        <v>#REF!</v>
      </c>
      <c r="I67" s="180" t="e">
        <f>'1115-F02 Informe PM'!#REF!</f>
        <v>#REF!</v>
      </c>
      <c r="J67" s="181" t="e">
        <f>'1115-F02 Informe PM'!#REF!</f>
        <v>#REF!</v>
      </c>
      <c r="K67" s="271"/>
      <c r="L67" s="148" t="e">
        <f t="shared" si="21"/>
        <v>#REF!</v>
      </c>
      <c r="M67" s="148" t="e">
        <f t="shared" si="22"/>
        <v>#REF!</v>
      </c>
      <c r="N67" s="220" t="e">
        <f t="shared" si="23"/>
        <v>#REF!</v>
      </c>
      <c r="O67" s="805"/>
      <c r="P67" s="795"/>
      <c r="Q67" s="58" t="e">
        <f t="shared" si="11"/>
        <v>#REF!</v>
      </c>
      <c r="R67" s="48" t="e">
        <f>Q67/2</f>
        <v>#REF!</v>
      </c>
      <c r="S67" s="816" t="e">
        <f>(R67+R68)/$S$10</f>
        <v>#REF!</v>
      </c>
      <c r="T67" s="818" t="e">
        <f>IF(S67=$T$10, "FINALIZADA", "PENDIENTE")</f>
        <v>#REF!</v>
      </c>
      <c r="U67" s="818" t="e">
        <f>S67/$T$10</f>
        <v>#REF!</v>
      </c>
      <c r="V67" s="827" t="e">
        <f>U67/4</f>
        <v>#REF!</v>
      </c>
      <c r="W67" s="820"/>
      <c r="X67" s="823"/>
      <c r="Y67" s="833"/>
    </row>
    <row r="68" spans="1:25" s="46" customFormat="1" ht="52.5" customHeight="1" x14ac:dyDescent="0.2">
      <c r="A68" s="784"/>
      <c r="B68" s="813"/>
      <c r="C68" s="811"/>
      <c r="D68" s="809"/>
      <c r="E68" s="767"/>
      <c r="F68" s="767"/>
      <c r="G68" s="180" t="e">
        <f>'1115-F02 Informe PM'!#REF!</f>
        <v>#REF!</v>
      </c>
      <c r="H68" s="180" t="e">
        <f>'1115-F02 Informe PM'!#REF!</f>
        <v>#REF!</v>
      </c>
      <c r="I68" s="180" t="e">
        <f>'1115-F02 Informe PM'!#REF!</f>
        <v>#REF!</v>
      </c>
      <c r="J68" s="181" t="e">
        <f>'1115-F02 Informe PM'!#REF!</f>
        <v>#REF!</v>
      </c>
      <c r="K68" s="271"/>
      <c r="L68" s="148" t="e">
        <f t="shared" si="21"/>
        <v>#REF!</v>
      </c>
      <c r="M68" s="148" t="e">
        <f t="shared" si="22"/>
        <v>#REF!</v>
      </c>
      <c r="N68" s="220" t="e">
        <f t="shared" si="23"/>
        <v>#REF!</v>
      </c>
      <c r="O68" s="805"/>
      <c r="P68" s="795"/>
      <c r="Q68" s="58" t="e">
        <f t="shared" si="11"/>
        <v>#REF!</v>
      </c>
      <c r="R68" s="48" t="e">
        <f>Q68/2</f>
        <v>#REF!</v>
      </c>
      <c r="S68" s="816"/>
      <c r="T68" s="818"/>
      <c r="U68" s="818"/>
      <c r="V68" s="827"/>
      <c r="W68" s="820"/>
      <c r="X68" s="823"/>
      <c r="Y68" s="833"/>
    </row>
    <row r="69" spans="1:25" s="46" customFormat="1" ht="78" customHeight="1" x14ac:dyDescent="0.2">
      <c r="A69" s="784"/>
      <c r="B69" s="813"/>
      <c r="C69" s="811" t="e">
        <f>'1115-F02 Informe PM'!#REF!</f>
        <v>#REF!</v>
      </c>
      <c r="D69" s="809"/>
      <c r="E69" s="767" t="e">
        <f>'1115-F02 Informe PM'!#REF!</f>
        <v>#REF!</v>
      </c>
      <c r="F69" s="767" t="e">
        <f>'1115-F02 Informe PM'!#REF!</f>
        <v>#REF!</v>
      </c>
      <c r="G69" s="180" t="e">
        <f>'1115-F02 Informe PM'!#REF!</f>
        <v>#REF!</v>
      </c>
      <c r="H69" s="180" t="e">
        <f>'1115-F02 Informe PM'!#REF!</f>
        <v>#REF!</v>
      </c>
      <c r="I69" s="180" t="e">
        <f>'1115-F02 Informe PM'!#REF!</f>
        <v>#REF!</v>
      </c>
      <c r="J69" s="181" t="e">
        <f>'1115-F02 Informe PM'!#REF!</f>
        <v>#REF!</v>
      </c>
      <c r="K69" s="271"/>
      <c r="L69" s="148" t="e">
        <f t="shared" si="21"/>
        <v>#REF!</v>
      </c>
      <c r="M69" s="148" t="e">
        <f t="shared" si="22"/>
        <v>#REF!</v>
      </c>
      <c r="N69" s="220" t="e">
        <f t="shared" si="23"/>
        <v>#REF!</v>
      </c>
      <c r="O69" s="805"/>
      <c r="P69" s="795"/>
      <c r="Q69" s="58" t="e">
        <f t="shared" si="11"/>
        <v>#REF!</v>
      </c>
      <c r="R69" s="48" t="e">
        <f>Q69/5</f>
        <v>#REF!</v>
      </c>
      <c r="S69" s="816" t="e">
        <f>(R69+R70+R71+R72+R73)/$S$10</f>
        <v>#REF!</v>
      </c>
      <c r="T69" s="818" t="e">
        <f>IF(S69=$T$10, "FINALIZADA", "PENDIENTE")</f>
        <v>#REF!</v>
      </c>
      <c r="U69" s="818" t="e">
        <f>S69/$T$10</f>
        <v>#REF!</v>
      </c>
      <c r="V69" s="827" t="e">
        <f>U69/4</f>
        <v>#REF!</v>
      </c>
      <c r="W69" s="820"/>
      <c r="X69" s="823"/>
      <c r="Y69" s="833"/>
    </row>
    <row r="70" spans="1:25" s="46" customFormat="1" ht="85.5" customHeight="1" x14ac:dyDescent="0.2">
      <c r="A70" s="784"/>
      <c r="B70" s="813"/>
      <c r="C70" s="811"/>
      <c r="D70" s="809"/>
      <c r="E70" s="767"/>
      <c r="F70" s="767"/>
      <c r="G70" s="180" t="e">
        <f>'1115-F02 Informe PM'!#REF!</f>
        <v>#REF!</v>
      </c>
      <c r="H70" s="180" t="e">
        <f>'1115-F02 Informe PM'!#REF!</f>
        <v>#REF!</v>
      </c>
      <c r="I70" s="180" t="e">
        <f>'1115-F02 Informe PM'!#REF!</f>
        <v>#REF!</v>
      </c>
      <c r="J70" s="181" t="e">
        <f>'1115-F02 Informe PM'!#REF!</f>
        <v>#REF!</v>
      </c>
      <c r="K70" s="271"/>
      <c r="L70" s="148" t="e">
        <f t="shared" si="21"/>
        <v>#REF!</v>
      </c>
      <c r="M70" s="148" t="e">
        <f t="shared" si="22"/>
        <v>#REF!</v>
      </c>
      <c r="N70" s="220" t="e">
        <f t="shared" si="23"/>
        <v>#REF!</v>
      </c>
      <c r="O70" s="805"/>
      <c r="P70" s="795"/>
      <c r="Q70" s="58" t="e">
        <f t="shared" si="11"/>
        <v>#REF!</v>
      </c>
      <c r="R70" s="48" t="e">
        <f>Q70/5</f>
        <v>#REF!</v>
      </c>
      <c r="S70" s="816"/>
      <c r="T70" s="818"/>
      <c r="U70" s="818"/>
      <c r="V70" s="827"/>
      <c r="W70" s="820"/>
      <c r="X70" s="823"/>
      <c r="Y70" s="833"/>
    </row>
    <row r="71" spans="1:25" s="46" customFormat="1" ht="102.75" customHeight="1" x14ac:dyDescent="0.2">
      <c r="A71" s="784"/>
      <c r="B71" s="813"/>
      <c r="C71" s="811"/>
      <c r="D71" s="809"/>
      <c r="E71" s="194" t="e">
        <f>'1115-F02 Informe PM'!#REF!</f>
        <v>#REF!</v>
      </c>
      <c r="F71" s="767"/>
      <c r="G71" s="180" t="e">
        <f>'1115-F02 Informe PM'!#REF!</f>
        <v>#REF!</v>
      </c>
      <c r="H71" s="180" t="e">
        <f>'1115-F02 Informe PM'!#REF!</f>
        <v>#REF!</v>
      </c>
      <c r="I71" s="180" t="e">
        <f>'1115-F02 Informe PM'!#REF!</f>
        <v>#REF!</v>
      </c>
      <c r="J71" s="181" t="e">
        <f>'1115-F02 Informe PM'!#REF!</f>
        <v>#REF!</v>
      </c>
      <c r="K71" s="271"/>
      <c r="L71" s="148" t="e">
        <f t="shared" si="21"/>
        <v>#REF!</v>
      </c>
      <c r="M71" s="148" t="e">
        <f t="shared" si="22"/>
        <v>#REF!</v>
      </c>
      <c r="N71" s="220" t="e">
        <f t="shared" si="23"/>
        <v>#REF!</v>
      </c>
      <c r="O71" s="805"/>
      <c r="P71" s="795"/>
      <c r="Q71" s="58" t="e">
        <f t="shared" si="11"/>
        <v>#REF!</v>
      </c>
      <c r="R71" s="48" t="e">
        <f>Q71/5</f>
        <v>#REF!</v>
      </c>
      <c r="S71" s="816"/>
      <c r="T71" s="818"/>
      <c r="U71" s="818"/>
      <c r="V71" s="827"/>
      <c r="W71" s="820"/>
      <c r="X71" s="823"/>
      <c r="Y71" s="833"/>
    </row>
    <row r="72" spans="1:25" s="46" customFormat="1" ht="66" customHeight="1" x14ac:dyDescent="0.2">
      <c r="A72" s="784"/>
      <c r="B72" s="813"/>
      <c r="C72" s="811"/>
      <c r="D72" s="809"/>
      <c r="E72" s="194" t="e">
        <f>'1115-F02 Informe PM'!#REF!</f>
        <v>#REF!</v>
      </c>
      <c r="F72" s="767"/>
      <c r="G72" s="180" t="e">
        <f>'1115-F02 Informe PM'!#REF!</f>
        <v>#REF!</v>
      </c>
      <c r="H72" s="180" t="e">
        <f>'1115-F02 Informe PM'!#REF!</f>
        <v>#REF!</v>
      </c>
      <c r="I72" s="180" t="e">
        <f>'1115-F02 Informe PM'!#REF!</f>
        <v>#REF!</v>
      </c>
      <c r="J72" s="181" t="e">
        <f>'1115-F02 Informe PM'!#REF!</f>
        <v>#REF!</v>
      </c>
      <c r="K72" s="271"/>
      <c r="L72" s="148" t="e">
        <f t="shared" ref="L72:L81" si="24">IF(AND(K72&lt;I72, K72&gt;0),"Si","No")</f>
        <v>#REF!</v>
      </c>
      <c r="M72" s="148" t="e">
        <f t="shared" ref="M72:M81" si="25">IF(AND($D$11&gt;J72,K72&lt;I72),"Vencida","No")</f>
        <v>#REF!</v>
      </c>
      <c r="N72" s="220" t="e">
        <f t="shared" ref="N72:N81" si="26">IF(K72=I72,"Finalizada","No")</f>
        <v>#REF!</v>
      </c>
      <c r="O72" s="805"/>
      <c r="P72" s="795"/>
      <c r="Q72" s="58" t="e">
        <f t="shared" si="11"/>
        <v>#REF!</v>
      </c>
      <c r="R72" s="48" t="e">
        <f>Q72/5</f>
        <v>#REF!</v>
      </c>
      <c r="S72" s="816"/>
      <c r="T72" s="818"/>
      <c r="U72" s="818"/>
      <c r="V72" s="827"/>
      <c r="W72" s="820"/>
      <c r="X72" s="823"/>
      <c r="Y72" s="833"/>
    </row>
    <row r="73" spans="1:25" s="46" customFormat="1" ht="125.25" customHeight="1" thickBot="1" x14ac:dyDescent="0.25">
      <c r="A73" s="785"/>
      <c r="B73" s="814"/>
      <c r="C73" s="811"/>
      <c r="D73" s="810"/>
      <c r="E73" s="204" t="e">
        <f>'1115-F02 Informe PM'!#REF!</f>
        <v>#REF!</v>
      </c>
      <c r="F73" s="779"/>
      <c r="G73" s="191" t="e">
        <f>'1115-F02 Informe PM'!#REF!</f>
        <v>#REF!</v>
      </c>
      <c r="H73" s="191" t="e">
        <f>'1115-F02 Informe PM'!#REF!</f>
        <v>#REF!</v>
      </c>
      <c r="I73" s="191" t="e">
        <f>'1115-F02 Informe PM'!#REF!</f>
        <v>#REF!</v>
      </c>
      <c r="J73" s="192" t="e">
        <f>'1115-F02 Informe PM'!#REF!</f>
        <v>#REF!</v>
      </c>
      <c r="K73" s="273"/>
      <c r="L73" s="193" t="e">
        <f t="shared" si="24"/>
        <v>#REF!</v>
      </c>
      <c r="M73" s="193" t="e">
        <f t="shared" si="25"/>
        <v>#REF!</v>
      </c>
      <c r="N73" s="221" t="e">
        <f t="shared" si="26"/>
        <v>#REF!</v>
      </c>
      <c r="O73" s="790"/>
      <c r="P73" s="791"/>
      <c r="Q73" s="70" t="e">
        <f t="shared" si="11"/>
        <v>#REF!</v>
      </c>
      <c r="R73" s="71" t="e">
        <f>Q73/5</f>
        <v>#REF!</v>
      </c>
      <c r="S73" s="829"/>
      <c r="T73" s="825"/>
      <c r="U73" s="825"/>
      <c r="V73" s="828"/>
      <c r="W73" s="821"/>
      <c r="X73" s="824"/>
      <c r="Y73" s="834"/>
    </row>
    <row r="74" spans="1:25" s="46" customFormat="1" ht="102.75" customHeight="1" x14ac:dyDescent="0.2">
      <c r="A74" s="783" t="e">
        <f>'1115-F02 Informe PM'!#REF!</f>
        <v>#REF!</v>
      </c>
      <c r="B74" s="766" t="e">
        <f>'1115-F02 Informe PM'!#REF!</f>
        <v>#REF!</v>
      </c>
      <c r="C74" s="780" t="e">
        <f>'1115-F02 Informe PM'!#REF!</f>
        <v>#REF!</v>
      </c>
      <c r="D74" s="766" t="e">
        <f>'1115-F02 Informe PM'!#REF!</f>
        <v>#REF!</v>
      </c>
      <c r="E74" s="766" t="e">
        <f>'1115-F02 Informe PM'!#REF!</f>
        <v>#REF!</v>
      </c>
      <c r="F74" s="766" t="e">
        <f>'1115-F02 Informe PM'!#REF!</f>
        <v>#REF!</v>
      </c>
      <c r="G74" s="153" t="e">
        <f>'1115-F02 Informe PM'!#REF!</f>
        <v>#REF!</v>
      </c>
      <c r="H74" s="153" t="e">
        <f>'1115-F02 Informe PM'!#REF!</f>
        <v>#REF!</v>
      </c>
      <c r="I74" s="153" t="e">
        <f>'1115-F02 Informe PM'!#REF!</f>
        <v>#REF!</v>
      </c>
      <c r="J74" s="154" t="e">
        <f>'1115-F02 Informe PM'!#REF!</f>
        <v>#REF!</v>
      </c>
      <c r="K74" s="269"/>
      <c r="L74" s="147" t="e">
        <f t="shared" si="24"/>
        <v>#REF!</v>
      </c>
      <c r="M74" s="147" t="e">
        <f t="shared" si="25"/>
        <v>#REF!</v>
      </c>
      <c r="N74" s="147" t="e">
        <f t="shared" si="26"/>
        <v>#REF!</v>
      </c>
      <c r="O74" s="792"/>
      <c r="P74" s="793"/>
      <c r="Q74" s="57" t="e">
        <f t="shared" si="11"/>
        <v>#REF!</v>
      </c>
      <c r="R74" s="45" t="e">
        <f>Q74/3</f>
        <v>#REF!</v>
      </c>
      <c r="S74" s="815" t="e">
        <f>(R74+R75+R76)/$S$10</f>
        <v>#REF!</v>
      </c>
      <c r="T74" s="817" t="e">
        <f>IF(S74=$T$10, "FINALIZADA", "PENDIENTE")</f>
        <v>#REF!</v>
      </c>
      <c r="U74" s="817" t="e">
        <f>S74/$T$10</f>
        <v>#REF!</v>
      </c>
      <c r="V74" s="826" t="e">
        <f>U74/1</f>
        <v>#REF!</v>
      </c>
      <c r="W74" s="819" t="e">
        <f>V74/$S$11</f>
        <v>#REF!</v>
      </c>
      <c r="X74" s="822" t="e">
        <f>IF(W74=$T$11, "SUBSANADO", "PENDIENTE SUBSANAR")</f>
        <v>#REF!</v>
      </c>
      <c r="Y74" s="832" t="e">
        <f>W74/$T$11</f>
        <v>#REF!</v>
      </c>
    </row>
    <row r="75" spans="1:25" s="46" customFormat="1" ht="102.75" customHeight="1" x14ac:dyDescent="0.2">
      <c r="A75" s="784"/>
      <c r="B75" s="767"/>
      <c r="C75" s="781"/>
      <c r="D75" s="767"/>
      <c r="E75" s="767"/>
      <c r="F75" s="767"/>
      <c r="G75" s="180" t="e">
        <f>'1115-F02 Informe PM'!#REF!</f>
        <v>#REF!</v>
      </c>
      <c r="H75" s="180" t="e">
        <f>'1115-F02 Informe PM'!#REF!</f>
        <v>#REF!</v>
      </c>
      <c r="I75" s="180" t="e">
        <f>'1115-F02 Informe PM'!#REF!</f>
        <v>#REF!</v>
      </c>
      <c r="J75" s="181" t="e">
        <f>'1115-F02 Informe PM'!#REF!</f>
        <v>#REF!</v>
      </c>
      <c r="K75" s="271"/>
      <c r="L75" s="148" t="e">
        <f t="shared" si="24"/>
        <v>#REF!</v>
      </c>
      <c r="M75" s="148" t="e">
        <f t="shared" si="25"/>
        <v>#REF!</v>
      </c>
      <c r="N75" s="148" t="e">
        <f t="shared" si="26"/>
        <v>#REF!</v>
      </c>
      <c r="O75" s="794"/>
      <c r="P75" s="795"/>
      <c r="Q75" s="58" t="e">
        <f t="shared" si="11"/>
        <v>#REF!</v>
      </c>
      <c r="R75" s="48" t="e">
        <f>Q75/3</f>
        <v>#REF!</v>
      </c>
      <c r="S75" s="816"/>
      <c r="T75" s="818"/>
      <c r="U75" s="818"/>
      <c r="V75" s="827"/>
      <c r="W75" s="820"/>
      <c r="X75" s="823"/>
      <c r="Y75" s="833"/>
    </row>
    <row r="76" spans="1:25" s="46" customFormat="1" ht="102.75" customHeight="1" thickBot="1" x14ac:dyDescent="0.25">
      <c r="A76" s="787"/>
      <c r="B76" s="768"/>
      <c r="C76" s="786"/>
      <c r="D76" s="768"/>
      <c r="E76" s="768"/>
      <c r="F76" s="768"/>
      <c r="G76" s="185" t="e">
        <f>'1115-F02 Informe PM'!#REF!</f>
        <v>#REF!</v>
      </c>
      <c r="H76" s="185" t="e">
        <f>'1115-F02 Informe PM'!#REF!</f>
        <v>#REF!</v>
      </c>
      <c r="I76" s="185" t="e">
        <f>'1115-F02 Informe PM'!#REF!</f>
        <v>#REF!</v>
      </c>
      <c r="J76" s="186" t="e">
        <f>'1115-F02 Informe PM'!#REF!</f>
        <v>#REF!</v>
      </c>
      <c r="K76" s="272"/>
      <c r="L76" s="149" t="e">
        <f t="shared" si="24"/>
        <v>#REF!</v>
      </c>
      <c r="M76" s="149" t="e">
        <f t="shared" si="25"/>
        <v>#REF!</v>
      </c>
      <c r="N76" s="149" t="e">
        <f t="shared" si="26"/>
        <v>#REF!</v>
      </c>
      <c r="O76" s="806"/>
      <c r="P76" s="791"/>
      <c r="Q76" s="70" t="e">
        <f t="shared" si="11"/>
        <v>#REF!</v>
      </c>
      <c r="R76" s="71" t="e">
        <f>Q76/3</f>
        <v>#REF!</v>
      </c>
      <c r="S76" s="829"/>
      <c r="T76" s="825"/>
      <c r="U76" s="825"/>
      <c r="V76" s="828"/>
      <c r="W76" s="821"/>
      <c r="X76" s="824"/>
      <c r="Y76" s="834"/>
    </row>
    <row r="77" spans="1:25" s="46" customFormat="1" ht="119.25" customHeight="1" thickBot="1" x14ac:dyDescent="0.25">
      <c r="A77" s="195" t="e">
        <f>'1115-F02 Informe PM'!#REF!</f>
        <v>#REF!</v>
      </c>
      <c r="B77" s="190" t="e">
        <f>'1115-F02 Informe PM'!#REF!</f>
        <v>#REF!</v>
      </c>
      <c r="C77" s="196" t="e">
        <f>'1115-F02 Informe PM'!#REF!</f>
        <v>#REF!</v>
      </c>
      <c r="D77" s="190" t="e">
        <f>'1115-F02 Informe PM'!#REF!</f>
        <v>#REF!</v>
      </c>
      <c r="E77" s="190" t="e">
        <f>'1115-F02 Informe PM'!#REF!</f>
        <v>#REF!</v>
      </c>
      <c r="F77" s="190" t="e">
        <f>'1115-F02 Informe PM'!#REF!</f>
        <v>#REF!</v>
      </c>
      <c r="G77" s="178" t="e">
        <f>'1115-F02 Informe PM'!#REF!</f>
        <v>#REF!</v>
      </c>
      <c r="H77" s="178" t="e">
        <f>'1115-F02 Informe PM'!#REF!</f>
        <v>#REF!</v>
      </c>
      <c r="I77" s="178" t="e">
        <f>'1115-F02 Informe PM'!#REF!</f>
        <v>#REF!</v>
      </c>
      <c r="J77" s="179" t="e">
        <f>'1115-F02 Informe PM'!#REF!</f>
        <v>#REF!</v>
      </c>
      <c r="K77" s="268"/>
      <c r="L77" s="150" t="e">
        <f t="shared" si="24"/>
        <v>#REF!</v>
      </c>
      <c r="M77" s="150" t="e">
        <f t="shared" si="25"/>
        <v>#REF!</v>
      </c>
      <c r="N77" s="150" t="e">
        <f t="shared" si="26"/>
        <v>#REF!</v>
      </c>
      <c r="O77" s="764"/>
      <c r="P77" s="765"/>
      <c r="Q77" s="82" t="e">
        <f t="shared" si="11"/>
        <v>#REF!</v>
      </c>
      <c r="R77" s="49" t="e">
        <f>Q77/1</f>
        <v>#REF!</v>
      </c>
      <c r="S77" s="225" t="e">
        <f t="shared" ref="S77:S90" si="27">(R77)/$S$10</f>
        <v>#REF!</v>
      </c>
      <c r="T77" s="232" t="e">
        <f>IF(S77=$T$10, "FINALIZADA", "PENDIENTE")</f>
        <v>#REF!</v>
      </c>
      <c r="U77" s="226" t="e">
        <f>S77/$T$10</f>
        <v>#REF!</v>
      </c>
      <c r="V77" s="233" t="e">
        <f>U77/1</f>
        <v>#REF!</v>
      </c>
      <c r="W77" s="238" t="e">
        <f>V77/$S$11</f>
        <v>#REF!</v>
      </c>
      <c r="X77" s="236" t="e">
        <f t="shared" ref="X77:X90" si="28">IF(W77=$T$11, "SUBSANADO", "PENDIENTE SUBSANAR")</f>
        <v>#REF!</v>
      </c>
      <c r="Y77" s="237" t="e">
        <f>W77/$T$11</f>
        <v>#REF!</v>
      </c>
    </row>
    <row r="78" spans="1:25" s="46" customFormat="1" ht="126" customHeight="1" thickBot="1" x14ac:dyDescent="0.25">
      <c r="A78" s="182" t="e">
        <f>'1115-F02 Informe PM'!#REF!</f>
        <v>#REF!</v>
      </c>
      <c r="B78" s="183" t="e">
        <f>'1115-F02 Informe PM'!#REF!</f>
        <v>#REF!</v>
      </c>
      <c r="C78" s="184" t="e">
        <f>'1115-F02 Informe PM'!#REF!</f>
        <v>#REF!</v>
      </c>
      <c r="D78" s="183" t="e">
        <f>'1115-F02 Informe PM'!#REF!</f>
        <v>#REF!</v>
      </c>
      <c r="E78" s="183" t="e">
        <f>'1115-F02 Informe PM'!#REF!</f>
        <v>#REF!</v>
      </c>
      <c r="F78" s="183" t="e">
        <f>'1115-F02 Informe PM'!#REF!</f>
        <v>#REF!</v>
      </c>
      <c r="G78" s="153" t="e">
        <f>'1115-F02 Informe PM'!#REF!</f>
        <v>#REF!</v>
      </c>
      <c r="H78" s="153" t="e">
        <f>'1115-F02 Informe PM'!#REF!</f>
        <v>#REF!</v>
      </c>
      <c r="I78" s="153" t="e">
        <f>'1115-F02 Informe PM'!#REF!</f>
        <v>#REF!</v>
      </c>
      <c r="J78" s="154" t="e">
        <f>'1115-F02 Informe PM'!#REF!</f>
        <v>#REF!</v>
      </c>
      <c r="K78" s="269"/>
      <c r="L78" s="147" t="e">
        <f t="shared" si="24"/>
        <v>#REF!</v>
      </c>
      <c r="M78" s="147" t="e">
        <f t="shared" si="25"/>
        <v>#REF!</v>
      </c>
      <c r="N78" s="147" t="e">
        <f t="shared" si="26"/>
        <v>#REF!</v>
      </c>
      <c r="O78" s="788"/>
      <c r="P78" s="789"/>
      <c r="Q78" s="82" t="e">
        <f t="shared" si="11"/>
        <v>#REF!</v>
      </c>
      <c r="R78" s="49" t="e">
        <f t="shared" ref="R78:R90" si="29">Q78/1</f>
        <v>#REF!</v>
      </c>
      <c r="S78" s="225" t="e">
        <f t="shared" si="27"/>
        <v>#REF!</v>
      </c>
      <c r="T78" s="232" t="e">
        <f t="shared" ref="T78:T90" si="30">IF(S78=$T$10, "FINALIZADA", "PENDIENTE")</f>
        <v>#REF!</v>
      </c>
      <c r="U78" s="226" t="e">
        <f>S78/$T$10</f>
        <v>#REF!</v>
      </c>
      <c r="V78" s="233" t="e">
        <f>U78/1</f>
        <v>#REF!</v>
      </c>
      <c r="W78" s="238" t="e">
        <f t="shared" ref="W78:W90" si="31">V78/$S$11</f>
        <v>#REF!</v>
      </c>
      <c r="X78" s="236" t="e">
        <f t="shared" si="28"/>
        <v>#REF!</v>
      </c>
      <c r="Y78" s="237" t="e">
        <f>W78/$T$11</f>
        <v>#REF!</v>
      </c>
    </row>
    <row r="79" spans="1:25" s="46" customFormat="1" ht="13.5" thickBot="1" x14ac:dyDescent="0.25">
      <c r="A79" s="182" t="e">
        <f>'1115-F02 Informe PM'!#REF!</f>
        <v>#REF!</v>
      </c>
      <c r="B79" s="183" t="e">
        <f>'1115-F02 Informe PM'!#REF!</f>
        <v>#REF!</v>
      </c>
      <c r="C79" s="184" t="e">
        <f>'1115-F02 Informe PM'!#REF!</f>
        <v>#REF!</v>
      </c>
      <c r="D79" s="183" t="e">
        <f>'1115-F02 Informe PM'!#REF!</f>
        <v>#REF!</v>
      </c>
      <c r="E79" s="183" t="e">
        <f>'1115-F02 Informe PM'!#REF!</f>
        <v>#REF!</v>
      </c>
      <c r="F79" s="183" t="e">
        <f>'1115-F02 Informe PM'!#REF!</f>
        <v>#REF!</v>
      </c>
      <c r="G79" s="153" t="e">
        <f>'1115-F02 Informe PM'!#REF!</f>
        <v>#REF!</v>
      </c>
      <c r="H79" s="153" t="e">
        <f>'1115-F02 Informe PM'!#REF!</f>
        <v>#REF!</v>
      </c>
      <c r="I79" s="153" t="e">
        <f>'1115-F02 Informe PM'!#REF!</f>
        <v>#REF!</v>
      </c>
      <c r="J79" s="154" t="e">
        <f>'1115-F02 Informe PM'!#REF!</f>
        <v>#REF!</v>
      </c>
      <c r="K79" s="269"/>
      <c r="L79" s="147" t="e">
        <f t="shared" si="24"/>
        <v>#REF!</v>
      </c>
      <c r="M79" s="147" t="e">
        <f t="shared" si="25"/>
        <v>#REF!</v>
      </c>
      <c r="N79" s="147" t="e">
        <f t="shared" si="26"/>
        <v>#REF!</v>
      </c>
      <c r="O79" s="788"/>
      <c r="P79" s="789"/>
      <c r="Q79" s="82" t="e">
        <f t="shared" si="11"/>
        <v>#REF!</v>
      </c>
      <c r="R79" s="49" t="e">
        <f t="shared" si="29"/>
        <v>#REF!</v>
      </c>
      <c r="S79" s="225" t="e">
        <f t="shared" si="27"/>
        <v>#REF!</v>
      </c>
      <c r="T79" s="232" t="e">
        <f t="shared" si="30"/>
        <v>#REF!</v>
      </c>
      <c r="U79" s="226" t="e">
        <f>S79/$T$10</f>
        <v>#REF!</v>
      </c>
      <c r="V79" s="233" t="e">
        <f>U79/1</f>
        <v>#REF!</v>
      </c>
      <c r="W79" s="238" t="e">
        <f t="shared" si="31"/>
        <v>#REF!</v>
      </c>
      <c r="X79" s="236" t="e">
        <f t="shared" si="28"/>
        <v>#REF!</v>
      </c>
      <c r="Y79" s="237" t="e">
        <f>W79/$T$11</f>
        <v>#REF!</v>
      </c>
    </row>
    <row r="80" spans="1:25" s="46" customFormat="1" ht="250.5" customHeight="1" thickBot="1" x14ac:dyDescent="0.25">
      <c r="A80" s="182" t="e">
        <f>'1115-F02 Informe PM'!#REF!</f>
        <v>#REF!</v>
      </c>
      <c r="B80" s="183" t="e">
        <f>'1115-F02 Informe PM'!#REF!</f>
        <v>#REF!</v>
      </c>
      <c r="C80" s="184" t="e">
        <f>'1115-F02 Informe PM'!#REF!</f>
        <v>#REF!</v>
      </c>
      <c r="D80" s="183" t="e">
        <f>'1115-F02 Informe PM'!#REF!</f>
        <v>#REF!</v>
      </c>
      <c r="E80" s="183" t="e">
        <f>'1115-F02 Informe PM'!#REF!</f>
        <v>#REF!</v>
      </c>
      <c r="F80" s="183" t="e">
        <f>'1115-F02 Informe PM'!#REF!</f>
        <v>#REF!</v>
      </c>
      <c r="G80" s="153" t="e">
        <f>'1115-F02 Informe PM'!#REF!</f>
        <v>#REF!</v>
      </c>
      <c r="H80" s="153" t="e">
        <f>'1115-F02 Informe PM'!#REF!</f>
        <v>#REF!</v>
      </c>
      <c r="I80" s="153" t="e">
        <f>'1115-F02 Informe PM'!#REF!</f>
        <v>#REF!</v>
      </c>
      <c r="J80" s="154" t="e">
        <f>'1115-F02 Informe PM'!#REF!</f>
        <v>#REF!</v>
      </c>
      <c r="K80" s="269"/>
      <c r="L80" s="147" t="e">
        <f t="shared" si="24"/>
        <v>#REF!</v>
      </c>
      <c r="M80" s="147" t="e">
        <f t="shared" si="25"/>
        <v>#REF!</v>
      </c>
      <c r="N80" s="147" t="e">
        <f t="shared" si="26"/>
        <v>#REF!</v>
      </c>
      <c r="O80" s="788"/>
      <c r="P80" s="789"/>
      <c r="Q80" s="82" t="e">
        <f t="shared" ref="Q80:Q90" si="32">K80/I80</f>
        <v>#REF!</v>
      </c>
      <c r="R80" s="49" t="e">
        <f t="shared" si="29"/>
        <v>#REF!</v>
      </c>
      <c r="S80" s="225" t="e">
        <f t="shared" si="27"/>
        <v>#REF!</v>
      </c>
      <c r="T80" s="232" t="e">
        <f t="shared" si="30"/>
        <v>#REF!</v>
      </c>
      <c r="U80" s="226" t="e">
        <f t="shared" ref="U80:U90" si="33">S80/$T$10</f>
        <v>#REF!</v>
      </c>
      <c r="V80" s="233" t="e">
        <f t="shared" ref="V80:V90" si="34">U80/1</f>
        <v>#REF!</v>
      </c>
      <c r="W80" s="238" t="e">
        <f t="shared" si="31"/>
        <v>#REF!</v>
      </c>
      <c r="X80" s="236" t="e">
        <f t="shared" si="28"/>
        <v>#REF!</v>
      </c>
      <c r="Y80" s="237" t="e">
        <f t="shared" ref="Y80:Y90" si="35">W80/$T$11</f>
        <v>#REF!</v>
      </c>
    </row>
    <row r="81" spans="1:25" s="46" customFormat="1" ht="153.75" customHeight="1" thickBot="1" x14ac:dyDescent="0.25">
      <c r="A81" s="182" t="e">
        <f>'1115-F02 Informe PM'!#REF!</f>
        <v>#REF!</v>
      </c>
      <c r="B81" s="183" t="e">
        <f>'1115-F02 Informe PM'!#REF!</f>
        <v>#REF!</v>
      </c>
      <c r="C81" s="184" t="e">
        <f>'1115-F02 Informe PM'!#REF!</f>
        <v>#REF!</v>
      </c>
      <c r="D81" s="183" t="e">
        <f>'1115-F02 Informe PM'!#REF!</f>
        <v>#REF!</v>
      </c>
      <c r="E81" s="183" t="e">
        <f>'1115-F02 Informe PM'!#REF!</f>
        <v>#REF!</v>
      </c>
      <c r="F81" s="183" t="e">
        <f>'1115-F02 Informe PM'!#REF!</f>
        <v>#REF!</v>
      </c>
      <c r="G81" s="153" t="e">
        <f>'1115-F02 Informe PM'!#REF!</f>
        <v>#REF!</v>
      </c>
      <c r="H81" s="153" t="e">
        <f>'1115-F02 Informe PM'!#REF!</f>
        <v>#REF!</v>
      </c>
      <c r="I81" s="153" t="e">
        <f>'1115-F02 Informe PM'!#REF!</f>
        <v>#REF!</v>
      </c>
      <c r="J81" s="154" t="e">
        <f>'1115-F02 Informe PM'!#REF!</f>
        <v>#REF!</v>
      </c>
      <c r="K81" s="269"/>
      <c r="L81" s="147" t="e">
        <f t="shared" si="24"/>
        <v>#REF!</v>
      </c>
      <c r="M81" s="147" t="e">
        <f t="shared" si="25"/>
        <v>#REF!</v>
      </c>
      <c r="N81" s="147" t="e">
        <f t="shared" si="26"/>
        <v>#REF!</v>
      </c>
      <c r="O81" s="788"/>
      <c r="P81" s="789"/>
      <c r="Q81" s="82" t="e">
        <f t="shared" si="32"/>
        <v>#REF!</v>
      </c>
      <c r="R81" s="49" t="e">
        <f t="shared" si="29"/>
        <v>#REF!</v>
      </c>
      <c r="S81" s="225" t="e">
        <f t="shared" si="27"/>
        <v>#REF!</v>
      </c>
      <c r="T81" s="232" t="e">
        <f t="shared" si="30"/>
        <v>#REF!</v>
      </c>
      <c r="U81" s="226" t="e">
        <f t="shared" si="33"/>
        <v>#REF!</v>
      </c>
      <c r="V81" s="233" t="e">
        <f t="shared" si="34"/>
        <v>#REF!</v>
      </c>
      <c r="W81" s="238" t="e">
        <f t="shared" si="31"/>
        <v>#REF!</v>
      </c>
      <c r="X81" s="236" t="e">
        <f t="shared" si="28"/>
        <v>#REF!</v>
      </c>
      <c r="Y81" s="237" t="e">
        <f t="shared" si="35"/>
        <v>#REF!</v>
      </c>
    </row>
    <row r="82" spans="1:25" s="46" customFormat="1" ht="13.5" thickBot="1" x14ac:dyDescent="0.25">
      <c r="A82" s="182" t="e">
        <f>'1115-F02 Informe PM'!#REF!</f>
        <v>#REF!</v>
      </c>
      <c r="B82" s="183" t="e">
        <f>'1115-F02 Informe PM'!#REF!</f>
        <v>#REF!</v>
      </c>
      <c r="C82" s="184" t="e">
        <f>'1115-F02 Informe PM'!#REF!</f>
        <v>#REF!</v>
      </c>
      <c r="D82" s="183" t="e">
        <f>'1115-F02 Informe PM'!#REF!</f>
        <v>#REF!</v>
      </c>
      <c r="E82" s="183" t="e">
        <f>'1115-F02 Informe PM'!#REF!</f>
        <v>#REF!</v>
      </c>
      <c r="F82" s="183" t="e">
        <f>'1115-F02 Informe PM'!#REF!</f>
        <v>#REF!</v>
      </c>
      <c r="G82" s="153" t="e">
        <f>'1115-F02 Informe PM'!#REF!</f>
        <v>#REF!</v>
      </c>
      <c r="H82" s="153" t="e">
        <f>'1115-F02 Informe PM'!#REF!</f>
        <v>#REF!</v>
      </c>
      <c r="I82" s="153" t="e">
        <f>'1115-F02 Informe PM'!#REF!</f>
        <v>#REF!</v>
      </c>
      <c r="J82" s="154" t="e">
        <f>'1115-F02 Informe PM'!#REF!</f>
        <v>#REF!</v>
      </c>
      <c r="K82" s="269"/>
      <c r="L82" s="147" t="e">
        <f t="shared" ref="L82:L89" si="36">IF(AND(K82&lt;I82, K82&gt;0),"Si","No")</f>
        <v>#REF!</v>
      </c>
      <c r="M82" s="147" t="e">
        <f t="shared" ref="M82:M89" si="37">IF(AND($D$11&gt;J82,K82&lt;I82),"Vencida","No")</f>
        <v>#REF!</v>
      </c>
      <c r="N82" s="147" t="e">
        <f t="shared" ref="N82:N89" si="38">IF(K82=I82,"Finalizada","No")</f>
        <v>#REF!</v>
      </c>
      <c r="O82" s="788"/>
      <c r="P82" s="789"/>
      <c r="Q82" s="82" t="e">
        <f t="shared" si="32"/>
        <v>#REF!</v>
      </c>
      <c r="R82" s="49" t="e">
        <f t="shared" si="29"/>
        <v>#REF!</v>
      </c>
      <c r="S82" s="225" t="e">
        <f t="shared" si="27"/>
        <v>#REF!</v>
      </c>
      <c r="T82" s="232" t="e">
        <f t="shared" si="30"/>
        <v>#REF!</v>
      </c>
      <c r="U82" s="226" t="e">
        <f t="shared" si="33"/>
        <v>#REF!</v>
      </c>
      <c r="V82" s="233" t="e">
        <f t="shared" si="34"/>
        <v>#REF!</v>
      </c>
      <c r="W82" s="238" t="e">
        <f t="shared" si="31"/>
        <v>#REF!</v>
      </c>
      <c r="X82" s="236" t="e">
        <f t="shared" si="28"/>
        <v>#REF!</v>
      </c>
      <c r="Y82" s="237" t="e">
        <f t="shared" si="35"/>
        <v>#REF!</v>
      </c>
    </row>
    <row r="83" spans="1:25" s="46" customFormat="1" ht="13.5" thickBot="1" x14ac:dyDescent="0.25">
      <c r="A83" s="182" t="e">
        <f>'1115-F02 Informe PM'!#REF!</f>
        <v>#REF!</v>
      </c>
      <c r="B83" s="183" t="e">
        <f>'1115-F02 Informe PM'!#REF!</f>
        <v>#REF!</v>
      </c>
      <c r="C83" s="184" t="e">
        <f>'1115-F02 Informe PM'!#REF!</f>
        <v>#REF!</v>
      </c>
      <c r="D83" s="183" t="e">
        <f>'1115-F02 Informe PM'!#REF!</f>
        <v>#REF!</v>
      </c>
      <c r="E83" s="183" t="e">
        <f>'1115-F02 Informe PM'!#REF!</f>
        <v>#REF!</v>
      </c>
      <c r="F83" s="183" t="e">
        <f>'1115-F02 Informe PM'!#REF!</f>
        <v>#REF!</v>
      </c>
      <c r="G83" s="153" t="e">
        <f>'1115-F02 Informe PM'!#REF!</f>
        <v>#REF!</v>
      </c>
      <c r="H83" s="153" t="e">
        <f>'1115-F02 Informe PM'!#REF!</f>
        <v>#REF!</v>
      </c>
      <c r="I83" s="153" t="e">
        <f>'1115-F02 Informe PM'!#REF!</f>
        <v>#REF!</v>
      </c>
      <c r="J83" s="154" t="e">
        <f>'1115-F02 Informe PM'!#REF!</f>
        <v>#REF!</v>
      </c>
      <c r="K83" s="269"/>
      <c r="L83" s="147" t="e">
        <f t="shared" si="36"/>
        <v>#REF!</v>
      </c>
      <c r="M83" s="147" t="e">
        <f t="shared" si="37"/>
        <v>#REF!</v>
      </c>
      <c r="N83" s="147" t="e">
        <f t="shared" si="38"/>
        <v>#REF!</v>
      </c>
      <c r="O83" s="788"/>
      <c r="P83" s="789"/>
      <c r="Q83" s="82" t="e">
        <f t="shared" si="32"/>
        <v>#REF!</v>
      </c>
      <c r="R83" s="49" t="e">
        <f t="shared" si="29"/>
        <v>#REF!</v>
      </c>
      <c r="S83" s="225" t="e">
        <f t="shared" si="27"/>
        <v>#REF!</v>
      </c>
      <c r="T83" s="232" t="e">
        <f t="shared" si="30"/>
        <v>#REF!</v>
      </c>
      <c r="U83" s="226" t="e">
        <f t="shared" si="33"/>
        <v>#REF!</v>
      </c>
      <c r="V83" s="233" t="e">
        <f t="shared" si="34"/>
        <v>#REF!</v>
      </c>
      <c r="W83" s="238" t="e">
        <f t="shared" si="31"/>
        <v>#REF!</v>
      </c>
      <c r="X83" s="236" t="e">
        <f t="shared" si="28"/>
        <v>#REF!</v>
      </c>
      <c r="Y83" s="237" t="e">
        <f t="shared" si="35"/>
        <v>#REF!</v>
      </c>
    </row>
    <row r="84" spans="1:25" s="46" customFormat="1" ht="13.5" thickBot="1" x14ac:dyDescent="0.25">
      <c r="A84" s="182" t="e">
        <f>'1115-F02 Informe PM'!#REF!</f>
        <v>#REF!</v>
      </c>
      <c r="B84" s="183" t="e">
        <f>'1115-F02 Informe PM'!#REF!</f>
        <v>#REF!</v>
      </c>
      <c r="C84" s="184" t="e">
        <f>'1115-F02 Informe PM'!#REF!</f>
        <v>#REF!</v>
      </c>
      <c r="D84" s="183" t="e">
        <f>'1115-F02 Informe PM'!#REF!</f>
        <v>#REF!</v>
      </c>
      <c r="E84" s="183" t="e">
        <f>'1115-F02 Informe PM'!#REF!</f>
        <v>#REF!</v>
      </c>
      <c r="F84" s="183" t="e">
        <f>'1115-F02 Informe PM'!#REF!</f>
        <v>#REF!</v>
      </c>
      <c r="G84" s="153" t="e">
        <f>'1115-F02 Informe PM'!#REF!</f>
        <v>#REF!</v>
      </c>
      <c r="H84" s="153" t="e">
        <f>'1115-F02 Informe PM'!#REF!</f>
        <v>#REF!</v>
      </c>
      <c r="I84" s="153" t="e">
        <f>'1115-F02 Informe PM'!#REF!</f>
        <v>#REF!</v>
      </c>
      <c r="J84" s="154" t="e">
        <f>'1115-F02 Informe PM'!#REF!</f>
        <v>#REF!</v>
      </c>
      <c r="K84" s="269"/>
      <c r="L84" s="147" t="e">
        <f t="shared" si="36"/>
        <v>#REF!</v>
      </c>
      <c r="M84" s="147" t="e">
        <f t="shared" si="37"/>
        <v>#REF!</v>
      </c>
      <c r="N84" s="147" t="e">
        <f t="shared" si="38"/>
        <v>#REF!</v>
      </c>
      <c r="O84" s="788"/>
      <c r="P84" s="789"/>
      <c r="Q84" s="82" t="e">
        <f t="shared" si="32"/>
        <v>#REF!</v>
      </c>
      <c r="R84" s="49" t="e">
        <f t="shared" si="29"/>
        <v>#REF!</v>
      </c>
      <c r="S84" s="225" t="e">
        <f t="shared" si="27"/>
        <v>#REF!</v>
      </c>
      <c r="T84" s="232" t="e">
        <f t="shared" si="30"/>
        <v>#REF!</v>
      </c>
      <c r="U84" s="226" t="e">
        <f t="shared" si="33"/>
        <v>#REF!</v>
      </c>
      <c r="V84" s="233" t="e">
        <f t="shared" si="34"/>
        <v>#REF!</v>
      </c>
      <c r="W84" s="238" t="e">
        <f t="shared" si="31"/>
        <v>#REF!</v>
      </c>
      <c r="X84" s="236" t="e">
        <f t="shared" si="28"/>
        <v>#REF!</v>
      </c>
      <c r="Y84" s="237" t="e">
        <f t="shared" si="35"/>
        <v>#REF!</v>
      </c>
    </row>
    <row r="85" spans="1:25" s="46" customFormat="1" ht="13.5" thickBot="1" x14ac:dyDescent="0.25">
      <c r="A85" s="182" t="e">
        <f>'1115-F02 Informe PM'!#REF!</f>
        <v>#REF!</v>
      </c>
      <c r="B85" s="183" t="e">
        <f>'1115-F02 Informe PM'!#REF!</f>
        <v>#REF!</v>
      </c>
      <c r="C85" s="184" t="e">
        <f>'1115-F02 Informe PM'!#REF!</f>
        <v>#REF!</v>
      </c>
      <c r="D85" s="183" t="e">
        <f>'1115-F02 Informe PM'!#REF!</f>
        <v>#REF!</v>
      </c>
      <c r="E85" s="183" t="e">
        <f>'1115-F02 Informe PM'!#REF!</f>
        <v>#REF!</v>
      </c>
      <c r="F85" s="183" t="e">
        <f>'1115-F02 Informe PM'!#REF!</f>
        <v>#REF!</v>
      </c>
      <c r="G85" s="153" t="e">
        <f>'1115-F02 Informe PM'!#REF!</f>
        <v>#REF!</v>
      </c>
      <c r="H85" s="153" t="e">
        <f>'1115-F02 Informe PM'!#REF!</f>
        <v>#REF!</v>
      </c>
      <c r="I85" s="153" t="e">
        <f>'1115-F02 Informe PM'!#REF!</f>
        <v>#REF!</v>
      </c>
      <c r="J85" s="154" t="e">
        <f>'1115-F02 Informe PM'!#REF!</f>
        <v>#REF!</v>
      </c>
      <c r="K85" s="269"/>
      <c r="L85" s="147" t="e">
        <f t="shared" si="36"/>
        <v>#REF!</v>
      </c>
      <c r="M85" s="147" t="e">
        <f t="shared" si="37"/>
        <v>#REF!</v>
      </c>
      <c r="N85" s="147" t="e">
        <f t="shared" si="38"/>
        <v>#REF!</v>
      </c>
      <c r="O85" s="788"/>
      <c r="P85" s="789"/>
      <c r="Q85" s="82" t="e">
        <f t="shared" si="32"/>
        <v>#REF!</v>
      </c>
      <c r="R85" s="49" t="e">
        <f t="shared" si="29"/>
        <v>#REF!</v>
      </c>
      <c r="S85" s="225" t="e">
        <f t="shared" si="27"/>
        <v>#REF!</v>
      </c>
      <c r="T85" s="232" t="e">
        <f t="shared" si="30"/>
        <v>#REF!</v>
      </c>
      <c r="U85" s="226" t="e">
        <f t="shared" si="33"/>
        <v>#REF!</v>
      </c>
      <c r="V85" s="233" t="e">
        <f t="shared" si="34"/>
        <v>#REF!</v>
      </c>
      <c r="W85" s="238" t="e">
        <f t="shared" si="31"/>
        <v>#REF!</v>
      </c>
      <c r="X85" s="236" t="e">
        <f t="shared" si="28"/>
        <v>#REF!</v>
      </c>
      <c r="Y85" s="237" t="e">
        <f t="shared" si="35"/>
        <v>#REF!</v>
      </c>
    </row>
    <row r="86" spans="1:25" s="46" customFormat="1" ht="13.5" thickBot="1" x14ac:dyDescent="0.25">
      <c r="A86" s="182" t="e">
        <f>'1115-F02 Informe PM'!#REF!</f>
        <v>#REF!</v>
      </c>
      <c r="B86" s="183" t="e">
        <f>'1115-F02 Informe PM'!#REF!</f>
        <v>#REF!</v>
      </c>
      <c r="C86" s="184" t="e">
        <f>'1115-F02 Informe PM'!#REF!</f>
        <v>#REF!</v>
      </c>
      <c r="D86" s="183" t="e">
        <f>'1115-F02 Informe PM'!#REF!</f>
        <v>#REF!</v>
      </c>
      <c r="E86" s="183" t="e">
        <f>'1115-F02 Informe PM'!#REF!</f>
        <v>#REF!</v>
      </c>
      <c r="F86" s="183" t="e">
        <f>'1115-F02 Informe PM'!#REF!</f>
        <v>#REF!</v>
      </c>
      <c r="G86" s="153" t="e">
        <f>'1115-F02 Informe PM'!#REF!</f>
        <v>#REF!</v>
      </c>
      <c r="H86" s="153" t="e">
        <f>'1115-F02 Informe PM'!#REF!</f>
        <v>#REF!</v>
      </c>
      <c r="I86" s="153" t="e">
        <f>'1115-F02 Informe PM'!#REF!</f>
        <v>#REF!</v>
      </c>
      <c r="J86" s="154" t="e">
        <f>'1115-F02 Informe PM'!#REF!</f>
        <v>#REF!</v>
      </c>
      <c r="K86" s="269"/>
      <c r="L86" s="147" t="e">
        <f t="shared" si="36"/>
        <v>#REF!</v>
      </c>
      <c r="M86" s="147" t="e">
        <f t="shared" si="37"/>
        <v>#REF!</v>
      </c>
      <c r="N86" s="147" t="e">
        <f t="shared" si="38"/>
        <v>#REF!</v>
      </c>
      <c r="O86" s="788"/>
      <c r="P86" s="789"/>
      <c r="Q86" s="82" t="e">
        <f t="shared" si="32"/>
        <v>#REF!</v>
      </c>
      <c r="R86" s="49" t="e">
        <f t="shared" si="29"/>
        <v>#REF!</v>
      </c>
      <c r="S86" s="225" t="e">
        <f t="shared" si="27"/>
        <v>#REF!</v>
      </c>
      <c r="T86" s="232" t="e">
        <f t="shared" si="30"/>
        <v>#REF!</v>
      </c>
      <c r="U86" s="226" t="e">
        <f t="shared" si="33"/>
        <v>#REF!</v>
      </c>
      <c r="V86" s="233" t="e">
        <f t="shared" si="34"/>
        <v>#REF!</v>
      </c>
      <c r="W86" s="238" t="e">
        <f t="shared" si="31"/>
        <v>#REF!</v>
      </c>
      <c r="X86" s="236" t="e">
        <f t="shared" si="28"/>
        <v>#REF!</v>
      </c>
      <c r="Y86" s="237" t="e">
        <f t="shared" si="35"/>
        <v>#REF!</v>
      </c>
    </row>
    <row r="87" spans="1:25" s="46" customFormat="1" ht="13.5" thickBot="1" x14ac:dyDescent="0.25">
      <c r="A87" s="182" t="e">
        <f>'1115-F02 Informe PM'!#REF!</f>
        <v>#REF!</v>
      </c>
      <c r="B87" s="183" t="e">
        <f>'1115-F02 Informe PM'!#REF!</f>
        <v>#REF!</v>
      </c>
      <c r="C87" s="184" t="e">
        <f>'1115-F02 Informe PM'!#REF!</f>
        <v>#REF!</v>
      </c>
      <c r="D87" s="183" t="e">
        <f>'1115-F02 Informe PM'!#REF!</f>
        <v>#REF!</v>
      </c>
      <c r="E87" s="183" t="e">
        <f>'1115-F02 Informe PM'!#REF!</f>
        <v>#REF!</v>
      </c>
      <c r="F87" s="183" t="e">
        <f>'1115-F02 Informe PM'!#REF!</f>
        <v>#REF!</v>
      </c>
      <c r="G87" s="153" t="e">
        <f>'1115-F02 Informe PM'!#REF!</f>
        <v>#REF!</v>
      </c>
      <c r="H87" s="153" t="e">
        <f>'1115-F02 Informe PM'!#REF!</f>
        <v>#REF!</v>
      </c>
      <c r="I87" s="153" t="e">
        <f>'1115-F02 Informe PM'!#REF!</f>
        <v>#REF!</v>
      </c>
      <c r="J87" s="154" t="e">
        <f>'1115-F02 Informe PM'!#REF!</f>
        <v>#REF!</v>
      </c>
      <c r="K87" s="269"/>
      <c r="L87" s="147" t="e">
        <f t="shared" si="36"/>
        <v>#REF!</v>
      </c>
      <c r="M87" s="147" t="e">
        <f t="shared" si="37"/>
        <v>#REF!</v>
      </c>
      <c r="N87" s="147" t="e">
        <f t="shared" si="38"/>
        <v>#REF!</v>
      </c>
      <c r="O87" s="788"/>
      <c r="P87" s="789"/>
      <c r="Q87" s="82" t="e">
        <f t="shared" si="32"/>
        <v>#REF!</v>
      </c>
      <c r="R87" s="49" t="e">
        <f t="shared" si="29"/>
        <v>#REF!</v>
      </c>
      <c r="S87" s="225" t="e">
        <f t="shared" si="27"/>
        <v>#REF!</v>
      </c>
      <c r="T87" s="232" t="e">
        <f t="shared" si="30"/>
        <v>#REF!</v>
      </c>
      <c r="U87" s="226" t="e">
        <f t="shared" si="33"/>
        <v>#REF!</v>
      </c>
      <c r="V87" s="233" t="e">
        <f t="shared" si="34"/>
        <v>#REF!</v>
      </c>
      <c r="W87" s="238" t="e">
        <f t="shared" si="31"/>
        <v>#REF!</v>
      </c>
      <c r="X87" s="236" t="e">
        <f t="shared" si="28"/>
        <v>#REF!</v>
      </c>
      <c r="Y87" s="237" t="e">
        <f t="shared" si="35"/>
        <v>#REF!</v>
      </c>
    </row>
    <row r="88" spans="1:25" s="46" customFormat="1" ht="13.5" thickBot="1" x14ac:dyDescent="0.25">
      <c r="A88" s="182" t="e">
        <f>'1115-F02 Informe PM'!#REF!</f>
        <v>#REF!</v>
      </c>
      <c r="B88" s="183" t="e">
        <f>'1115-F02 Informe PM'!#REF!</f>
        <v>#REF!</v>
      </c>
      <c r="C88" s="184" t="e">
        <f>'1115-F02 Informe PM'!#REF!</f>
        <v>#REF!</v>
      </c>
      <c r="D88" s="183" t="e">
        <f>'1115-F02 Informe PM'!#REF!</f>
        <v>#REF!</v>
      </c>
      <c r="E88" s="183" t="e">
        <f>'1115-F02 Informe PM'!#REF!</f>
        <v>#REF!</v>
      </c>
      <c r="F88" s="183" t="e">
        <f>'1115-F02 Informe PM'!#REF!</f>
        <v>#REF!</v>
      </c>
      <c r="G88" s="153" t="e">
        <f>'1115-F02 Informe PM'!#REF!</f>
        <v>#REF!</v>
      </c>
      <c r="H88" s="153" t="e">
        <f>'1115-F02 Informe PM'!#REF!</f>
        <v>#REF!</v>
      </c>
      <c r="I88" s="153" t="e">
        <f>'1115-F02 Informe PM'!#REF!</f>
        <v>#REF!</v>
      </c>
      <c r="J88" s="154" t="e">
        <f>'1115-F02 Informe PM'!#REF!</f>
        <v>#REF!</v>
      </c>
      <c r="K88" s="269"/>
      <c r="L88" s="147" t="e">
        <f t="shared" si="36"/>
        <v>#REF!</v>
      </c>
      <c r="M88" s="147" t="e">
        <f t="shared" si="37"/>
        <v>#REF!</v>
      </c>
      <c r="N88" s="147" t="e">
        <f t="shared" si="38"/>
        <v>#REF!</v>
      </c>
      <c r="O88" s="788"/>
      <c r="P88" s="789"/>
      <c r="Q88" s="82" t="e">
        <f t="shared" si="32"/>
        <v>#REF!</v>
      </c>
      <c r="R88" s="49" t="e">
        <f t="shared" si="29"/>
        <v>#REF!</v>
      </c>
      <c r="S88" s="225" t="e">
        <f t="shared" si="27"/>
        <v>#REF!</v>
      </c>
      <c r="T88" s="232" t="e">
        <f t="shared" si="30"/>
        <v>#REF!</v>
      </c>
      <c r="U88" s="226" t="e">
        <f t="shared" si="33"/>
        <v>#REF!</v>
      </c>
      <c r="V88" s="233" t="e">
        <f t="shared" si="34"/>
        <v>#REF!</v>
      </c>
      <c r="W88" s="238" t="e">
        <f t="shared" si="31"/>
        <v>#REF!</v>
      </c>
      <c r="X88" s="236" t="e">
        <f t="shared" si="28"/>
        <v>#REF!</v>
      </c>
      <c r="Y88" s="237" t="e">
        <f t="shared" si="35"/>
        <v>#REF!</v>
      </c>
    </row>
    <row r="89" spans="1:25" s="46" customFormat="1" ht="13.5" thickBot="1" x14ac:dyDescent="0.25">
      <c r="A89" s="182" t="e">
        <f>'1115-F02 Informe PM'!#REF!</f>
        <v>#REF!</v>
      </c>
      <c r="B89" s="183" t="e">
        <f>'1115-F02 Informe PM'!#REF!</f>
        <v>#REF!</v>
      </c>
      <c r="C89" s="184" t="e">
        <f>'1115-F02 Informe PM'!#REF!</f>
        <v>#REF!</v>
      </c>
      <c r="D89" s="183" t="e">
        <f>'1115-F02 Informe PM'!#REF!</f>
        <v>#REF!</v>
      </c>
      <c r="E89" s="183" t="e">
        <f>'1115-F02 Informe PM'!#REF!</f>
        <v>#REF!</v>
      </c>
      <c r="F89" s="183" t="e">
        <f>'1115-F02 Informe PM'!#REF!</f>
        <v>#REF!</v>
      </c>
      <c r="G89" s="153" t="e">
        <f>'1115-F02 Informe PM'!#REF!</f>
        <v>#REF!</v>
      </c>
      <c r="H89" s="153" t="e">
        <f>'1115-F02 Informe PM'!#REF!</f>
        <v>#REF!</v>
      </c>
      <c r="I89" s="153" t="e">
        <f>'1115-F02 Informe PM'!#REF!</f>
        <v>#REF!</v>
      </c>
      <c r="J89" s="154" t="e">
        <f>'1115-F02 Informe PM'!#REF!</f>
        <v>#REF!</v>
      </c>
      <c r="K89" s="269"/>
      <c r="L89" s="147" t="e">
        <f t="shared" si="36"/>
        <v>#REF!</v>
      </c>
      <c r="M89" s="147" t="e">
        <f t="shared" si="37"/>
        <v>#REF!</v>
      </c>
      <c r="N89" s="147" t="e">
        <f t="shared" si="38"/>
        <v>#REF!</v>
      </c>
      <c r="O89" s="788"/>
      <c r="P89" s="789"/>
      <c r="Q89" s="82" t="e">
        <f>K89/I89</f>
        <v>#REF!</v>
      </c>
      <c r="R89" s="49" t="e">
        <f t="shared" si="29"/>
        <v>#REF!</v>
      </c>
      <c r="S89" s="225" t="e">
        <f t="shared" si="27"/>
        <v>#REF!</v>
      </c>
      <c r="T89" s="232" t="e">
        <f t="shared" si="30"/>
        <v>#REF!</v>
      </c>
      <c r="U89" s="226" t="e">
        <f t="shared" si="33"/>
        <v>#REF!</v>
      </c>
      <c r="V89" s="233" t="e">
        <f t="shared" si="34"/>
        <v>#REF!</v>
      </c>
      <c r="W89" s="238" t="e">
        <f t="shared" si="31"/>
        <v>#REF!</v>
      </c>
      <c r="X89" s="236" t="e">
        <f t="shared" si="28"/>
        <v>#REF!</v>
      </c>
      <c r="Y89" s="237" t="e">
        <f t="shared" si="35"/>
        <v>#REF!</v>
      </c>
    </row>
    <row r="90" spans="1:25" s="46" customFormat="1" ht="13.5" thickBot="1" x14ac:dyDescent="0.25">
      <c r="A90" s="155" t="e">
        <f>'1115-F02 Informe PM'!#REF!</f>
        <v>#REF!</v>
      </c>
      <c r="B90" s="156" t="e">
        <f>'1115-F02 Informe PM'!#REF!</f>
        <v>#REF!</v>
      </c>
      <c r="C90" s="157" t="e">
        <f>'1115-F02 Informe PM'!#REF!</f>
        <v>#REF!</v>
      </c>
      <c r="D90" s="156" t="e">
        <f>'1115-F02 Informe PM'!#REF!</f>
        <v>#REF!</v>
      </c>
      <c r="E90" s="156" t="e">
        <f>'1115-F02 Informe PM'!#REF!</f>
        <v>#REF!</v>
      </c>
      <c r="F90" s="156" t="e">
        <f>'1115-F02 Informe PM'!#REF!</f>
        <v>#REF!</v>
      </c>
      <c r="G90" s="158" t="e">
        <f>'1115-F02 Informe PM'!#REF!</f>
        <v>#REF!</v>
      </c>
      <c r="H90" s="158" t="e">
        <f>'1115-F02 Informe PM'!#REF!</f>
        <v>#REF!</v>
      </c>
      <c r="I90" s="158" t="e">
        <f>'1115-F02 Informe PM'!#REF!</f>
        <v>#REF!</v>
      </c>
      <c r="J90" s="159" t="e">
        <f>'1115-F02 Informe PM'!#REF!</f>
        <v>#REF!</v>
      </c>
      <c r="K90" s="275"/>
      <c r="L90" s="151" t="e">
        <f>IF(AND(K90&lt;I90, K90&gt;0),"Si","No")</f>
        <v>#REF!</v>
      </c>
      <c r="M90" s="151" t="e">
        <f>IF(AND($D$11&gt;J90,K90&lt;I90),"Vencida","No")</f>
        <v>#REF!</v>
      </c>
      <c r="N90" s="249" t="e">
        <f>IF(K90=I90,"Finalizada","No")</f>
        <v>#REF!</v>
      </c>
      <c r="O90" s="799"/>
      <c r="P90" s="800"/>
      <c r="Q90" s="82" t="e">
        <f t="shared" si="32"/>
        <v>#REF!</v>
      </c>
      <c r="R90" s="49" t="e">
        <f t="shared" si="29"/>
        <v>#REF!</v>
      </c>
      <c r="S90" s="225" t="e">
        <f t="shared" si="27"/>
        <v>#REF!</v>
      </c>
      <c r="T90" s="232" t="e">
        <f t="shared" si="30"/>
        <v>#REF!</v>
      </c>
      <c r="U90" s="226" t="e">
        <f t="shared" si="33"/>
        <v>#REF!</v>
      </c>
      <c r="V90" s="233" t="e">
        <f t="shared" si="34"/>
        <v>#REF!</v>
      </c>
      <c r="W90" s="238" t="e">
        <f t="shared" si="31"/>
        <v>#REF!</v>
      </c>
      <c r="X90" s="236" t="e">
        <f t="shared" si="28"/>
        <v>#REF!</v>
      </c>
      <c r="Y90" s="237" t="e">
        <f t="shared" si="35"/>
        <v>#REF!</v>
      </c>
    </row>
    <row r="91" spans="1:25" ht="61.5" customHeight="1" thickBot="1" x14ac:dyDescent="0.25">
      <c r="O91" s="59"/>
      <c r="P91" s="60"/>
      <c r="Q91" s="253" t="e">
        <f>SUM(Q15:Q90)/S8</f>
        <v>#REF!</v>
      </c>
      <c r="R91" s="245" t="e">
        <f>SUM(R15:R90)</f>
        <v>#REF!</v>
      </c>
      <c r="S91" s="250" t="e">
        <f>SUM(S15:S90)</f>
        <v>#REF!</v>
      </c>
      <c r="T91" s="246" t="e">
        <f>IF($R$91=$S$10, "PLAN CON ACCIONES FINALIZADAS", "PLAN CON ACCIONES PENDIENTES")</f>
        <v>#REF!</v>
      </c>
      <c r="U91" s="247" t="e">
        <f>SUM(U15:U90)/S10</f>
        <v>#REF!</v>
      </c>
      <c r="V91" s="234" t="e">
        <f>SUM(V15:V90)</f>
        <v>#REF!</v>
      </c>
      <c r="W91" s="251" t="e">
        <f>SUM(W15:W90)</f>
        <v>#REF!</v>
      </c>
      <c r="X91" s="248" t="e">
        <f>IF($V$91=$S$11, "PLAN CON HALLAZGOS SUBSANADOS", "PLAN CON HALLAZGOS PENDIENTES DE SUBSANAR")</f>
        <v>#REF!</v>
      </c>
      <c r="Y91" s="252" t="e">
        <f>SUM(Y15:Y90)/S11</f>
        <v>#REF!</v>
      </c>
    </row>
    <row r="92" spans="1:25" x14ac:dyDescent="0.2">
      <c r="K92" s="51"/>
      <c r="P92" s="52"/>
      <c r="Q92" s="55"/>
      <c r="R92" s="27"/>
      <c r="S92" s="54"/>
    </row>
    <row r="93" spans="1:25" ht="13.5" thickBot="1" x14ac:dyDescent="0.25">
      <c r="G93" s="62" t="s">
        <v>58</v>
      </c>
      <c r="H93" s="62">
        <f>L10</f>
        <v>44</v>
      </c>
      <c r="I93" s="62"/>
      <c r="J93" s="67">
        <f>+J94+J95</f>
        <v>1</v>
      </c>
      <c r="P93" s="52"/>
      <c r="Q93" s="55"/>
      <c r="R93" s="27"/>
      <c r="S93" s="54"/>
    </row>
    <row r="94" spans="1:25" ht="16.5" x14ac:dyDescent="0.2">
      <c r="B94" s="163" t="s">
        <v>19</v>
      </c>
      <c r="C94" s="164"/>
      <c r="D94" s="165"/>
      <c r="G94" s="64" t="s">
        <v>66</v>
      </c>
      <c r="H94" s="63">
        <f>+L11</f>
        <v>0</v>
      </c>
      <c r="I94" s="63"/>
      <c r="J94" s="65">
        <f>+H94/H93</f>
        <v>0</v>
      </c>
      <c r="P94" s="52"/>
      <c r="Q94" s="55"/>
      <c r="R94" s="27"/>
      <c r="S94" s="54"/>
    </row>
    <row r="95" spans="1:25" x14ac:dyDescent="0.2">
      <c r="B95" s="166" t="s">
        <v>28</v>
      </c>
      <c r="C95" s="160"/>
      <c r="D95" s="167"/>
      <c r="G95" s="64" t="s">
        <v>67</v>
      </c>
      <c r="H95" s="63">
        <f>+H93-H94</f>
        <v>44</v>
      </c>
      <c r="I95" s="63"/>
      <c r="J95" s="65">
        <f>+H95/H93</f>
        <v>1</v>
      </c>
      <c r="P95" s="52"/>
    </row>
    <row r="96" spans="1:25" x14ac:dyDescent="0.2">
      <c r="A96" s="161"/>
      <c r="B96" s="166" t="s">
        <v>80</v>
      </c>
      <c r="C96" s="160"/>
      <c r="D96" s="168"/>
      <c r="K96" s="51"/>
      <c r="P96" s="52"/>
    </row>
    <row r="97" spans="2:16" x14ac:dyDescent="0.2">
      <c r="B97" s="166" t="s">
        <v>82</v>
      </c>
      <c r="C97" s="160"/>
      <c r="D97" s="169"/>
      <c r="K97" s="51"/>
      <c r="P97" s="52"/>
    </row>
    <row r="98" spans="2:16" x14ac:dyDescent="0.2">
      <c r="B98" s="166" t="s">
        <v>81</v>
      </c>
      <c r="C98" s="160"/>
      <c r="D98" s="170"/>
      <c r="K98" s="51"/>
      <c r="P98" s="52"/>
    </row>
    <row r="99" spans="2:16" x14ac:dyDescent="0.2">
      <c r="B99" s="166" t="s">
        <v>83</v>
      </c>
      <c r="C99" s="160"/>
      <c r="D99" s="173"/>
      <c r="K99" s="51"/>
      <c r="P99" s="52"/>
    </row>
    <row r="100" spans="2:16" ht="13.5" thickBot="1" x14ac:dyDescent="0.25">
      <c r="B100" s="171" t="s">
        <v>84</v>
      </c>
      <c r="C100" s="172"/>
      <c r="D100" s="174"/>
      <c r="K100" s="51"/>
      <c r="P100" s="52"/>
    </row>
    <row r="101" spans="2:16" x14ac:dyDescent="0.2">
      <c r="D101" s="162"/>
      <c r="K101" s="51"/>
      <c r="P101" s="52"/>
    </row>
    <row r="102" spans="2:16" x14ac:dyDescent="0.2">
      <c r="K102" s="51"/>
      <c r="P102" s="52"/>
    </row>
    <row r="103" spans="2:16" x14ac:dyDescent="0.2">
      <c r="K103" s="51"/>
      <c r="P103" s="52"/>
    </row>
    <row r="104" spans="2:16" x14ac:dyDescent="0.2">
      <c r="K104" s="51"/>
      <c r="P104" s="52"/>
    </row>
    <row r="105" spans="2:16" x14ac:dyDescent="0.2">
      <c r="K105" s="51"/>
      <c r="P105" s="52"/>
    </row>
    <row r="106" spans="2:16" x14ac:dyDescent="0.2">
      <c r="K106" s="51"/>
      <c r="P106" s="52"/>
    </row>
    <row r="107" spans="2:16" x14ac:dyDescent="0.2">
      <c r="K107" s="51"/>
      <c r="P107" s="52"/>
    </row>
    <row r="108" spans="2:16" x14ac:dyDescent="0.2">
      <c r="K108" s="51"/>
      <c r="P108" s="52"/>
    </row>
    <row r="109" spans="2:16" x14ac:dyDescent="0.2">
      <c r="P109" s="52"/>
    </row>
    <row r="110" spans="2:16" x14ac:dyDescent="0.2">
      <c r="P110" s="52"/>
    </row>
    <row r="111" spans="2:16" x14ac:dyDescent="0.2">
      <c r="P111" s="52"/>
    </row>
    <row r="112" spans="2:16" x14ac:dyDescent="0.2">
      <c r="P112" s="52"/>
    </row>
    <row r="113" spans="16:16" x14ac:dyDescent="0.2">
      <c r="P113" s="52"/>
    </row>
    <row r="114" spans="16:16" x14ac:dyDescent="0.2">
      <c r="P114" s="52"/>
    </row>
    <row r="115" spans="16:16" x14ac:dyDescent="0.2">
      <c r="P115" s="52"/>
    </row>
    <row r="116" spans="16:16" x14ac:dyDescent="0.2">
      <c r="P116" s="52"/>
    </row>
    <row r="117" spans="16:16" x14ac:dyDescent="0.2">
      <c r="P117" s="52"/>
    </row>
    <row r="118" spans="16:16" x14ac:dyDescent="0.2">
      <c r="P118" s="52"/>
    </row>
    <row r="119" spans="16:16" x14ac:dyDescent="0.2">
      <c r="P119" s="52"/>
    </row>
    <row r="120" spans="16:16" x14ac:dyDescent="0.2">
      <c r="P120" s="52"/>
    </row>
    <row r="121" spans="16:16" x14ac:dyDescent="0.2">
      <c r="P121" s="52"/>
    </row>
    <row r="122" spans="16:16" x14ac:dyDescent="0.2">
      <c r="P122" s="52"/>
    </row>
    <row r="123" spans="16:16" x14ac:dyDescent="0.2">
      <c r="P123" s="52"/>
    </row>
    <row r="124" spans="16:16" x14ac:dyDescent="0.2">
      <c r="P124" s="52"/>
    </row>
    <row r="125" spans="16:16" x14ac:dyDescent="0.2">
      <c r="P125" s="52"/>
    </row>
    <row r="126" spans="16:16" x14ac:dyDescent="0.2">
      <c r="P126" s="52"/>
    </row>
    <row r="127" spans="16:16" x14ac:dyDescent="0.2">
      <c r="P127" s="52"/>
    </row>
    <row r="128" spans="16:16" x14ac:dyDescent="0.2">
      <c r="P128" s="52"/>
    </row>
    <row r="129" spans="16:16" x14ac:dyDescent="0.2">
      <c r="P129" s="52"/>
    </row>
    <row r="130" spans="16:16" x14ac:dyDescent="0.2">
      <c r="P130" s="52"/>
    </row>
    <row r="131" spans="16:16" x14ac:dyDescent="0.2">
      <c r="P131" s="52"/>
    </row>
    <row r="132" spans="16:16" x14ac:dyDescent="0.2">
      <c r="P132" s="52"/>
    </row>
    <row r="133" spans="16:16" x14ac:dyDescent="0.2">
      <c r="P133" s="52"/>
    </row>
    <row r="134" spans="16:16" x14ac:dyDescent="0.2">
      <c r="P134" s="52"/>
    </row>
    <row r="135" spans="16:16" x14ac:dyDescent="0.2">
      <c r="P135" s="52"/>
    </row>
    <row r="136" spans="16:16" x14ac:dyDescent="0.2">
      <c r="P136" s="52"/>
    </row>
    <row r="137" spans="16:16" x14ac:dyDescent="0.2">
      <c r="P137" s="52"/>
    </row>
    <row r="138" spans="16:16" x14ac:dyDescent="0.2">
      <c r="P138" s="52"/>
    </row>
    <row r="139" spans="16:16" x14ac:dyDescent="0.2">
      <c r="P139" s="52"/>
    </row>
    <row r="140" spans="16:16" x14ac:dyDescent="0.2">
      <c r="P140" s="52"/>
    </row>
    <row r="141" spans="16:16" x14ac:dyDescent="0.2">
      <c r="P141" s="52"/>
    </row>
    <row r="142" spans="16:16" x14ac:dyDescent="0.2">
      <c r="P142" s="52"/>
    </row>
    <row r="143" spans="16:16" x14ac:dyDescent="0.2">
      <c r="P143" s="52"/>
    </row>
    <row r="144" spans="16:16" x14ac:dyDescent="0.2">
      <c r="P144" s="52"/>
    </row>
    <row r="145" spans="16:16" x14ac:dyDescent="0.2">
      <c r="P145" s="52"/>
    </row>
    <row r="146" spans="16:16" x14ac:dyDescent="0.2">
      <c r="P146" s="52"/>
    </row>
    <row r="147" spans="16:16" x14ac:dyDescent="0.2">
      <c r="P147" s="52"/>
    </row>
    <row r="148" spans="16:16" x14ac:dyDescent="0.2">
      <c r="P148" s="52"/>
    </row>
    <row r="149" spans="16:16" x14ac:dyDescent="0.2">
      <c r="P149" s="52"/>
    </row>
    <row r="150" spans="16:16" x14ac:dyDescent="0.2">
      <c r="P150" s="52"/>
    </row>
    <row r="151" spans="16:16" x14ac:dyDescent="0.2">
      <c r="P151" s="52"/>
    </row>
    <row r="152" spans="16:16" x14ac:dyDescent="0.2">
      <c r="P152" s="52"/>
    </row>
    <row r="153" spans="16:16" x14ac:dyDescent="0.2">
      <c r="P153" s="52"/>
    </row>
    <row r="154" spans="16:16" x14ac:dyDescent="0.2">
      <c r="P154" s="52"/>
    </row>
    <row r="155" spans="16:16" x14ac:dyDescent="0.2">
      <c r="P155" s="52"/>
    </row>
    <row r="156" spans="16:16" x14ac:dyDescent="0.2">
      <c r="P156" s="52"/>
    </row>
    <row r="157" spans="16:16" x14ac:dyDescent="0.2">
      <c r="P157" s="52"/>
    </row>
    <row r="158" spans="16:16" x14ac:dyDescent="0.2">
      <c r="P158" s="52"/>
    </row>
    <row r="159" spans="16:16" x14ac:dyDescent="0.2">
      <c r="P159" s="52"/>
    </row>
    <row r="160" spans="16:16" x14ac:dyDescent="0.2">
      <c r="P160" s="52"/>
    </row>
    <row r="161" spans="16:16" x14ac:dyDescent="0.2">
      <c r="P161" s="52"/>
    </row>
    <row r="162" spans="16:16" x14ac:dyDescent="0.2">
      <c r="P162" s="52"/>
    </row>
    <row r="163" spans="16:16" x14ac:dyDescent="0.2">
      <c r="P163" s="52"/>
    </row>
    <row r="164" spans="16:16" x14ac:dyDescent="0.2">
      <c r="P164" s="52"/>
    </row>
    <row r="165" spans="16:16" x14ac:dyDescent="0.2">
      <c r="P165" s="52"/>
    </row>
    <row r="166" spans="16:16" x14ac:dyDescent="0.2">
      <c r="P166" s="52"/>
    </row>
    <row r="167" spans="16:16" x14ac:dyDescent="0.2">
      <c r="P167" s="52"/>
    </row>
    <row r="168" spans="16:16" x14ac:dyDescent="0.2">
      <c r="P168" s="52"/>
    </row>
    <row r="169" spans="16:16" x14ac:dyDescent="0.2">
      <c r="P169" s="52"/>
    </row>
    <row r="170" spans="16:16" x14ac:dyDescent="0.2">
      <c r="P170" s="52"/>
    </row>
    <row r="171" spans="16:16" x14ac:dyDescent="0.2">
      <c r="P171" s="52"/>
    </row>
    <row r="172" spans="16:16" x14ac:dyDescent="0.2">
      <c r="P172" s="52"/>
    </row>
    <row r="173" spans="16:16" x14ac:dyDescent="0.2">
      <c r="P173" s="52"/>
    </row>
    <row r="174" spans="16:16" x14ac:dyDescent="0.2">
      <c r="P174" s="52"/>
    </row>
    <row r="175" spans="16:16" x14ac:dyDescent="0.2">
      <c r="P175" s="52"/>
    </row>
    <row r="176" spans="16:16" x14ac:dyDescent="0.2">
      <c r="P176" s="52"/>
    </row>
    <row r="177" spans="16:16" x14ac:dyDescent="0.2">
      <c r="P177" s="52"/>
    </row>
    <row r="178" spans="16:16" x14ac:dyDescent="0.2">
      <c r="P178" s="52"/>
    </row>
    <row r="179" spans="16:16" x14ac:dyDescent="0.2">
      <c r="P179" s="52"/>
    </row>
    <row r="180" spans="16:16" x14ac:dyDescent="0.2">
      <c r="P180" s="52"/>
    </row>
    <row r="181" spans="16:16" x14ac:dyDescent="0.2">
      <c r="P181" s="52"/>
    </row>
    <row r="182" spans="16:16" x14ac:dyDescent="0.2">
      <c r="P182" s="52"/>
    </row>
    <row r="183" spans="16:16" x14ac:dyDescent="0.2">
      <c r="P183" s="52"/>
    </row>
    <row r="184" spans="16:16" x14ac:dyDescent="0.2">
      <c r="P184" s="52"/>
    </row>
    <row r="185" spans="16:16" x14ac:dyDescent="0.2">
      <c r="P185" s="52"/>
    </row>
    <row r="186" spans="16:16" x14ac:dyDescent="0.2">
      <c r="P186" s="52"/>
    </row>
    <row r="187" spans="16:16" x14ac:dyDescent="0.2">
      <c r="P187" s="52"/>
    </row>
    <row r="188" spans="16:16" x14ac:dyDescent="0.2">
      <c r="P188" s="52"/>
    </row>
    <row r="189" spans="16:16" x14ac:dyDescent="0.2">
      <c r="P189" s="52"/>
    </row>
    <row r="190" spans="16:16" x14ac:dyDescent="0.2">
      <c r="P190" s="52"/>
    </row>
    <row r="191" spans="16:16" x14ac:dyDescent="0.2">
      <c r="P191" s="52"/>
    </row>
    <row r="192" spans="16:16" x14ac:dyDescent="0.2">
      <c r="P192" s="52"/>
    </row>
    <row r="193" spans="16:16" x14ac:dyDescent="0.2">
      <c r="P193" s="52"/>
    </row>
    <row r="194" spans="16:16" x14ac:dyDescent="0.2">
      <c r="P194" s="52"/>
    </row>
    <row r="195" spans="16:16" x14ac:dyDescent="0.2">
      <c r="P195" s="52"/>
    </row>
    <row r="196" spans="16:16" x14ac:dyDescent="0.2">
      <c r="P196" s="52"/>
    </row>
    <row r="197" spans="16:16" x14ac:dyDescent="0.2">
      <c r="P197" s="52"/>
    </row>
    <row r="198" spans="16:16" x14ac:dyDescent="0.2">
      <c r="P198" s="52"/>
    </row>
    <row r="199" spans="16:16" x14ac:dyDescent="0.2">
      <c r="P199" s="52"/>
    </row>
    <row r="200" spans="16:16" x14ac:dyDescent="0.2">
      <c r="P200" s="52"/>
    </row>
    <row r="201" spans="16:16" x14ac:dyDescent="0.2">
      <c r="P201" s="52"/>
    </row>
    <row r="202" spans="16:16" x14ac:dyDescent="0.2">
      <c r="P202" s="52"/>
    </row>
    <row r="203" spans="16:16" x14ac:dyDescent="0.2">
      <c r="P203" s="52"/>
    </row>
    <row r="204" spans="16:16" x14ac:dyDescent="0.2">
      <c r="P204" s="52"/>
    </row>
    <row r="205" spans="16:16" x14ac:dyDescent="0.2">
      <c r="P205" s="52"/>
    </row>
    <row r="206" spans="16:16" x14ac:dyDescent="0.2">
      <c r="P206" s="52"/>
    </row>
    <row r="207" spans="16:16" x14ac:dyDescent="0.2">
      <c r="P207" s="52"/>
    </row>
    <row r="208" spans="16:16" x14ac:dyDescent="0.2">
      <c r="P208" s="52"/>
    </row>
    <row r="209" spans="16:16" x14ac:dyDescent="0.2">
      <c r="P209" s="52"/>
    </row>
    <row r="210" spans="16:16" x14ac:dyDescent="0.2">
      <c r="P210" s="52"/>
    </row>
    <row r="211" spans="16:16" x14ac:dyDescent="0.2">
      <c r="P211" s="52"/>
    </row>
    <row r="212" spans="16:16" x14ac:dyDescent="0.2">
      <c r="P212" s="52"/>
    </row>
    <row r="213" spans="16:16" x14ac:dyDescent="0.2">
      <c r="P213" s="52"/>
    </row>
    <row r="214" spans="16:16" x14ac:dyDescent="0.2">
      <c r="P214" s="52"/>
    </row>
  </sheetData>
  <sheetProtection password="CB37" sheet="1"/>
  <autoFilter ref="A14:X91">
    <filterColumn colId="14" showButton="0"/>
  </autoFilter>
  <mergeCells count="285">
    <mergeCell ref="U74:U76"/>
    <mergeCell ref="V74:V76"/>
    <mergeCell ref="Y74:Y76"/>
    <mergeCell ref="Y58:Y62"/>
    <mergeCell ref="U63:U65"/>
    <mergeCell ref="V63:V65"/>
    <mergeCell ref="U67:U68"/>
    <mergeCell ref="V67:V68"/>
    <mergeCell ref="U69:U73"/>
    <mergeCell ref="V69:V73"/>
    <mergeCell ref="Y63:Y73"/>
    <mergeCell ref="Y43:Y45"/>
    <mergeCell ref="W34:W37"/>
    <mergeCell ref="X34:X37"/>
    <mergeCell ref="Y46:Y50"/>
    <mergeCell ref="U52:U54"/>
    <mergeCell ref="V52:V54"/>
    <mergeCell ref="Y52:Y54"/>
    <mergeCell ref="U55:U56"/>
    <mergeCell ref="V55:V56"/>
    <mergeCell ref="Y55:Y56"/>
    <mergeCell ref="X52:X54"/>
    <mergeCell ref="X55:X56"/>
    <mergeCell ref="Y24:Y29"/>
    <mergeCell ref="U32:U33"/>
    <mergeCell ref="V32:V33"/>
    <mergeCell ref="Y30:Y33"/>
    <mergeCell ref="W30:W33"/>
    <mergeCell ref="X30:X33"/>
    <mergeCell ref="Y34:Y37"/>
    <mergeCell ref="U38:U40"/>
    <mergeCell ref="V38:V40"/>
    <mergeCell ref="Y38:Y41"/>
    <mergeCell ref="S74:S76"/>
    <mergeCell ref="T74:T76"/>
    <mergeCell ref="W74:W76"/>
    <mergeCell ref="X74:X76"/>
    <mergeCell ref="S13:V13"/>
    <mergeCell ref="W13:Y13"/>
    <mergeCell ref="U21:U23"/>
    <mergeCell ref="V21:V23"/>
    <mergeCell ref="Y21:Y23"/>
    <mergeCell ref="S67:S68"/>
    <mergeCell ref="T67:T68"/>
    <mergeCell ref="S69:S73"/>
    <mergeCell ref="T69:T73"/>
    <mergeCell ref="W63:W73"/>
    <mergeCell ref="X63:X73"/>
    <mergeCell ref="S58:S61"/>
    <mergeCell ref="T58:T61"/>
    <mergeCell ref="W58:W62"/>
    <mergeCell ref="X58:X62"/>
    <mergeCell ref="S63:S65"/>
    <mergeCell ref="T63:T65"/>
    <mergeCell ref="U58:U61"/>
    <mergeCell ref="V58:V61"/>
    <mergeCell ref="S52:S54"/>
    <mergeCell ref="T52:T54"/>
    <mergeCell ref="W52:W54"/>
    <mergeCell ref="S55:S56"/>
    <mergeCell ref="T55:T56"/>
    <mergeCell ref="W55:W56"/>
    <mergeCell ref="S43:S45"/>
    <mergeCell ref="T43:T45"/>
    <mergeCell ref="W43:W45"/>
    <mergeCell ref="X43:X45"/>
    <mergeCell ref="S46:S49"/>
    <mergeCell ref="T46:T49"/>
    <mergeCell ref="W46:W50"/>
    <mergeCell ref="X46:X50"/>
    <mergeCell ref="U46:U49"/>
    <mergeCell ref="V46:V49"/>
    <mergeCell ref="U43:U45"/>
    <mergeCell ref="V43:V45"/>
    <mergeCell ref="S38:S40"/>
    <mergeCell ref="T38:T40"/>
    <mergeCell ref="W38:W41"/>
    <mergeCell ref="X38:X41"/>
    <mergeCell ref="U34:U37"/>
    <mergeCell ref="V34:V37"/>
    <mergeCell ref="S34:S37"/>
    <mergeCell ref="T34:T37"/>
    <mergeCell ref="W21:W23"/>
    <mergeCell ref="X21:X23"/>
    <mergeCell ref="W24:W29"/>
    <mergeCell ref="X24:X29"/>
    <mergeCell ref="S32:S33"/>
    <mergeCell ref="T32:T33"/>
    <mergeCell ref="S21:S23"/>
    <mergeCell ref="T21:T23"/>
    <mergeCell ref="S24:S25"/>
    <mergeCell ref="T24:T25"/>
    <mergeCell ref="S26:S29"/>
    <mergeCell ref="T26:T29"/>
    <mergeCell ref="U24:U25"/>
    <mergeCell ref="U26:U29"/>
    <mergeCell ref="V26:V29"/>
    <mergeCell ref="V24:V25"/>
    <mergeCell ref="F74:F76"/>
    <mergeCell ref="E74:E76"/>
    <mergeCell ref="D74:D76"/>
    <mergeCell ref="C74:C76"/>
    <mergeCell ref="B74:B76"/>
    <mergeCell ref="A74:A76"/>
    <mergeCell ref="F69:F73"/>
    <mergeCell ref="E69:E70"/>
    <mergeCell ref="D63:D73"/>
    <mergeCell ref="C69:C73"/>
    <mergeCell ref="B63:B73"/>
    <mergeCell ref="A63:A73"/>
    <mergeCell ref="F63:F65"/>
    <mergeCell ref="F67:F68"/>
    <mergeCell ref="E63:E68"/>
    <mergeCell ref="C63:C68"/>
    <mergeCell ref="C55:C56"/>
    <mergeCell ref="B55:B56"/>
    <mergeCell ref="A55:A56"/>
    <mergeCell ref="F58:F61"/>
    <mergeCell ref="E58:E61"/>
    <mergeCell ref="D58:D62"/>
    <mergeCell ref="C58:C62"/>
    <mergeCell ref="B58:B62"/>
    <mergeCell ref="A58:A62"/>
    <mergeCell ref="F55:F56"/>
    <mergeCell ref="D55:D56"/>
    <mergeCell ref="O16:P16"/>
    <mergeCell ref="O17:P17"/>
    <mergeCell ref="O18:P18"/>
    <mergeCell ref="O19:P19"/>
    <mergeCell ref="O20:P20"/>
    <mergeCell ref="O21:P21"/>
    <mergeCell ref="O22:P22"/>
    <mergeCell ref="O23:P23"/>
    <mergeCell ref="O24:P24"/>
    <mergeCell ref="O25:P25"/>
    <mergeCell ref="O26:P26"/>
    <mergeCell ref="O27:P27"/>
    <mergeCell ref="O28:P28"/>
    <mergeCell ref="O29:P29"/>
    <mergeCell ref="O30:P30"/>
    <mergeCell ref="O31:P31"/>
    <mergeCell ref="O32:P32"/>
    <mergeCell ref="O33:P33"/>
    <mergeCell ref="O34:P34"/>
    <mergeCell ref="O35:P35"/>
    <mergeCell ref="O36:P36"/>
    <mergeCell ref="O37:P37"/>
    <mergeCell ref="O38:P38"/>
    <mergeCell ref="O39:P39"/>
    <mergeCell ref="O40:P40"/>
    <mergeCell ref="O41:P41"/>
    <mergeCell ref="O42:P42"/>
    <mergeCell ref="O43:P43"/>
    <mergeCell ref="O44:P44"/>
    <mergeCell ref="O45:P45"/>
    <mergeCell ref="O46:P46"/>
    <mergeCell ref="O47:P47"/>
    <mergeCell ref="O48:P48"/>
    <mergeCell ref="O49:P49"/>
    <mergeCell ref="O50:P50"/>
    <mergeCell ref="O51:P51"/>
    <mergeCell ref="O52:P52"/>
    <mergeCell ref="O53:P53"/>
    <mergeCell ref="O54:P54"/>
    <mergeCell ref="O55:P55"/>
    <mergeCell ref="O56:P56"/>
    <mergeCell ref="O57:P57"/>
    <mergeCell ref="O58:P58"/>
    <mergeCell ref="O59:P59"/>
    <mergeCell ref="O60:P60"/>
    <mergeCell ref="O61:P61"/>
    <mergeCell ref="O62:P62"/>
    <mergeCell ref="O63:P63"/>
    <mergeCell ref="O64:P64"/>
    <mergeCell ref="O65:P65"/>
    <mergeCell ref="O66:P66"/>
    <mergeCell ref="O76:P76"/>
    <mergeCell ref="O77:P77"/>
    <mergeCell ref="O78:P78"/>
    <mergeCell ref="O67:P67"/>
    <mergeCell ref="O68:P68"/>
    <mergeCell ref="O69:P69"/>
    <mergeCell ref="O70:P70"/>
    <mergeCell ref="O71:P71"/>
    <mergeCell ref="O72:P72"/>
    <mergeCell ref="O86:P86"/>
    <mergeCell ref="O87:P87"/>
    <mergeCell ref="O88:P88"/>
    <mergeCell ref="O89:P89"/>
    <mergeCell ref="O90:P90"/>
    <mergeCell ref="O79:P79"/>
    <mergeCell ref="O80:P80"/>
    <mergeCell ref="O81:P81"/>
    <mergeCell ref="O82:P82"/>
    <mergeCell ref="O83:P83"/>
    <mergeCell ref="A21:A23"/>
    <mergeCell ref="B21:B23"/>
    <mergeCell ref="C21:C23"/>
    <mergeCell ref="D21:D23"/>
    <mergeCell ref="E21:E23"/>
    <mergeCell ref="O85:P85"/>
    <mergeCell ref="O84:P84"/>
    <mergeCell ref="O73:P73"/>
    <mergeCell ref="O74:P74"/>
    <mergeCell ref="O75:P75"/>
    <mergeCell ref="F21:F23"/>
    <mergeCell ref="F24:F25"/>
    <mergeCell ref="E24:E25"/>
    <mergeCell ref="F26:F29"/>
    <mergeCell ref="E26:E29"/>
    <mergeCell ref="D24:D29"/>
    <mergeCell ref="C24:C29"/>
    <mergeCell ref="B24:B29"/>
    <mergeCell ref="A24:A29"/>
    <mergeCell ref="F32:F33"/>
    <mergeCell ref="E31:E33"/>
    <mergeCell ref="D30:D33"/>
    <mergeCell ref="C30:C33"/>
    <mergeCell ref="B30:B33"/>
    <mergeCell ref="B46:B50"/>
    <mergeCell ref="F52:F54"/>
    <mergeCell ref="E52:E54"/>
    <mergeCell ref="D52:D54"/>
    <mergeCell ref="C52:C54"/>
    <mergeCell ref="A46:A50"/>
    <mergeCell ref="B52:B54"/>
    <mergeCell ref="A52:A54"/>
    <mergeCell ref="A30:A33"/>
    <mergeCell ref="F34:F37"/>
    <mergeCell ref="E34:E37"/>
    <mergeCell ref="D34:D37"/>
    <mergeCell ref="C34:C37"/>
    <mergeCell ref="B34:B37"/>
    <mergeCell ref="A34:A37"/>
    <mergeCell ref="F38:F40"/>
    <mergeCell ref="E38:E41"/>
    <mergeCell ref="D38:D41"/>
    <mergeCell ref="C38:C41"/>
    <mergeCell ref="B38:B41"/>
    <mergeCell ref="A38:A41"/>
    <mergeCell ref="A11:C11"/>
    <mergeCell ref="D11:F11"/>
    <mergeCell ref="G11:K11"/>
    <mergeCell ref="N11:O11"/>
    <mergeCell ref="Q13:R13"/>
    <mergeCell ref="O15:P15"/>
    <mergeCell ref="F46:F49"/>
    <mergeCell ref="E46:E50"/>
    <mergeCell ref="D46:D50"/>
    <mergeCell ref="A12:P12"/>
    <mergeCell ref="E13:E14"/>
    <mergeCell ref="F13:F14"/>
    <mergeCell ref="G13:K13"/>
    <mergeCell ref="L13:N13"/>
    <mergeCell ref="O13:P14"/>
    <mergeCell ref="A13:B13"/>
    <mergeCell ref="C13:D13"/>
    <mergeCell ref="F43:F45"/>
    <mergeCell ref="E43:E45"/>
    <mergeCell ref="D43:D45"/>
    <mergeCell ref="C43:C45"/>
    <mergeCell ref="B43:B45"/>
    <mergeCell ref="A43:A45"/>
    <mergeCell ref="C46:C50"/>
    <mergeCell ref="A9:C9"/>
    <mergeCell ref="D9:F9"/>
    <mergeCell ref="G9:K9"/>
    <mergeCell ref="N9:O9"/>
    <mergeCell ref="A10:C10"/>
    <mergeCell ref="D10:F10"/>
    <mergeCell ref="G10:K10"/>
    <mergeCell ref="L10:M10"/>
    <mergeCell ref="N10:O10"/>
    <mergeCell ref="D1:K1"/>
    <mergeCell ref="D3:K3"/>
    <mergeCell ref="A6:F7"/>
    <mergeCell ref="G6:N6"/>
    <mergeCell ref="O6:P6"/>
    <mergeCell ref="G7:N7"/>
    <mergeCell ref="O7:P7"/>
    <mergeCell ref="A8:C8"/>
    <mergeCell ref="D8:F8"/>
    <mergeCell ref="G8:K8"/>
    <mergeCell ref="L8:M8"/>
    <mergeCell ref="N8:O8"/>
  </mergeCells>
  <conditionalFormatting sqref="S9">
    <cfRule type="cellIs" dxfId="38" priority="8" stopIfTrue="1" operator="lessThan">
      <formula>1</formula>
    </cfRule>
  </conditionalFormatting>
  <conditionalFormatting sqref="M15:M90">
    <cfRule type="cellIs" dxfId="37" priority="6" stopIfTrue="1" operator="equal">
      <formula>"Vencida"</formula>
    </cfRule>
    <cfRule type="cellIs" dxfId="36" priority="7" stopIfTrue="1" operator="equal">
      <formula>"Si"</formula>
    </cfRule>
  </conditionalFormatting>
  <dataValidations count="2">
    <dataValidation type="date" operator="greaterThan" allowBlank="1" showInputMessage="1" showErrorMessage="1" errorTitle="INTRODUZCA FECHA" error="DD/MM/AA" promptTitle="FECHA DE ELABORACIÓN" prompt="Ingrese la fecha en la cual elabora el plan de manejo de riesgos" sqref="O3">
      <formula1>#REF!</formula1>
    </dataValidation>
    <dataValidation type="whole" operator="lessThanOrEqual" allowBlank="1" showInputMessage="1" showErrorMessage="1" errorTitle="SUPERA LA UNIDAD DE MEDIDA" error="El valor registrado supera la unidad de medida" sqref="K15:K90">
      <formula1>H15</formula1>
    </dataValidation>
  </dataValidations>
  <pageMargins left="0.9055118110236221" right="0.31496062992125984" top="0.55118110236220474" bottom="0.55118110236220474" header="0.31496062992125984" footer="0.31496062992125984"/>
  <pageSetup paperSize="5" scale="61" orientation="landscape" r:id="rId1"/>
  <colBreaks count="1" manualBreakCount="1">
    <brk id="16" max="121"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dimension ref="A1:AB209"/>
  <sheetViews>
    <sheetView tabSelected="1" zoomScale="80" zoomScaleNormal="80" zoomScaleSheetLayoutView="90" workbookViewId="0">
      <selection activeCell="P1" sqref="P1:AC1048576"/>
    </sheetView>
  </sheetViews>
  <sheetFormatPr baseColWidth="10" defaultColWidth="9.140625" defaultRowHeight="12.75" x14ac:dyDescent="0.2"/>
  <cols>
    <col min="1" max="1" width="6" style="27" customWidth="1"/>
    <col min="2" max="2" width="8.42578125" style="27" customWidth="1"/>
    <col min="3" max="3" width="67.42578125" style="453" customWidth="1"/>
    <col min="4" max="4" width="19.140625" style="454" customWidth="1"/>
    <col min="5" max="5" width="20.85546875" style="27" customWidth="1"/>
    <col min="6" max="6" width="20.7109375" style="404" customWidth="1"/>
    <col min="7" max="7" width="14.85546875" style="404" customWidth="1"/>
    <col min="8" max="8" width="12.42578125" style="404" customWidth="1"/>
    <col min="9" max="9" width="10.7109375" style="404" customWidth="1"/>
    <col min="10" max="10" width="15" style="404" customWidth="1"/>
    <col min="11" max="11" width="11" style="27" customWidth="1"/>
    <col min="12" max="12" width="11.28515625" style="478" customWidth="1"/>
    <col min="13" max="13" width="10.7109375" style="27" bestFit="1" customWidth="1"/>
    <col min="14" max="14" width="13.28515625" style="27" customWidth="1"/>
    <col min="15" max="15" width="11" style="27" customWidth="1"/>
    <col min="16" max="16" width="14.140625" style="27" customWidth="1"/>
    <col min="17" max="17" width="11" style="27" hidden="1" customWidth="1"/>
    <col min="18" max="18" width="12.28515625" style="28" hidden="1" customWidth="1"/>
    <col min="19" max="19" width="11.28515625" style="54" hidden="1" customWidth="1"/>
    <col min="20" max="20" width="20.7109375" style="414" hidden="1" customWidth="1"/>
    <col min="21" max="21" width="17.140625" style="404" hidden="1" customWidth="1"/>
    <col min="22" max="22" width="16.42578125" style="545" hidden="1" customWidth="1"/>
    <col min="23" max="23" width="33.140625" style="404" hidden="1" customWidth="1"/>
    <col min="24" max="24" width="21.85546875" style="404" hidden="1" customWidth="1"/>
    <col min="25" max="25" width="31" style="404" hidden="1" customWidth="1"/>
    <col min="26" max="26" width="30.85546875" style="404" hidden="1" customWidth="1"/>
    <col min="27" max="27" width="22.140625" style="28" hidden="1" customWidth="1"/>
    <col min="28" max="28" width="9.140625" style="28" hidden="1" customWidth="1"/>
    <col min="29" max="29" width="9.140625" style="28" customWidth="1"/>
    <col min="30" max="16384" width="9.140625" style="28"/>
  </cols>
  <sheetData>
    <row r="1" spans="1:27" ht="18" customHeight="1" x14ac:dyDescent="0.2">
      <c r="A1" s="23"/>
      <c r="B1" s="24"/>
      <c r="C1" s="448"/>
      <c r="D1" s="721" t="s">
        <v>25</v>
      </c>
      <c r="E1" s="721"/>
      <c r="F1" s="721"/>
      <c r="G1" s="721"/>
      <c r="H1" s="721"/>
      <c r="I1" s="721"/>
      <c r="J1" s="721"/>
      <c r="K1" s="721"/>
      <c r="L1" s="24"/>
      <c r="M1" s="24"/>
      <c r="N1" s="24"/>
      <c r="O1" s="483" t="s">
        <v>20</v>
      </c>
      <c r="P1" s="484" t="s">
        <v>24</v>
      </c>
    </row>
    <row r="2" spans="1:27" ht="18" customHeight="1" x14ac:dyDescent="0.2">
      <c r="A2" s="29"/>
      <c r="B2" s="30"/>
      <c r="C2" s="449"/>
      <c r="D2" s="450"/>
      <c r="E2" s="31"/>
      <c r="F2" s="402"/>
      <c r="G2" s="409"/>
      <c r="H2" s="402"/>
      <c r="I2" s="402"/>
      <c r="J2" s="402"/>
      <c r="K2" s="30"/>
      <c r="L2" s="30"/>
      <c r="M2" s="30"/>
      <c r="N2" s="30"/>
      <c r="O2" s="485" t="s">
        <v>21</v>
      </c>
      <c r="P2" s="486">
        <v>2</v>
      </c>
    </row>
    <row r="3" spans="1:27" ht="18" customHeight="1" x14ac:dyDescent="0.2">
      <c r="A3" s="29"/>
      <c r="B3" s="30"/>
      <c r="C3" s="449"/>
      <c r="D3" s="950" t="s">
        <v>26</v>
      </c>
      <c r="E3" s="950"/>
      <c r="F3" s="950"/>
      <c r="G3" s="950"/>
      <c r="H3" s="950"/>
      <c r="I3" s="950"/>
      <c r="J3" s="950"/>
      <c r="K3" s="950"/>
      <c r="L3" s="30"/>
      <c r="M3" s="30"/>
      <c r="N3" s="30"/>
      <c r="O3" s="485" t="s">
        <v>22</v>
      </c>
      <c r="P3" s="487">
        <v>41404</v>
      </c>
    </row>
    <row r="4" spans="1:27" ht="29.25" customHeight="1" thickBot="1" x14ac:dyDescent="0.25">
      <c r="A4" s="35"/>
      <c r="B4" s="36"/>
      <c r="C4" s="451"/>
      <c r="D4" s="452"/>
      <c r="E4" s="37"/>
      <c r="F4" s="403"/>
      <c r="G4" s="410"/>
      <c r="H4" s="403"/>
      <c r="I4" s="403"/>
      <c r="J4" s="403"/>
      <c r="K4" s="36"/>
      <c r="L4" s="36"/>
      <c r="M4" s="36"/>
      <c r="N4" s="36"/>
      <c r="O4" s="488" t="s">
        <v>32</v>
      </c>
      <c r="P4" s="489" t="s">
        <v>23</v>
      </c>
      <c r="V4" s="541" t="s">
        <v>335</v>
      </c>
      <c r="W4" s="497" t="s">
        <v>346</v>
      </c>
      <c r="X4" s="497" t="s">
        <v>334</v>
      </c>
      <c r="Y4" s="1036" t="s">
        <v>347</v>
      </c>
      <c r="Z4" s="1037"/>
    </row>
    <row r="5" spans="1:27" ht="16.5" customHeight="1" thickBot="1" x14ac:dyDescent="0.25">
      <c r="A5" s="30"/>
      <c r="B5" s="30"/>
      <c r="C5" s="449"/>
      <c r="D5" s="450"/>
      <c r="E5" s="31"/>
      <c r="F5" s="402"/>
      <c r="G5" s="409"/>
      <c r="H5" s="402"/>
      <c r="I5" s="402"/>
      <c r="J5" s="402"/>
      <c r="K5" s="30"/>
      <c r="L5" s="30"/>
      <c r="M5" s="30"/>
      <c r="N5" s="30"/>
      <c r="O5" s="32"/>
      <c r="P5" s="40"/>
      <c r="V5" s="546" t="s">
        <v>337</v>
      </c>
      <c r="W5" s="407" t="s">
        <v>343</v>
      </c>
      <c r="X5" s="407" t="s">
        <v>350</v>
      </c>
      <c r="Y5" s="480" t="s">
        <v>490</v>
      </c>
      <c r="Z5" s="407"/>
    </row>
    <row r="6" spans="1:27" ht="15" x14ac:dyDescent="0.2">
      <c r="A6" s="959" t="s">
        <v>45</v>
      </c>
      <c r="B6" s="960"/>
      <c r="C6" s="960"/>
      <c r="D6" s="960"/>
      <c r="E6" s="961"/>
      <c r="F6" s="951" t="s">
        <v>27</v>
      </c>
      <c r="G6" s="952"/>
      <c r="H6" s="952"/>
      <c r="I6" s="952"/>
      <c r="J6" s="952"/>
      <c r="K6" s="952"/>
      <c r="L6" s="952"/>
      <c r="M6" s="952"/>
      <c r="N6" s="952"/>
      <c r="O6" s="981">
        <f>S86</f>
        <v>0.77412280701754366</v>
      </c>
      <c r="P6" s="982"/>
      <c r="V6" s="546" t="s">
        <v>338</v>
      </c>
      <c r="W6" s="407" t="s">
        <v>344</v>
      </c>
      <c r="X6" s="407" t="s">
        <v>351</v>
      </c>
      <c r="Y6" s="480" t="s">
        <v>491</v>
      </c>
      <c r="Z6" s="407"/>
    </row>
    <row r="7" spans="1:27" ht="18" customHeight="1" thickBot="1" x14ac:dyDescent="0.25">
      <c r="A7" s="962"/>
      <c r="B7" s="963"/>
      <c r="C7" s="963"/>
      <c r="D7" s="963"/>
      <c r="E7" s="964"/>
      <c r="F7" s="955" t="s">
        <v>59</v>
      </c>
      <c r="G7" s="956"/>
      <c r="H7" s="956"/>
      <c r="I7" s="956"/>
      <c r="J7" s="956"/>
      <c r="K7" s="956"/>
      <c r="L7" s="956"/>
      <c r="M7" s="956"/>
      <c r="N7" s="956"/>
      <c r="O7" s="888">
        <f>$T$9</f>
        <v>1</v>
      </c>
      <c r="P7" s="889"/>
      <c r="V7" s="535" t="s">
        <v>339</v>
      </c>
      <c r="W7" s="415" t="s">
        <v>345</v>
      </c>
      <c r="X7" s="415" t="s">
        <v>352</v>
      </c>
      <c r="Y7" s="481" t="s">
        <v>492</v>
      </c>
      <c r="Z7" s="407"/>
    </row>
    <row r="8" spans="1:27" ht="25.5" customHeight="1" x14ac:dyDescent="0.2">
      <c r="A8" s="953" t="s">
        <v>29</v>
      </c>
      <c r="B8" s="954"/>
      <c r="C8" s="954"/>
      <c r="D8" s="957">
        <v>43506</v>
      </c>
      <c r="E8" s="958"/>
      <c r="F8" s="892" t="s">
        <v>60</v>
      </c>
      <c r="G8" s="890"/>
      <c r="H8" s="890"/>
      <c r="I8" s="890"/>
      <c r="J8" s="890"/>
      <c r="K8" s="890"/>
      <c r="L8" s="891">
        <f>T11</f>
        <v>22</v>
      </c>
      <c r="M8" s="891"/>
      <c r="N8" s="890" t="s">
        <v>62</v>
      </c>
      <c r="O8" s="890"/>
      <c r="P8" s="473">
        <f>$T$8</f>
        <v>71</v>
      </c>
      <c r="R8" s="508" t="s">
        <v>47</v>
      </c>
      <c r="S8" s="507"/>
      <c r="T8" s="462">
        <v>71</v>
      </c>
      <c r="U8" s="407"/>
      <c r="V8" s="541" t="s">
        <v>358</v>
      </c>
      <c r="W8" s="497" t="s">
        <v>360</v>
      </c>
      <c r="X8" s="416"/>
      <c r="Y8" s="416"/>
    </row>
    <row r="9" spans="1:27" x14ac:dyDescent="0.2">
      <c r="A9" s="967" t="s">
        <v>34</v>
      </c>
      <c r="B9" s="968"/>
      <c r="C9" s="968"/>
      <c r="D9" s="969" t="s">
        <v>493</v>
      </c>
      <c r="E9" s="970"/>
      <c r="F9" s="744" t="s">
        <v>56</v>
      </c>
      <c r="G9" s="745"/>
      <c r="H9" s="745"/>
      <c r="I9" s="745"/>
      <c r="J9" s="745"/>
      <c r="K9" s="745"/>
      <c r="L9" s="420">
        <f>COUNTIF($T$15:$T$85,$W$9)</f>
        <v>15</v>
      </c>
      <c r="M9" s="442">
        <f>L9/L8</f>
        <v>0.68181818181818177</v>
      </c>
      <c r="N9" s="745" t="s">
        <v>61</v>
      </c>
      <c r="O9" s="745"/>
      <c r="P9" s="115">
        <f>COUNTIF($L$15:$L$85,"Finalizada")</f>
        <v>54</v>
      </c>
      <c r="R9" s="460" t="s">
        <v>48</v>
      </c>
      <c r="S9" s="461"/>
      <c r="T9" s="474">
        <f>100%-(P10/$T$8)</f>
        <v>1</v>
      </c>
      <c r="U9" s="407"/>
      <c r="V9" s="546" t="s">
        <v>354</v>
      </c>
      <c r="W9" s="441" t="s">
        <v>361</v>
      </c>
      <c r="X9" s="417"/>
      <c r="Y9" s="417"/>
    </row>
    <row r="10" spans="1:27" ht="15" x14ac:dyDescent="0.2">
      <c r="A10" s="967" t="s">
        <v>11</v>
      </c>
      <c r="B10" s="968"/>
      <c r="C10" s="968"/>
      <c r="D10" s="965" t="s">
        <v>494</v>
      </c>
      <c r="E10" s="966"/>
      <c r="F10" s="751" t="s">
        <v>58</v>
      </c>
      <c r="G10" s="752"/>
      <c r="H10" s="752"/>
      <c r="I10" s="752"/>
      <c r="J10" s="752"/>
      <c r="K10" s="752"/>
      <c r="L10" s="753">
        <f>$T$10</f>
        <v>38</v>
      </c>
      <c r="M10" s="753"/>
      <c r="N10" s="745" t="s">
        <v>63</v>
      </c>
      <c r="O10" s="745"/>
      <c r="P10" s="115">
        <f>COUNTIF($L$15:$L$85,"Vencida")</f>
        <v>0</v>
      </c>
      <c r="Q10" s="42"/>
      <c r="R10" s="463" t="s">
        <v>54</v>
      </c>
      <c r="S10" s="461"/>
      <c r="T10" s="462">
        <v>38</v>
      </c>
      <c r="U10" s="436">
        <f>1/$T$10</f>
        <v>2.6315789473684209E-2</v>
      </c>
      <c r="V10" s="547" t="s">
        <v>355</v>
      </c>
      <c r="W10" s="482" t="s">
        <v>362</v>
      </c>
      <c r="X10" s="417"/>
      <c r="Y10" s="417"/>
    </row>
    <row r="11" spans="1:27" ht="13.5" thickBot="1" x14ac:dyDescent="0.25">
      <c r="A11" s="948" t="s">
        <v>12</v>
      </c>
      <c r="B11" s="949"/>
      <c r="C11" s="949"/>
      <c r="D11" s="946">
        <v>43830</v>
      </c>
      <c r="E11" s="947"/>
      <c r="F11" s="758" t="s">
        <v>57</v>
      </c>
      <c r="G11" s="759"/>
      <c r="H11" s="759"/>
      <c r="I11" s="759"/>
      <c r="J11" s="759"/>
      <c r="K11" s="759"/>
      <c r="L11" s="444">
        <f>COUNTIF(S15:S85,$U$10)</f>
        <v>26</v>
      </c>
      <c r="M11" s="443">
        <f>L11/L10</f>
        <v>0.68421052631578949</v>
      </c>
      <c r="N11" s="759" t="s">
        <v>64</v>
      </c>
      <c r="O11" s="759"/>
      <c r="P11" s="117">
        <f>COUNTIF($K$15:$K$85,0)+ COUNTIF($K$15:$K$85,"")</f>
        <v>17</v>
      </c>
      <c r="R11" s="463" t="s">
        <v>55</v>
      </c>
      <c r="S11" s="461"/>
      <c r="T11" s="462">
        <v>22</v>
      </c>
      <c r="U11" s="437">
        <f>1/$T$11</f>
        <v>4.5454545454545456E-2</v>
      </c>
      <c r="V11" s="548" t="s">
        <v>356</v>
      </c>
      <c r="W11" s="417"/>
      <c r="X11" s="417"/>
      <c r="Y11" s="417"/>
    </row>
    <row r="12" spans="1:27" ht="6.75" customHeight="1" thickBot="1" x14ac:dyDescent="0.25">
      <c r="A12" s="769"/>
      <c r="B12" s="770"/>
      <c r="C12" s="770"/>
      <c r="D12" s="770"/>
      <c r="E12" s="770"/>
      <c r="F12" s="770"/>
      <c r="G12" s="770"/>
      <c r="H12" s="770"/>
      <c r="I12" s="770"/>
      <c r="J12" s="770"/>
      <c r="K12" s="770"/>
      <c r="L12" s="770"/>
      <c r="M12" s="770"/>
      <c r="N12" s="770"/>
      <c r="O12" s="770"/>
      <c r="P12" s="771"/>
      <c r="X12" s="417"/>
      <c r="Y12" s="417"/>
    </row>
    <row r="13" spans="1:27" s="27" customFormat="1" ht="47.25" customHeight="1" x14ac:dyDescent="0.2">
      <c r="A13" s="979" t="s">
        <v>65</v>
      </c>
      <c r="B13" s="980"/>
      <c r="C13" s="479" t="s">
        <v>8</v>
      </c>
      <c r="D13" s="932" t="s">
        <v>37</v>
      </c>
      <c r="E13" s="932" t="s">
        <v>73</v>
      </c>
      <c r="F13" s="930" t="s">
        <v>30</v>
      </c>
      <c r="G13" s="931"/>
      <c r="H13" s="931"/>
      <c r="I13" s="931"/>
      <c r="J13" s="936"/>
      <c r="K13" s="930" t="s">
        <v>31</v>
      </c>
      <c r="L13" s="931"/>
      <c r="M13" s="932" t="s">
        <v>46</v>
      </c>
      <c r="N13" s="932"/>
      <c r="O13" s="932"/>
      <c r="P13" s="933"/>
      <c r="Q13" s="1035" t="s">
        <v>51</v>
      </c>
      <c r="R13" s="762"/>
      <c r="S13" s="835" t="s">
        <v>49</v>
      </c>
      <c r="T13" s="1032" t="s">
        <v>360</v>
      </c>
      <c r="U13" s="1029" t="s">
        <v>333</v>
      </c>
      <c r="V13" s="1030"/>
      <c r="W13" s="1030"/>
      <c r="X13" s="1030"/>
      <c r="Y13" s="1030"/>
      <c r="Z13" s="1030"/>
      <c r="AA13" s="1031"/>
    </row>
    <row r="14" spans="1:27" s="27" customFormat="1" ht="51.75" customHeight="1" thickBot="1" x14ac:dyDescent="0.25">
      <c r="A14" s="455" t="s">
        <v>9</v>
      </c>
      <c r="B14" s="496" t="s">
        <v>7</v>
      </c>
      <c r="C14" s="496" t="s">
        <v>6</v>
      </c>
      <c r="D14" s="934"/>
      <c r="E14" s="934"/>
      <c r="F14" s="412" t="s">
        <v>1</v>
      </c>
      <c r="G14" s="412" t="s">
        <v>332</v>
      </c>
      <c r="H14" s="412" t="s">
        <v>0</v>
      </c>
      <c r="I14" s="412" t="s">
        <v>39</v>
      </c>
      <c r="J14" s="412" t="s">
        <v>17</v>
      </c>
      <c r="K14" s="413" t="s">
        <v>359</v>
      </c>
      <c r="L14" s="435" t="s">
        <v>357</v>
      </c>
      <c r="M14" s="934"/>
      <c r="N14" s="934"/>
      <c r="O14" s="934"/>
      <c r="P14" s="935"/>
      <c r="Q14" s="458" t="s">
        <v>52</v>
      </c>
      <c r="R14" s="439" t="s">
        <v>53</v>
      </c>
      <c r="S14" s="1034"/>
      <c r="T14" s="1033"/>
      <c r="U14" s="470" t="s">
        <v>335</v>
      </c>
      <c r="V14" s="440" t="s">
        <v>336</v>
      </c>
      <c r="W14" s="440" t="s">
        <v>342</v>
      </c>
      <c r="X14" s="440" t="s">
        <v>349</v>
      </c>
      <c r="Y14" s="440" t="s">
        <v>341</v>
      </c>
      <c r="Z14" s="440" t="s">
        <v>340</v>
      </c>
      <c r="AA14" s="424" t="s">
        <v>353</v>
      </c>
    </row>
    <row r="15" spans="1:27" s="46" customFormat="1" ht="212.25" customHeight="1" x14ac:dyDescent="0.2">
      <c r="A15" s="905">
        <f>'1115-F02 Informe PM'!A14</f>
        <v>1</v>
      </c>
      <c r="B15" s="907" t="str">
        <f>'1115-F02 Informe PM'!B14</f>
        <v>01-2018</v>
      </c>
      <c r="C15" s="909" t="str">
        <f>'1115-F02 Informe PM'!C14</f>
        <v>HALLAZGO 1. REGISTRO CONTABLE INVERSIONES
El Catálogo General de Cuentas (CGC) de las entidades de gobierno, adoptado mediante Resolución 620 de 2015 y actualizado mediante Resoluciones 386, 428, 544, 585, 593 y 602 de 2.018 expedidas por la Contaduría General de la Nación, define la dinámica de la cuenta 1221 inversiones e instrumentos derivados inversiones de administración de liquidez a valor de mercado (valor razonable) con cambios en el resultado, así: 
Se debita con: El valor de mercado de la inversión en la fecha de adquisición; el mayor valor generado como consecuencia de la actualización al valor de mercado; el valor de mercado de la inversión reclasificada desde otra categoría de inversiones de administración de liquidez o desde inversiones en controladas, asociadas o negocios conjuntos; el valor de la recompra de los títulos dados en operaciones repo u operaciones simultáneas. 
Se acredita con: El menor valor generado como consecuencia de la actualización al valor de mercado; el valor de los intereses y dividendos recibidos; el valor de la inversión reclasificada hacia otra categoría de inversiones de administración de liquidez o hacia inversiones en controladas, asociadas o negocios conjuntos; el valor de los títulos reclasificados por operaciones repo u operaciones simultáneas pasivas, el valor de la inversión que se da de baja. 
La Política Contable de Inversiones de administración de liquidez, capítulo I Activos, Título 1, numeral 2,  del Manual de Políticas Contables de la Universidad Tecnológica de Pereira, adoptado mediante Resolución de Rectoría 6331 del 29 de diciembre de 2.017 y actualizado a versión 2 mediante Resolución de Rectoría 7493 del 31 de diciembre de 2.018, establece que: La medición inicial, en el reconocimiento, las inversiones de administración de liquidez se medirán por el valor de mercado, cualquier diferencia con el precio de la transacción se reconocerá como ingreso o como gasto en el resultado del periodo, según corresponda, en la fecha de la adquisición. La medición posterior, al reconocimiento, la UTP clasificará las inversiones en la categoría de valor de mercado con cambios en el resultado y se medirán al valor de mercado. Las variaciones del valor de mercado de estas inversiones afectarán el resultado del periodo. Si el valor de mercado es mayor que el valor registrado de la inversión, la diferencia se reconocerá aumentando el valor de la inversión y reconociendo un ingreso en el resultado del periodo. Si el valor de mercado es menor que el valor registrado de la inversión, la diferencia se reconocerá disminuyendo el valor de la inversión y reconociendo un gasto en el resultado del periodo. Los intereses y dividendos recibidos reducirán el valor de la inversión y aumentarán el efectivo o equivalentes al efectivo de acuerdo con la contraprestación recibida.
Ley 87 de 1.993, artículo 2, indica que, atendiendo los principios constitucionales que debe caracterizar la administración pública, el diseño y el desarrollo del Sistema de Control Interno se orientará al logro de los siguientes objetivos fundamentales, en los literales a, b, c, d, e y f, establecen: Proteger los recursos de la organización, buscando su adecuada administración ante posibles riesgos que lo afecten; garantizar la eficacia, la eficiencia y economía en todas las operaciones promoviendo y facilitando la correcta ejecución de las funciones y actividades definidas para el logro de la misión institucional; velar porque todas las actividades y recursos de la organización estén dirigidos al cumplimiento de los objetivos de la entidad; garantizar la correcta evaluación y seguimiento de la gestión organizacional y asegurar la oportunidad y confiabilidad de la información y de sus registros. El artículo 3, indica la características del Control Interno y el artículo 4 señala los elementos para el Sistema de Control Interno.
Presuntamente, la Ley 734 de 2002, artículo 34, numeral 1°, referido a los deberes de todo servidor público.
Contrario a lo anterior, en la Universidad Tecnológica de Pereira al cierre de la vigencia 2018, se presentaron inconsistencias en el registro contable de la valoración de las inversiones, por $3.826.665.000, así: 
Tabla 8</v>
      </c>
      <c r="D15" s="920" t="str">
        <f>'1115-F02 Informe PM'!D14</f>
        <v xml:space="preserve">Lo anterior es ocasionado por debilidades de control en las conciliaciones y ajustes requeridos para el cierre de la vigencia contable, </v>
      </c>
      <c r="E15" s="551" t="str">
        <f>'1115-F02 Informe PM'!G14</f>
        <v xml:space="preserve">Ajuste de la  Medición Posterior aplicada a las Inversiones de Administración de Liquidez Clasificada en la Categoria de Valor del Mercado con Cambios en el Resultado </v>
      </c>
      <c r="F15" s="551" t="str">
        <f>'1115-F02 Informe PM'!H14</f>
        <v xml:space="preserve">Revisar los saldos de  las conciliaciones de las Inversiones de Administración de Liquidez Clasificada en la Categoria de Valor del Mercado con Cambios en el Resultado, de acuerdo al anexo 484 de 2017 de la Contaduria General de la Nación. </v>
      </c>
      <c r="G15" s="427" t="s">
        <v>100</v>
      </c>
      <c r="H15" s="427" t="str">
        <f>'1115-F02 Informe PM'!I14</f>
        <v>Documento</v>
      </c>
      <c r="I15" s="427">
        <f>'1115-F02 Informe PM'!J14</f>
        <v>1</v>
      </c>
      <c r="J15" s="428">
        <f>'1115-F02 Informe PM'!L14</f>
        <v>43646</v>
      </c>
      <c r="K15" s="498">
        <v>1</v>
      </c>
      <c r="L15" s="519" t="str">
        <f>IF(K15=I15,$V$9,IF(AND(K15&lt;I15,J15&lt;$D$11),$V$10,$V$11))</f>
        <v>Finalizada</v>
      </c>
      <c r="M15" s="851" t="s">
        <v>363</v>
      </c>
      <c r="N15" s="852"/>
      <c r="O15" s="852"/>
      <c r="P15" s="853"/>
      <c r="Q15" s="57">
        <f>K15/I15</f>
        <v>1</v>
      </c>
      <c r="R15" s="45">
        <f>Q15/1</f>
        <v>1</v>
      </c>
      <c r="S15" s="511">
        <f>(R15)/$T$10</f>
        <v>2.6315789473684209E-2</v>
      </c>
      <c r="T15" s="989" t="str">
        <f>IF(AND($S$15=$U$10, S16=U10),$W$9,W10)</f>
        <v>HALLAZGO CON ACCIONES CUMPLIDAS</v>
      </c>
      <c r="U15" s="515" t="s">
        <v>337</v>
      </c>
      <c r="V15" s="536" t="str">
        <f>IF(U22=$V$5,$W$5,IF(U22=$V$7,$W$7,$W$6))</f>
        <v xml:space="preserve">ACCION CUMPLIDA </v>
      </c>
      <c r="W15" s="884" t="s">
        <v>393</v>
      </c>
      <c r="X15" s="1024" t="s">
        <v>350</v>
      </c>
      <c r="Y15" s="884" t="s">
        <v>465</v>
      </c>
      <c r="Z15" s="884" t="str">
        <f>IF(AND(V15=$W$5,X15=$X$5),$Y$5,IF(X15=$X$7,$Y$7,$Y$6))</f>
        <v>HALLAZGO SUBSANADO - HALLAZGO SUBSANADO – La evidencia demuestra que se corrigió el hallazgo y por lo tanto se espera que no se repita.</v>
      </c>
      <c r="AA15" s="1006" t="s">
        <v>466</v>
      </c>
    </row>
    <row r="16" spans="1:27" s="46" customFormat="1" ht="156" customHeight="1" thickBot="1" x14ac:dyDescent="0.25">
      <c r="A16" s="915"/>
      <c r="B16" s="908"/>
      <c r="C16" s="910"/>
      <c r="D16" s="922"/>
      <c r="E16" s="552" t="str">
        <f>'1115-F02 Informe PM'!G15</f>
        <v>Interpretación de la norma en relación a la Medición Posterior aplicada a las Inversiones de Administración de Liquidez Clasificada en la Categoria de Valor del Mercado con Cambios en el Resultado</v>
      </c>
      <c r="F16" s="552" t="str">
        <f>'1115-F02 Informe PM'!H15</f>
        <v>Realizar la socialización  de la interpretación de la Norma con los involucrados.</v>
      </c>
      <c r="G16" s="429" t="s">
        <v>100</v>
      </c>
      <c r="H16" s="429" t="str">
        <f>'1115-F02 Informe PM'!I15</f>
        <v>Documento</v>
      </c>
      <c r="I16" s="429">
        <f>'1115-F02 Informe PM'!J15</f>
        <v>1</v>
      </c>
      <c r="J16" s="430">
        <f>'1115-F02 Informe PM'!L15</f>
        <v>43676</v>
      </c>
      <c r="K16" s="500">
        <v>1</v>
      </c>
      <c r="L16" s="444" t="str">
        <f>IF(K16=I16,$V$9,IF(AND(K16&lt;I16,J16&lt;$D$11),$V$10,$V$11))</f>
        <v>Finalizada</v>
      </c>
      <c r="M16" s="856" t="s">
        <v>394</v>
      </c>
      <c r="N16" s="857"/>
      <c r="O16" s="857"/>
      <c r="P16" s="858"/>
      <c r="Q16" s="445">
        <f t="shared" ref="Q16:Q79" si="0">K16/I16</f>
        <v>1</v>
      </c>
      <c r="R16" s="47">
        <f>Q16/1</f>
        <v>1</v>
      </c>
      <c r="S16" s="422">
        <f>(R16)/$T$10</f>
        <v>2.6315789473684209E-2</v>
      </c>
      <c r="T16" s="990"/>
      <c r="U16" s="517" t="s">
        <v>337</v>
      </c>
      <c r="V16" s="540" t="str">
        <f>IF(U23=$V$5,$W$5,IF(U23=$V$7,$W$7,$W$6))</f>
        <v xml:space="preserve">ACCION CUMPLIDA </v>
      </c>
      <c r="W16" s="885"/>
      <c r="X16" s="1025"/>
      <c r="Y16" s="885"/>
      <c r="Z16" s="885"/>
      <c r="AA16" s="1008"/>
    </row>
    <row r="17" spans="1:27" s="46" customFormat="1" ht="91.5" customHeight="1" x14ac:dyDescent="0.2">
      <c r="A17" s="905">
        <f>'1115-F02 Informe PM'!A16</f>
        <v>2</v>
      </c>
      <c r="B17" s="907" t="str">
        <f>'1115-F02 Informe PM'!B16</f>
        <v>02-2018</v>
      </c>
      <c r="C17" s="909" t="str">
        <f>'1115-F02 Informe PM'!C16</f>
        <v xml:space="preserve">HALLAZGO 2.  PROVISIONES, LITIGIOS Y DEMANDAS 
La Resolución 484 de 2017, expedida por la Contaduría General de la Nación, en el numeral 6.1 del anexo, por la cual se modifica el anexo de la Resolución 533 de 2015, en lo relacionado con las normas para el reconocimiento, medición, revelación y presentación de los hechos económicos del marco normativo para entidades de gobierno, establece que se reconocerán como provisiones, los pasivos a cargo de la entidad que estén sujetos a condiciones de incertidumbre en relación con su cuantía y/o vencimiento. 
La entidad reconocerá una provisión cuando se cumplan todas y cada una de las siguientes condiciones: a) tiene una obligación presente, ya sea legal o implícita, como resultado de un suceso pasado; b) probablemente, debe desprenderse de recursos que incorporen beneficios económicos o potencial de servicio para cancelar la obligación y c) puede hacerse una estimación fiable del valor de la obligación. 
En algunos casos excepcionales no es claro si existe una obligación en el momento presente. En tales circunstancias, se considerará que el suceso ocurrido en el pasado ha dado lugar a una obligación presente si, teniendo en cuenta toda la evidencia disponible al final del periodo contable, es mayor la probabilidad de que exista una obligación presente que de lo contrario. 
Las obligaciones pueden ser probables, posibles o remotas: Una obligación es probable cuando la probabilidad de ocurrencia es más alta que la probabilidad de que no ocurra, lo cual conlleva al reconocimiento de una provisión; una obligación es posible cuando la probabilidad de ocurrencia es menor que la probabilidad de no ocurrencia, lo cual conlleva a la revelación de un pasivo contingente y una obligación es remota cuando la probabilidad de ocurrencia del evento es prácticamente nula, en este caso no se reconocerá un pasivo, ni será necesaria su revelación como pasivo contingente.  
Ley 87 de 1993, artículo 2, indica que, atendiendo los principios constitucionales que debe caracterizar la administración pública, el diseño y el desarrollo del Sistema de Control Interno se orientará al logro de los siguientes objetivos fundamentales, en los literales a, b, c, d, e y f, establecen: Proteger los recursos de la organización, buscando su adecuada administración ante posibles riesgos que lo afecten; garantizar la eficacia, la eficiencia y economía en todas las operaciones promoviendo y facilitando la correcta ejecución de las funciones y actividades definidas para el logro de la misión institucional; velar porque todas las actividades y recursos de la organización estén dirigidos al cumplimiento de los objetivos de la entidad; garantizar la correcta evaluación y seguimiento de la gestión organizacional y asegurar la oportunidad y confiabilidad de la información y de sus registros. El artículo 3, indica la características del Control Interno y el artículo 4 señala los elementos para el Sistema de Control Interno.
Presuntamente, la Ley 734 de 2002, artículo 34, numeral 1°, referido a los deberes de todo servidor público.
Contrario a lo anterior, la Universidad Tecnológica de Pereira, reconoció y registró en la cuenta 2701 litigios y demandas, procesos judiciales catalogados según estudio técnico de la Oficina Jurídica con probabilidad - posibles o eventuales, presentándose sobrevaloración en las provisiones a diciembre 31 de 2018 por $3.847.846.617, así:
Tabla 9
</v>
      </c>
      <c r="D17" s="920" t="str">
        <f>'1115-F02 Informe PM'!D16</f>
        <v xml:space="preserve">Estas inconsistencias se presentan por debilidades de control en las mediciones inicial y posterior de las provisiones, </v>
      </c>
      <c r="E17" s="911" t="str">
        <f>'1115-F02 Informe PM'!G16</f>
        <v xml:space="preserve"> Ajuste del Informe  Litigios y Demandas de acuerdo al anexo 484 de 2017 de la Contaduría Generla de la Nación </v>
      </c>
      <c r="F17" s="551" t="str">
        <f>'1115-F02 Informe PM'!H16</f>
        <v>Revisar el  formato empleado en el  Informe de los Procesos, Litigios y Demandas</v>
      </c>
      <c r="G17" s="427" t="s">
        <v>100</v>
      </c>
      <c r="H17" s="427" t="str">
        <f>'1115-F02 Informe PM'!I16</f>
        <v>Documento</v>
      </c>
      <c r="I17" s="427">
        <f>'1115-F02 Informe PM'!J16</f>
        <v>1</v>
      </c>
      <c r="J17" s="428">
        <f>'1115-F02 Informe PM'!L16</f>
        <v>43712</v>
      </c>
      <c r="K17" s="498">
        <v>1</v>
      </c>
      <c r="L17" s="519" t="str">
        <f>IF(K17=I17,$V$9,IF(AND(K17&lt;I17,J17&lt;$D$11),$V$10,$V$11))</f>
        <v>Finalizada</v>
      </c>
      <c r="M17" s="851" t="s">
        <v>386</v>
      </c>
      <c r="N17" s="897"/>
      <c r="O17" s="897"/>
      <c r="P17" s="898"/>
      <c r="Q17" s="57">
        <f t="shared" si="0"/>
        <v>1</v>
      </c>
      <c r="R17" s="45">
        <f>Q17/2</f>
        <v>0.5</v>
      </c>
      <c r="S17" s="991">
        <f>(R17+R18)/$T$10</f>
        <v>2.6315789473684209E-2</v>
      </c>
      <c r="T17" s="989" t="str">
        <f>IF(S17=$U$10,$W$9,$W$10)</f>
        <v>HALLAZGO CON ACCIONES CUMPLIDAS</v>
      </c>
      <c r="U17" s="515" t="s">
        <v>337</v>
      </c>
      <c r="V17" s="874" t="str">
        <f>IF(U22=$V$5,$W$5,IF(U22=$V$7,$W$7,$W$6))</f>
        <v xml:space="preserve">ACCION CUMPLIDA </v>
      </c>
      <c r="W17" s="884" t="s">
        <v>469</v>
      </c>
      <c r="X17" s="1024" t="s">
        <v>350</v>
      </c>
      <c r="Y17" s="884" t="s">
        <v>467</v>
      </c>
      <c r="Z17" s="884" t="str">
        <f>IF(AND(V17=$W$5,X17=$X$5),$Y$5,IF(X17=$X$7,$Y$7,$Y$6))</f>
        <v>HALLAZGO SUBSANADO - HALLAZGO SUBSANADO – La evidencia demuestra que se corrigió el hallazgo y por lo tanto se espera que no se repita.</v>
      </c>
      <c r="AA17" s="1006" t="s">
        <v>468</v>
      </c>
    </row>
    <row r="18" spans="1:27" s="46" customFormat="1" ht="103.5" customHeight="1" thickBot="1" x14ac:dyDescent="0.25">
      <c r="A18" s="915"/>
      <c r="B18" s="908"/>
      <c r="C18" s="910"/>
      <c r="D18" s="922"/>
      <c r="E18" s="912"/>
      <c r="F18" s="552" t="str">
        <f>'1115-F02 Informe PM'!H17</f>
        <v>Socializar con los involucrados el formato</v>
      </c>
      <c r="G18" s="429" t="s">
        <v>100</v>
      </c>
      <c r="H18" s="429" t="str">
        <f>'1115-F02 Informe PM'!I17</f>
        <v>Documento</v>
      </c>
      <c r="I18" s="429">
        <f>'1115-F02 Informe PM'!J17</f>
        <v>1</v>
      </c>
      <c r="J18" s="430">
        <f>'1115-F02 Informe PM'!L17</f>
        <v>43712</v>
      </c>
      <c r="K18" s="500">
        <v>1</v>
      </c>
      <c r="L18" s="444" t="str">
        <f>IF(K18=I18,$V$9,IF(AND(K18&lt;I18,J18&lt;$D$11),$V$10,$V$11))</f>
        <v>Finalizada</v>
      </c>
      <c r="M18" s="899" t="s">
        <v>387</v>
      </c>
      <c r="N18" s="857"/>
      <c r="O18" s="857"/>
      <c r="P18" s="858"/>
      <c r="Q18" s="445">
        <f t="shared" si="0"/>
        <v>1</v>
      </c>
      <c r="R18" s="47">
        <f>Q18/2</f>
        <v>0.5</v>
      </c>
      <c r="S18" s="992"/>
      <c r="T18" s="990"/>
      <c r="U18" s="517" t="s">
        <v>337</v>
      </c>
      <c r="V18" s="875"/>
      <c r="W18" s="885"/>
      <c r="X18" s="1025"/>
      <c r="Y18" s="885"/>
      <c r="Z18" s="885"/>
      <c r="AA18" s="1008"/>
    </row>
    <row r="19" spans="1:27" s="46" customFormat="1" ht="93.75" customHeight="1" x14ac:dyDescent="0.2">
      <c r="A19" s="905">
        <f>'1115-F02 Informe PM'!A18</f>
        <v>3</v>
      </c>
      <c r="B19" s="907" t="str">
        <f>'1115-F02 Informe PM'!B18</f>
        <v>03-2018</v>
      </c>
      <c r="C19" s="909" t="str">
        <f>'1115-F02 Informe PM'!C18</f>
        <v xml:space="preserve"> HALLAZGO 3. ACTUALIZACIÓN AVALÚO BIENES INMUEBLES 
La Resolución 533 de 2015 de la CGN, modificado por la Resolución 484 de 2017 de la CGN, por la cual se incorpora al Régimen de Contabilidad Pública el marco conceptual para la preparación y presentación de información financiera de las entidades de gobierno, en el anexo, el numeral 10, establece lo relacionado con las normas para el reconocimiento, medición, revelación y presentación de los hechos económicos del marco normativo para entidades de gobierno, que se reconocerán como propiedades, planta y equipo, a) los activos tangibles empleados por la entidad para la producción o suministro de bienes, para la prestación de servicios y para propósitos administrativos; b) los bienes muebles que se tengan para generar ingresos producto de su arrendamiento; y c) los bienes inmuebles arrendados por un valor inferior al valor de mercado del arrendamiento. Estos activos se caracterizan porque no se espera venderlos en el curso de las actividades ordinarias de la entidad y se prevé usarlos durante más de un periodo contable.
El instructivo 002 de 2015 expedido por la CGN, numeral 1.1.9, establece que de acuerdo con el nuevo marco normativo, las propiedades, planta y equipo son activos tangibles empleados por la entidad para la producción o suministro de bienes, para la prestación de servicios; para propósitos administrativos; igualmente, se incluyen los bienes inmuebles con uso futuro indeterminado, los bienes muebles que se tengan para generar ingresos producto de su arrendamiento y los bienes inmuebles arrendados por un valor inferior al valor de mercado del arrendamiento. Estos activos se caracterizan porque no se espera venderlos en el curso de las actividades ordinarias de la entidad y se prevé usarlos durante más de un periodo contable.
También indica que las principales actividades que realizará la entidad para la determinación de los saldos iniciales bajo el nuevo Marco normativo son las siguientes:
a) Identificar y clasificar la propiedad, planta y equipo por su naturaleza como terrenos, maquinaria y equipo, plantas productoras, edificaciones o muebles y enseres, entre otros. Para tal efecto, se tendrán en cuenta las propiedades, planta y equipo que surjan de contratos de arrendamiento financiero.
b) Realizar el ajuste contable para eliminar, si hubiere, las provisiones de propiedades, planta y equipo reconocidas a 31 de diciembre de 2016 afectando directamente el patrimonio en la cuenta Impactos por Transición al Nuevo Marco de Regulación.
c) Realizar el ajuste contable para eliminar, si hubiere, las valorizaciones de propiedades, planta y equipo reconocidas a 31 de diciembre de 2016 afectando directamente el patrimonio en la cuenta Superávit por Valorizaciones.
d) Medir cada partida de una clase de propiedad, planta y equipo utilizando una de las siguientes alternativas:
iii) A valor actualizado en un periodo anterior, siempre que este valor sea comparable en la fecha de actualización, con el valor razonable o con el costo depreciado que tendría el elemento si se hubieran aplicado los criterios establecidos en el Nuevo Marco normativo. El valor actualizado se ajustará para reflejar cambios en un índice general o específico de precios. Para tal efecto, la entidad tendrá en cuenta las valorizaciones o provisiones que tenía el elemento las cuales, a 31 de diciembre de 2016, se reconocen de manera separada. La diferencia entre el valor calculado según lo señalado en este numeral y el costo del elemento a 31 de diciembre de 2016, incrementará o disminuirá el valor del activo y afectará directamente el patrimonio en la cuenta Impactos por Transición al Nuevo Marco de Regulación.
Teniendo como referencia el valor actualizado determinado de acuerdo con el párrafo anterior, la entidad calculará la depreciación acumulada que el elemento tendría desde la fecha de valuación hasta la fecha de transición. Para el efecto, la entidad determinará la vida útil del activo y calculará la proporción del costo que corresponda al porcentaje de la vida útil transcurrida entre la fecha de valoración y la fecha de transición. Cualquier diferencia entre este valor y la depreciación acumulada calculada a 31 de diciembre de 2016 afectará directamente en el patrimonio en la cuenta Impactos por Transición al Nuevo Marco de Regulación.
La entidad evaluará si existen, al inicio del periodo de transición, indicios de deterioro del valor y, si este es el caso, comprobará el deterioro del valor para dicha partida. Para tal efecto, la entidad aplicará lo establecido en dicho instructivo para el deterioro del valor de los activos.
A través de las notas explicativas a la información contable a 31 de diciembre de 2018, la Universidad Tecnológica de Pereira – UTP indica que aplicó la opción iii citada anteriormente.
La Ley 87 de 1993, artículo 2 indica que, atendiendo los principios constitucionales que debe caracterizar la administración pública, el diseño y el desarrollo del Sistema de Control Interno se orientará al logro de los siguientes objetivos fundamentales, en los literales a, b, c, d, e y f, establecen: Proteger los recursos de la organización, buscando su adecuada administración ante posibles riesgos que lo afecten; garantizar la eficacia, la eficiencia y economía en todas las operaciones promoviendo y facilitando la correcta ejecución de las funciones y actividades definidas para el logro de la misión institucional; velar porque todas las actividades y recursos de la organización estén dirigidos al cumplimiento de los objetivos de la entidad; garantizar la correcta evaluación y seguimiento de la gestión organizacional y asegurar la oportunidad y confiabilidad de la información y de sus registros. El artículo 3, indica las características del Control Interno y el artículo 4 señala los elementos para el Sistema de Control Interno.
Presuntamente, la Ley 734 de 2002, artículo 34, numeral 1°, referido a los deberes de todo servidor público.
Contrariando las normas citadas anteriormente, la Universidad Tecnológica de Pereira en la vigencia 2018, no actualizó el valor en libros de 11  bienes según el avalúo técnico realizado para la implementación del nuevo marco  normativo incrementado en el IPC de la vigencia 2017 equivalente al 4.09%, así:
Tabla 10
</v>
      </c>
      <c r="D19" s="920" t="str">
        <f>'1115-F02 Informe PM'!D18</f>
        <v>Estas inconsistencias se presentan por debilidades de control en las mediciones inicial y posterior de las propiedades, planta y equipo, en las conciliaciones y ajustes requeridos para el cierre de la vigencia contable,</v>
      </c>
      <c r="E19" s="551" t="str">
        <f>'1115-F02 Informe PM'!G18</f>
        <v>Solicitud al valuador informe de los avaluos realizados de bienes inmuebles en las vigencias 2016 y 2017 por separado.</v>
      </c>
      <c r="F19" s="551" t="str">
        <f>'1115-F02 Informe PM'!H18</f>
        <v xml:space="preserve">Revisar los informes entregados de los avaluos 2016-2017 y las cifras contabilizadas </v>
      </c>
      <c r="G19" s="427" t="s">
        <v>100</v>
      </c>
      <c r="H19" s="427" t="str">
        <f>'1115-F02 Informe PM'!I18</f>
        <v>Documento</v>
      </c>
      <c r="I19" s="427">
        <f>'1115-F02 Informe PM'!J18</f>
        <v>1</v>
      </c>
      <c r="J19" s="428">
        <f>'1115-F02 Informe PM'!L18</f>
        <v>43830</v>
      </c>
      <c r="K19" s="498">
        <v>1</v>
      </c>
      <c r="L19" s="519" t="str">
        <f>IF(K19=I19,$V$9,IF(AND(K19&lt;I19,J19&lt;$D$11),$V$10,$V$11))</f>
        <v>Finalizada</v>
      </c>
      <c r="M19" s="860" t="s">
        <v>441</v>
      </c>
      <c r="N19" s="852"/>
      <c r="O19" s="852"/>
      <c r="P19" s="853"/>
      <c r="Q19" s="57">
        <f t="shared" si="0"/>
        <v>1</v>
      </c>
      <c r="R19" s="45">
        <f>Q19/1</f>
        <v>1</v>
      </c>
      <c r="S19" s="511">
        <f>(R19)/$T$10</f>
        <v>2.6315789473684209E-2</v>
      </c>
      <c r="T19" s="989" t="str">
        <f>IF(AND(S19=$U$10, S20=$U$10),$W$9,$W$10)</f>
        <v>HALLAZGO CON ACCIONES CUMPLIDAS</v>
      </c>
      <c r="U19" s="515" t="s">
        <v>337</v>
      </c>
      <c r="V19" s="536" t="str">
        <f>IF(U19=$V$5,$W$5,IF(U19=$V$7,$W$7,$W$6))</f>
        <v xml:space="preserve">ACCION CUMPLIDA </v>
      </c>
      <c r="W19" s="884" t="s">
        <v>470</v>
      </c>
      <c r="X19" s="878" t="s">
        <v>352</v>
      </c>
      <c r="Y19" s="884" t="s">
        <v>471</v>
      </c>
      <c r="Z19" s="884" t="str">
        <f>IF(AND(V19=$W$5,X19=$X$5,V20=$W$5),$Y$5,IF(AND(X19=$X$7),$Y$7,$Y$6))</f>
        <v>HALLAZGO PENDIENTE DE EVALUACION - Acciones no finalizadas, o acciones que siendo finalizadas, no se puede comprobar laefectividad en el periodo</v>
      </c>
      <c r="AA19" s="1006" t="s">
        <v>477</v>
      </c>
    </row>
    <row r="20" spans="1:27" s="46" customFormat="1" ht="213" customHeight="1" thickBot="1" x14ac:dyDescent="0.25">
      <c r="A20" s="915"/>
      <c r="B20" s="908"/>
      <c r="C20" s="910"/>
      <c r="D20" s="922"/>
      <c r="E20" s="552" t="str">
        <f>'1115-F02 Informe PM'!G19</f>
        <v xml:space="preserve">Consulta en relación a la metodologia empleada para el reconocimiento inicial de las Propiedades, Planta y Equipos según Instructivo 002 de 2015 expedido por la Contaduría General de la Nación.  a la Contaduria General de la Nación en relación </v>
      </c>
      <c r="F20" s="552" t="str">
        <f>'1115-F02 Informe PM'!H19</f>
        <v>Revisar y ajustar de acuerdo a la respuesta dada por la Contadurìa General de la Naciòn con la metodologia aplicada por la Universidad en relaciòn al reconocimiento incial de la Propiedad, Planta y Equipo</v>
      </c>
      <c r="G20" s="429" t="s">
        <v>100</v>
      </c>
      <c r="H20" s="429" t="str">
        <f>'1115-F02 Informe PM'!I19</f>
        <v>Documento</v>
      </c>
      <c r="I20" s="429">
        <f>'1115-F02 Informe PM'!J19</f>
        <v>1</v>
      </c>
      <c r="J20" s="430">
        <f>'1115-F02 Informe PM'!L19</f>
        <v>43830</v>
      </c>
      <c r="K20" s="500">
        <v>1</v>
      </c>
      <c r="L20" s="444" t="str">
        <f>IF(K20=I20,$V$9,IF(AND(K20&lt;I20,J20&lt;$D$11),$V$10,$V$11))</f>
        <v>Finalizada</v>
      </c>
      <c r="M20" s="856" t="s">
        <v>442</v>
      </c>
      <c r="N20" s="857"/>
      <c r="O20" s="857"/>
      <c r="P20" s="858"/>
      <c r="Q20" s="445">
        <f t="shared" si="0"/>
        <v>1</v>
      </c>
      <c r="R20" s="47">
        <f>Q20/1</f>
        <v>1</v>
      </c>
      <c r="S20" s="422">
        <f>(R20)/$T$10</f>
        <v>2.6315789473684209E-2</v>
      </c>
      <c r="T20" s="990"/>
      <c r="U20" s="517" t="s">
        <v>337</v>
      </c>
      <c r="V20" s="540" t="str">
        <f>IF(U20=$V$5,$W$5,IF(U20=$V$7,$W$7,$W$6))</f>
        <v xml:space="preserve">ACCION CUMPLIDA </v>
      </c>
      <c r="W20" s="885"/>
      <c r="X20" s="879"/>
      <c r="Y20" s="885"/>
      <c r="Z20" s="885"/>
      <c r="AA20" s="1008"/>
    </row>
    <row r="21" spans="1:27" s="46" customFormat="1" ht="213" customHeight="1" thickBot="1" x14ac:dyDescent="0.25">
      <c r="A21" s="555">
        <f>'1115-F02 Informe PM'!A20</f>
        <v>4</v>
      </c>
      <c r="B21" s="533" t="str">
        <f>'1115-F02 Informe PM'!B20</f>
        <v>04-2018</v>
      </c>
      <c r="C21" s="556" t="str">
        <f>'1115-F02 Informe PM'!C20</f>
        <v xml:space="preserve">HALLAZGO 4.  TERRENOS
La Resolución 533 de 2015 de la CGN, modificado por la Resolución 484 de 2017 de la CGN, por la cual se incorpora al Régimen de Contabilidad Pública el marco conceptual para la preparación y presentación de información financiera de las entidades de gobierno, en el anexo, el numeral 10, referente a las normas para el reconocimiento, medición, revelación y presentación de los hechos económicos del marco normativo para entidades de gobierno, establece que se reconocerán como propiedades, planta y equipo, a) los activos tangibles empleados por la entidad para la producción o suministro de bienes, para la prestación de servicios y para propósitos administrativos; b) los bienes muebles que se tengan para generar ingresos producto de su arrendamiento; y c) los bienes inmuebles arrendados por un valor inferior al valor de mercado del arrendamiento. Estos activos se caracterizan porque no se espera venderlos en el curso de las actividades ordinarias de la entidad y se prevé usarlos durante más de un periodo contable.
El instructivo 002 de 2015, expedido por la CGN,  establece que de acuerdo con el nuevo marco normativo, las propiedades, planta y equipo son activos tangibles empleados por la entidad para la producción o suministro de bienes, para la prestación de servicios; para propósitos administrativos; igualmente, se incluyen los bienes inmuebles con uso futuro indeterminado, los bienes muebles que se tengan para generar ingresos producto de su arrendamiento y los bienes inmuebles arrendados por un valor inferior al valor de mercado del arrendamiento. Estos activos se caracterizan porque no se espera venderlos en el curso de las actividades ordinarias de la entidad y se prevé usarlos durante más de un periodo contable.
De igual forma indica que las principales actividades que realizará la entidad para la determinación de los saldos iniciales bajo el nuevo Marco normativo son las siguientes:
e) Identificar y clasificar la propiedad, planta y equipo por su naturaleza como terrenos, maquinaria y equipo, plantas productoras, edificaciones o muebles y enseres, entre otros. Para tal efecto, se tendrán en cuenta las propiedades, planta y equipo que surjan de contratos de arrendamiento financiero.
f) Realizar el ajuste contable para eliminar, si hubiere, las provisiones de propiedades, planta y equipo reconocidas a 31 de diciembre de 2016 afectando directamente el patrimonio en la cuenta Impactos por Transición al Nuevo Marco de Regulación.    
g) Realizar el ajuste contable para eliminar, si hubiere, las valorizaciones de propiedades, planta y equipo reconocidas a 31 de diciembre de 2016 afectando directamente el patrimonio en la cuenta Superávit por Valorizaciones.
h) Medir cada partida de una clase de propiedad, planta y equipo utilizando una de las siguientes alternativas:
… iii) A valor actualizado en un periodo anterior, siempre que este valor sea comparable en la fecha de actualización, con el valor razonable o con el costo depreciado que tendría el elemento si se hubieran aplicado los criterios establecidos en el Nuevo Marco normativo. El valor actualizado se ajustará para reflejar cambios en un índice general o específico de precios. Para tal efecto, la entidad tendrá en cuenta las valorizaciones o provisiones que tenía el elemento las cuales, a 31 de diciembre de 2016, se reconocen de manera separada. La diferencia entre el valor calculado según lo señalado en este numeral y el costo del elemento a 31 de diciembre de 2016, incrementará o disminuirá el valor del activo y afectará directamente el patrimonio en la cuenta Impactos por Transición al Nuevo Marco de Regulación.
A través de las notas explicativas a la información contable a 31 de diciembre de 2018, la Universidad Tecnológica de Pereira – UTP indica que aplicó la opción iii) citada anteriormente.
La  ley 87 de 1993, artículo 2 indica que, atendiendo los principios constitucionales que debe caracterizar la administración pública, el diseño y el desarrollo del Sistema de Control Interno se orientará al logro de los siguientes objetivos fundamentales, en los literales a, b, c, d, e y f, establecen: Proteger los recursos de la organización, buscando su adecuada administración ante posibles riesgos que lo afecten; garantizar la eficacia, la eficiencia y economía en todas las operaciones promoviendo y facilitando la correcta ejecución de las funciones y actividades definidas para el logro de la misión institucional; velar porque todas las actividades y recursos de la organización estén dirigidos al cumplimiento de los objetivos de la entidad; garantizar la correcta evaluación y seguimiento de la gestión organizacional y asegurar la oportunidad y confiabilidad de la información y de sus registros. El artículo 3, indica las características del Control Interno y el artículo 4 señala los elementos para el Sistema de Control Interno.
Presuntamente, la Ley 734 de 2002, artículo 34, numeral 1°, referido a los deberes de todo servidor público.
La  Universidad Tecnológica de Pereira para la vigencia 2018, no realizó ajustes para la actualización del valor de 2 bienes de acuerdo con el avalúo contratado y aportado por la entidad al equipo auditor, así:
Tabla 11
</v>
      </c>
      <c r="D21" s="557" t="str">
        <f>'1115-F02 Informe PM'!D20</f>
        <v>Estas inconsistencias se presentan por debilidades de control en las conciliaciones y ajustes requeridos tanto para la determinación de los saldos iniciales como para el cierre de la vigencia contable,.</v>
      </c>
      <c r="E21" s="456" t="str">
        <f>'1115-F02 Informe PM'!G20</f>
        <v>Fortalecer la interpretación de la Medición Posterior de la Propiedad, Planta y Equipo de la Universidad</v>
      </c>
      <c r="F21" s="456" t="str">
        <f>'1115-F02 Informe PM'!H20</f>
        <v>Revisar y ajustar  los saldos de  las conciliaciones de los Terrenos  , de acuerdo al anexo 484 de 2017 de la Contaduria General de la Nación.</v>
      </c>
      <c r="G21" s="425" t="s">
        <v>100</v>
      </c>
      <c r="H21" s="425" t="str">
        <f>'1115-F02 Informe PM'!I20</f>
        <v>Documento</v>
      </c>
      <c r="I21" s="425">
        <v>1</v>
      </c>
      <c r="J21" s="426">
        <f>'1115-F02 Informe PM'!L20</f>
        <v>43712</v>
      </c>
      <c r="K21" s="503">
        <v>1</v>
      </c>
      <c r="L21" s="477" t="str">
        <f>IF(K21=I21,$V$9,IF(AND(K21&lt;I21,J21&lt;$D$11),$V$10,$V$11))</f>
        <v>Finalizada</v>
      </c>
      <c r="M21" s="859" t="s">
        <v>388</v>
      </c>
      <c r="N21" s="846"/>
      <c r="O21" s="846"/>
      <c r="P21" s="847"/>
      <c r="Q21" s="82">
        <f t="shared" si="0"/>
        <v>1</v>
      </c>
      <c r="R21" s="49">
        <f>Q21/1</f>
        <v>1</v>
      </c>
      <c r="S21" s="438">
        <f>(R21)/$T$10</f>
        <v>2.6315789473684209E-2</v>
      </c>
      <c r="T21" s="523" t="str">
        <f>IF(S21=$U$10, $W$9,$W$10)</f>
        <v>HALLAZGO CON ACCIONES CUMPLIDAS</v>
      </c>
      <c r="U21" s="522" t="s">
        <v>337</v>
      </c>
      <c r="V21" s="472" t="str">
        <f>IF(U21=$V$5,$W$5,IF(U21=$V$7,$W$7,$W$6))</f>
        <v xml:space="preserve">ACCION CUMPLIDA </v>
      </c>
      <c r="W21" s="534" t="s">
        <v>392</v>
      </c>
      <c r="X21" s="549" t="s">
        <v>350</v>
      </c>
      <c r="Y21" s="534" t="s">
        <v>472</v>
      </c>
      <c r="Z21" s="534" t="str">
        <f>IF(AND(V21=$W$5,X21=$X$5),$Y$5,IF(X21=$X$7,$Y$7,$Y$6))</f>
        <v>HALLAZGO SUBSANADO - HALLAZGO SUBSANADO – La evidencia demuestra que se corrigió el hallazgo y por lo tanto se espera que no se repita.</v>
      </c>
      <c r="AA21" s="542" t="s">
        <v>473</v>
      </c>
    </row>
    <row r="22" spans="1:27" s="46" customFormat="1" ht="239.25" customHeight="1" thickBot="1" x14ac:dyDescent="0.25">
      <c r="A22" s="555">
        <f>'1115-F02 Informe PM'!A21</f>
        <v>5</v>
      </c>
      <c r="B22" s="533" t="str">
        <f>'1115-F02 Informe PM'!B21</f>
        <v>05-2018</v>
      </c>
      <c r="C22" s="556" t="str">
        <f>'1115-F02 Informe PM'!C21</f>
        <v xml:space="preserve">HALLAZGO 5.  EDIFICACIONES
La Resolución 533 de 2015 de la CGN, modificado por la Resolución 484 de 2017 de la CGN, por la cual se incorpora al Régimen de Contabilidad Pública el marco conceptual para la preparación y presentación de información financiera de las entidades de gobierno, en el anexo, el numeral 10.1 establece que se reconocerán como propiedades, planta y equipo, a) los activos tangibles empleados por la entidad para la producción o suministro de bienes, para la prestación de servicios y para propósitos administrativos; b) los bienes muebles que se tengan para generar ingresos producto de su arrendamiento; y c) los bienes inmuebles arrendados por un valor inferior al valor de mercado del arrendamiento. Estos activos se caracterizan porque no se espera venderlos en el curso de las actividades ordinarias de la entidad y se prevé usarlos durante más de un periodo contable. Igualmente, la citada resolución establece que los terrenos sobre los que se construyan las propiedades, planta y equipo se reconocerán por separado.
También señala que, las adiciones y mejoras efectuadas a una propiedad, planta y equipo se reconocerán como mayor valor de esta y, en consecuencia, afectarán el cálculo futuro de la depreciación. Las adiciones y mejoras son erogaciones en que incurre la entidad para aumentar la vida útil del activo, ampliar su capacidad productiva y eficiencia operativa, mejorar la calidad de los productos y servicios, o reducir significativamente los costos.
Sobre la medición posterior la norma citada establece, en su numeral 10.3. Medición posterior, que después del reconocimiento, las propiedades, planta y equipo se medirán por el costo menos la depreciación acumulada menos el deterioro acumulado. La depreciación es la distribución sistemática del valor depreciable de un activo a lo largo de su vida útil en función del consumo de los beneficios económicos futuros o del potencial de servicio.
También indica que, al igual que las políticas contables de la entidad que los terrenos no serán objeto de depreciación, salvo que se demuestre que tienen una vida útil finita, es decir, que, por el uso dado al terreno, sea factible establecer el tiempo durante el cual estará en condiciones de generar beneficios económicos o de prestar el servicio previsto.
La Resolución 620 de 2015 de la CGN, mediante la cual se incorporó el catálogo general de cuentas (CGC) de las entidades de gobierno al régimen de contabilidad pública, señala la descripción de la cuenta 1605 Terrenos así: Representa el valor de los predios en los cuales están construidas las diferentes edificaciones, los destinados a futuras construcciones y aquellos en los cuales se lleva a cabo la actividad agrícola. También incluye los terrenos de propiedad de terceros y los de uso futuro indeterminado que cumplan con la definición de activo.
Sobre la cuenta 1640 Edificaciones: Representa el valor de las construcciones, tales como edificios, bodegas, locales, oficinas, fábricas y hospitales, entre otros, que se emplean para propósitos administrativos o para la producción de bienes o la prestación de servicios. También incluye las edificaciones de propiedad de terceros y las de uso futuro indeterminado que cumplen la definición de activo.
La Ley 87 de 1993, artículo 2 indica que, atendiendo los principios constitucionales que debe caracterizar la administración pública, el diseño y el desarrollo del Sistema de Control Interno se orientará al logro de los siguientes objetivos fundamentales, en los literales a, b, c, d, e y f, establecen: Proteger los recursos de la organización, buscando su adecuada administración ante posibles riesgos que lo afecten; garantizar la eficacia, la eficiencia y economía en todas las operaciones promoviendo y facilitando la correcta ejecución de las funciones y actividades definidas para el logro de la misión institucional; velar porque todas las actividades y recursos de la organización estén dirigidos al cumplimiento de los objetivos de la entidad; garantizar la correcta evaluación y seguimiento de la gestión organizacional y asegurar la oportunidad y confiabilidad de la información y de sus registros. El artículo 3, indica las características del Control Interno y el artículo 4 señala los elementos para el Sistema de Control Interno.
Presuntamente, la Ley 734 de 2002, artículo 34, numeral 1°, referido a los deberes de todo servidor público.
Contrariando lo anterior, la Universidad Tecnológica de Pereira para la vigencia 2018, presentó duplicidad en el reconocimiento del avalúo del bien denominado Cancha de Futbol y Pista Atlética, toda vez que se registró en las subcuentas 164019 Instalaciones deportivas y recreacionales por $6.145.473.600 y 16050174 canchas de fútbol y pista atlética por igual valor, cuando el avalúo contratado por la entidad indica que para este bien el área construida es cero (0).
</v>
      </c>
      <c r="D22" s="557" t="str">
        <f>'1115-F02 Informe PM'!D21</f>
        <v xml:space="preserve">Estas inconsistencias se presentan por debilidades de control en las conciliaciones y ajustes requeridos tanto para la determinación de los saldos iniciales como para el cierre de la vigencia contable, </v>
      </c>
      <c r="E22" s="456" t="str">
        <f>'1115-F02 Informe PM'!G21</f>
        <v>Solicitud al valuador aclaración del valor correcto del avalúo de las canchas de futbol y pista atletica</v>
      </c>
      <c r="F22" s="456" t="str">
        <f>'1115-F02 Informe PM'!H21</f>
        <v xml:space="preserve">Ajustar valor del avaluo de las  canchas de futbol y pista atletica de acuerdo al informe enviado por el valuador </v>
      </c>
      <c r="G22" s="425" t="s">
        <v>100</v>
      </c>
      <c r="H22" s="425" t="str">
        <f>'1115-F02 Informe PM'!I21</f>
        <v>Documento</v>
      </c>
      <c r="I22" s="425">
        <f>'1115-F02 Informe PM'!J21</f>
        <v>1</v>
      </c>
      <c r="J22" s="426">
        <f>'1115-F02 Informe PM'!L21</f>
        <v>43712</v>
      </c>
      <c r="K22" s="503">
        <v>1</v>
      </c>
      <c r="L22" s="477" t="str">
        <f>IF(K22=I22,$V$9,IF(AND(K22&lt;I22,J22&lt;$D$11),$V$10,$V$11))</f>
        <v>Finalizada</v>
      </c>
      <c r="M22" s="845" t="s">
        <v>389</v>
      </c>
      <c r="N22" s="846"/>
      <c r="O22" s="846"/>
      <c r="P22" s="847"/>
      <c r="Q22" s="82">
        <f t="shared" si="0"/>
        <v>1</v>
      </c>
      <c r="R22" s="49">
        <f>Q22/1</f>
        <v>1</v>
      </c>
      <c r="S22" s="438">
        <f>(R22)/$T$10</f>
        <v>2.6315789473684209E-2</v>
      </c>
      <c r="T22" s="523" t="str">
        <f>IF(S22=$U$10, $W$9,$W$10)</f>
        <v>HALLAZGO CON ACCIONES CUMPLIDAS</v>
      </c>
      <c r="U22" s="522" t="s">
        <v>337</v>
      </c>
      <c r="V22" s="472" t="str">
        <f>IF(U22=$V$5,$W$5,IF(U22=$V$7,$W$7,$W$6))</f>
        <v xml:space="preserve">ACCION CUMPLIDA </v>
      </c>
      <c r="W22" s="418" t="s">
        <v>474</v>
      </c>
      <c r="X22" s="549" t="s">
        <v>350</v>
      </c>
      <c r="Y22" s="534" t="s">
        <v>475</v>
      </c>
      <c r="Z22" s="418" t="str">
        <f>IF(AND(V22=$W$5,X22=$X$5),$Y$5,IF(X22=$X$7,$Y$7,$Y$6))</f>
        <v>HALLAZGO SUBSANADO - HALLAZGO SUBSANADO – La evidencia demuestra que se corrigió el hallazgo y por lo tanto se espera que no se repita.</v>
      </c>
      <c r="AA22" s="543" t="s">
        <v>476</v>
      </c>
    </row>
    <row r="23" spans="1:27" s="46" customFormat="1" ht="117.75" customHeight="1" x14ac:dyDescent="0.2">
      <c r="A23" s="905">
        <f>'1115-F02 Informe PM'!A22</f>
        <v>6</v>
      </c>
      <c r="B23" s="907" t="str">
        <f>'1115-F02 Informe PM'!B22</f>
        <v>06-2018</v>
      </c>
      <c r="C23" s="909" t="str">
        <f>'1115-F02 Informe PM'!C22</f>
        <v>HALLAZGO 6.  EJECUCIÓN PRESUPUESTAL DE INGRESOS
La Constitución Política, artículo 209, establece que la función administrativa está al servicio de los intereses generales y se desarrolla con fundamento en el principio de eficacia, economía y celeridad entre otros.
La Ley 87 de 1993, establece las normas para el ejercicio de control interno en las entidades y organismos del Estado, en el artículo 4, literales b, e, i , indica algunos de  los elementos del Sistema de Control Interno, que toda entidad en cabeza de sus directivos debe implementar para facilitar entre otros  procedimientos para la ejecución de los procesos, adopción de normas para protección y utilización racional de los recursos y establecimiento de sistemas modernos de información que faciliten la gestión y el control.
El Acuerdo 22 del 02 de noviembre de 2004, por el cual se expide el estatuto de presupuesto de la Universidad Tecnológica de Pereira, artículo 5, sobre los principios del sistema presupuestal establece entre otros el de la universalidad.
Presuntamente la Ley 734 de 2002, artículo 34, numeral 1, referido a los deberes de todo servidor público.
En la Universidad Tecnológica de Pereira durante la vigencia 2018, se evidenció que no se adicionaron en el presupuesto $1.284.897.211, por concepto de aportes de la nación Ley 30 del 1993, de los cuales $152.850.687 corresponden a funcionamiento y $1.132.046.524 a inversión, presentando una ejecución  del presupuesto de ingresos del 101.09%.</v>
      </c>
      <c r="D23" s="920" t="str">
        <f>'1115-F02 Informe PM'!D22</f>
        <v xml:space="preserve">Lo anterior causado por la falta de seguimiento, control  y monitoreo en el proceso de programación presupuestal, 
</v>
      </c>
      <c r="E23" s="911" t="str">
        <f>'1115-F02 Informe PM'!G22</f>
        <v>Validación de la necesidad de ajustar la normatividad actual "Estatuto presupuestal"</v>
      </c>
      <c r="F23" s="551" t="str">
        <f>'1115-F02 Informe PM'!H22</f>
        <v>Solicitar concepto a la Dirección  General del Presupuesto Publico Nacional del Ministerio de Hacienda y Crédito Público</v>
      </c>
      <c r="G23" s="427" t="s">
        <v>117</v>
      </c>
      <c r="H23" s="427" t="str">
        <f>'1115-F02 Informe PM'!I22</f>
        <v>Documento</v>
      </c>
      <c r="I23" s="427">
        <f>'1115-F02 Informe PM'!J22</f>
        <v>1</v>
      </c>
      <c r="J23" s="428">
        <f>'1115-F02 Informe PM'!L22</f>
        <v>43677</v>
      </c>
      <c r="K23" s="498">
        <v>1</v>
      </c>
      <c r="L23" s="519" t="str">
        <f>IF(K23=I23,$V$9,IF(AND(K23&lt;I23,J23&lt;$D$11),$V$10,$V$11))</f>
        <v>Finalizada</v>
      </c>
      <c r="M23" s="851" t="s">
        <v>409</v>
      </c>
      <c r="N23" s="852"/>
      <c r="O23" s="852"/>
      <c r="P23" s="853"/>
      <c r="Q23" s="57">
        <f t="shared" si="0"/>
        <v>1</v>
      </c>
      <c r="R23" s="45">
        <f>Q23/3</f>
        <v>0.33333333333333331</v>
      </c>
      <c r="S23" s="991">
        <f>(R23+R24+R25)/$T$10</f>
        <v>2.6315789473684209E-2</v>
      </c>
      <c r="T23" s="989" t="str">
        <f>IF(S23=$U$10,$W$9,$W$10)</f>
        <v>HALLAZGO CON ACCIONES CUMPLIDAS</v>
      </c>
      <c r="U23" s="515" t="s">
        <v>337</v>
      </c>
      <c r="V23" s="874" t="str">
        <f>IF(AND(U23=$V$5,U24=$V$5,U25=$V$5),$W$5,IF(AND(U23=$V$7,U24=$V$7,U25=$V$7),$W$7,$W$6))</f>
        <v xml:space="preserve">ACCION CUMPLIDA </v>
      </c>
      <c r="W23" s="884" t="s">
        <v>392</v>
      </c>
      <c r="X23" s="876" t="s">
        <v>351</v>
      </c>
      <c r="Y23" s="884" t="s">
        <v>485</v>
      </c>
      <c r="Z23" s="884" t="str">
        <f>IF(AND(V23=$W$5,X23=$X$5),$Y$5,IF(X23=$X$7,$Y$7,$Y$6))</f>
        <v>HALLAZGO NO SUBSANADO - La evidencia demuestra que el hallazgo puede repetirse, ya sea porque la corrección no se dio o porque la acción debe completarse con otra acción.</v>
      </c>
      <c r="AA23" s="993" t="s">
        <v>169</v>
      </c>
    </row>
    <row r="24" spans="1:27" s="46" customFormat="1" ht="92.25" customHeight="1" x14ac:dyDescent="0.2">
      <c r="A24" s="914"/>
      <c r="B24" s="916"/>
      <c r="C24" s="923"/>
      <c r="D24" s="921"/>
      <c r="E24" s="913"/>
      <c r="F24" s="553" t="str">
        <f>'1115-F02 Informe PM'!H23</f>
        <v xml:space="preserve">Revisar normatividdad de otras Universidades públicas sobre el tema especial del hallazgo </v>
      </c>
      <c r="G24" s="431" t="s">
        <v>117</v>
      </c>
      <c r="H24" s="431" t="str">
        <f>'1115-F02 Informe PM'!I23</f>
        <v>Documento</v>
      </c>
      <c r="I24" s="431">
        <f>'1115-F02 Informe PM'!J23</f>
        <v>5</v>
      </c>
      <c r="J24" s="432">
        <f>'1115-F02 Informe PM'!L23</f>
        <v>43693</v>
      </c>
      <c r="K24" s="502">
        <v>5</v>
      </c>
      <c r="L24" s="513" t="str">
        <f>IF(K24=I24,$V$9,IF(AND(K24&lt;I24,J24&lt;$D$11),$V$10,$V$11))</f>
        <v>Finalizada</v>
      </c>
      <c r="M24" s="839" t="s">
        <v>390</v>
      </c>
      <c r="N24" s="840"/>
      <c r="O24" s="840"/>
      <c r="P24" s="841"/>
      <c r="Q24" s="58">
        <f t="shared" si="0"/>
        <v>1</v>
      </c>
      <c r="R24" s="48">
        <f>Q24/3</f>
        <v>0.33333333333333331</v>
      </c>
      <c r="S24" s="1005"/>
      <c r="T24" s="1003"/>
      <c r="U24" s="520" t="s">
        <v>337</v>
      </c>
      <c r="V24" s="1014"/>
      <c r="W24" s="999"/>
      <c r="X24" s="1028"/>
      <c r="Y24" s="999"/>
      <c r="Z24" s="999"/>
      <c r="AA24" s="994"/>
    </row>
    <row r="25" spans="1:27" s="46" customFormat="1" ht="62.25" customHeight="1" thickBot="1" x14ac:dyDescent="0.25">
      <c r="A25" s="915"/>
      <c r="B25" s="908"/>
      <c r="C25" s="910"/>
      <c r="D25" s="922"/>
      <c r="E25" s="912"/>
      <c r="F25" s="552" t="str">
        <f>'1115-F02 Informe PM'!H24</f>
        <v xml:space="preserve">Analizar si es neceario o no ajustar la normatividad actual </v>
      </c>
      <c r="G25" s="429" t="s">
        <v>117</v>
      </c>
      <c r="H25" s="429" t="str">
        <f>'1115-F02 Informe PM'!I24</f>
        <v>Documento</v>
      </c>
      <c r="I25" s="429">
        <f>'1115-F02 Informe PM'!J24</f>
        <v>1</v>
      </c>
      <c r="J25" s="430">
        <f>'1115-F02 Informe PM'!L24</f>
        <v>43738</v>
      </c>
      <c r="K25" s="500">
        <v>1</v>
      </c>
      <c r="L25" s="444" t="str">
        <f>IF(K25=I25,$V$9,IF(AND(K25&lt;I25,J25&lt;$D$11),$V$10,$V$11))</f>
        <v>Finalizada</v>
      </c>
      <c r="M25" s="929" t="s">
        <v>391</v>
      </c>
      <c r="N25" s="857"/>
      <c r="O25" s="857"/>
      <c r="P25" s="858"/>
      <c r="Q25" s="445">
        <f t="shared" si="0"/>
        <v>1</v>
      </c>
      <c r="R25" s="47">
        <f>Q25/3</f>
        <v>0.33333333333333331</v>
      </c>
      <c r="S25" s="992"/>
      <c r="T25" s="990"/>
      <c r="U25" s="517" t="s">
        <v>337</v>
      </c>
      <c r="V25" s="875"/>
      <c r="W25" s="885"/>
      <c r="X25" s="877"/>
      <c r="Y25" s="885"/>
      <c r="Z25" s="885"/>
      <c r="AA25" s="995"/>
    </row>
    <row r="26" spans="1:27" s="46" customFormat="1" ht="131.25" customHeight="1" x14ac:dyDescent="0.2">
      <c r="A26" s="905">
        <f>'1115-F02 Informe PM'!A25</f>
        <v>7</v>
      </c>
      <c r="B26" s="907" t="str">
        <f>'1115-F02 Informe PM'!B25</f>
        <v>07-2018</v>
      </c>
      <c r="C26" s="971" t="str">
        <f>'1115-F02 Informe PM'!C25</f>
        <v xml:space="preserve">HALLAZGO 7.  HORAS CÁTEDRA 
Ley 87 de 1993, en el artículo 2 indica que atendiendo los principios constitucionales que debe caracterizar la administración pública, el diseño y el desarrollo del Sistema de Control Interno se orientará al logro de los siguientes objetivos fundamentales, en los literales a, b, c, d, e y f, establecen: Proteger los recursos de la organización, buscando su adecuada administración ante posibles riesgos que lo afecten; garantizar la eficacia, la eficiencia y economía en todas las operaciones promoviendo y facilitando la correcta ejecución de las funciones y actividades definidas para el logro de la misión institucional; velar porque todas las actividades y recursos de la organización estén dirigidos al cumplimiento de los objetivos de la entidad; garantizar la correcta evaluación y seguimiento de la gestión organizacional y asegurar la oportunidad y confiabilidad de la información y de sus registros. El artículo 3, indica las características del Control Interno y el artículo 4 señala los elementos para el Sistema de Control Interno. 
El Acuerdo N°22 del 02 de noviembre de 2004, por medio del cual se expide el Estatuto Presupuestal de la Universidad Tecnológica de Pereira, literal a del numeral 1 artículo 7, determina que los gastos de personal, reconocimiento a las personas por la contraprestación de los servicios prestados a la institución. Comprende tanto la remuneración ordinaria como los valores asociados a dicha remuneración. 
El Acuerdo N°014 del 6 de mayo de 1993, por el cual se expide el Estatuto Docente de la Universidad Tecnológica de Pereira, artículo 70, literal c, establece que es deber del docente cumplir con responsabilidad y eficiencia la jornada laboral, el horario de trabajo y las funciones a su cargo. 
Presuntamente los artículos 3 y 6 de la Ley 610 de 2000 respecto de la gestión fiscal y el daño patrimonial y el numeral 1° del artículo 34 de la Ley 734 de 2002, referido a los deberes de todo servidor público. 
La Universidad Tecnológica de Pereira, en la vigencia 2018, reconoció y pagó horas cátedra a 13 docentes por $4.975.991, cargadas al período en que se encontraba en incapacidad por enfermedad general o en licencia de maternidad o paternidad, detallados en el Anexo 4.
Así mismo, se evidenció que la Universidad no ha implementado los controles efectivos, que permitan evidenciar el cumplimiento de las horas asignadas a los docentes. 
</v>
      </c>
      <c r="D26" s="920" t="str">
        <f>'1115-F02 Informe PM'!D25</f>
        <v xml:space="preserve">Lo anterior se presenta por debilidades en los mecanismos de control frente a la certificación de horas efectivamente laboradas, </v>
      </c>
      <c r="E26" s="911" t="str">
        <f>'1115-F02 Informe PM'!G25</f>
        <v>Ajuste y divulgación del procedimiento para la certificación de horas catedra y sobrecarga</v>
      </c>
      <c r="F26" s="525" t="str">
        <f>'1115-F02 Informe PM'!H25</f>
        <v xml:space="preserve">Ajustar procedimiento 132-CMP-22 del 17 de octubre de 2018 certificación de horas cátedra, con el fin de que se envíen las evidencias de recuperación de horas a Gestión del Talento Humano.
</v>
      </c>
      <c r="G26" s="427" t="s">
        <v>299</v>
      </c>
      <c r="H26" s="427" t="str">
        <f>'1115-F02 Informe PM'!I25</f>
        <v>Procedimiento</v>
      </c>
      <c r="I26" s="427">
        <f>'1115-F02 Informe PM'!J25</f>
        <v>1</v>
      </c>
      <c r="J26" s="428" t="str">
        <f>'1115-F02 Informe PM'!L25</f>
        <v>30/06/2019</v>
      </c>
      <c r="K26" s="498">
        <v>1</v>
      </c>
      <c r="L26" s="519" t="str">
        <f>IF(K26=I26,$V$9,IF(AND(K26&lt;I26,J26&lt;$D$11),$V$10,$V$11))</f>
        <v>Finalizada</v>
      </c>
      <c r="M26" s="860" t="s">
        <v>373</v>
      </c>
      <c r="N26" s="852"/>
      <c r="O26" s="852"/>
      <c r="P26" s="853"/>
      <c r="Q26" s="57">
        <f t="shared" si="0"/>
        <v>1</v>
      </c>
      <c r="R26" s="45">
        <f>Q26/4</f>
        <v>0.25</v>
      </c>
      <c r="S26" s="991">
        <f>(R26+R27+R28+R29)/$T$10</f>
        <v>2.6315789473684209E-2</v>
      </c>
      <c r="T26" s="989" t="str">
        <f>IF(AND(S26=$U$10, S30=$U$10),$W$9,$W$10)</f>
        <v>HALLAZGO PENDIENTE DE CUMPLIMIENTO DE ACCION</v>
      </c>
      <c r="U26" s="515" t="s">
        <v>337</v>
      </c>
      <c r="V26" s="874" t="str">
        <f>IF(AND(U26=$V$5,U27=$V$5,U28=$V$5,U29=$V$5),$W$5,IF(AND(U26=$V$7,U27=$V$7,U28=$V$7,U29=$V$7),$W$7,$W$6))</f>
        <v xml:space="preserve">ACCION CUMPLIDA </v>
      </c>
      <c r="W26" s="884" t="s">
        <v>396</v>
      </c>
      <c r="X26" s="878" t="s">
        <v>352</v>
      </c>
      <c r="Y26" s="878"/>
      <c r="Z26" s="996" t="str">
        <f>IF(AND(V26=$W$5,V30=$W$5,X26=$X$5),$Y$5,IF(X26=$X$7,$Y$7,$Y$6))</f>
        <v>HALLAZGO PENDIENTE DE EVALUACION - Acciones no finalizadas, o acciones que siendo finalizadas, no se puede comprobar laefectividad en el periodo</v>
      </c>
      <c r="AA26" s="1011"/>
    </row>
    <row r="27" spans="1:27" s="46" customFormat="1" ht="64.5" customHeight="1" x14ac:dyDescent="0.2">
      <c r="A27" s="914"/>
      <c r="B27" s="916"/>
      <c r="C27" s="972"/>
      <c r="D27" s="921"/>
      <c r="E27" s="913"/>
      <c r="F27" s="553" t="str">
        <f>'1115-F02 Informe PM'!H26</f>
        <v>Modificar formato de recuperación de horas cátedra y sobrecarga</v>
      </c>
      <c r="G27" s="431" t="s">
        <v>299</v>
      </c>
      <c r="H27" s="431" t="str">
        <f>'1115-F02 Informe PM'!I26</f>
        <v>Formato</v>
      </c>
      <c r="I27" s="431">
        <f>'1115-F02 Informe PM'!J26</f>
        <v>1</v>
      </c>
      <c r="J27" s="432" t="str">
        <f>'1115-F02 Informe PM'!L26</f>
        <v>30/06/2019</v>
      </c>
      <c r="K27" s="502">
        <v>1</v>
      </c>
      <c r="L27" s="513" t="str">
        <f>IF(K27=I27,$V$9,IF(AND(K27&lt;I27,J27&lt;$D$11),$V$10,$V$11))</f>
        <v>Finalizada</v>
      </c>
      <c r="M27" s="848" t="s">
        <v>374</v>
      </c>
      <c r="N27" s="839"/>
      <c r="O27" s="839"/>
      <c r="P27" s="854"/>
      <c r="Q27" s="58">
        <f t="shared" si="0"/>
        <v>1</v>
      </c>
      <c r="R27" s="48">
        <f t="shared" ref="R27:R33" si="1">Q27/4</f>
        <v>0.25</v>
      </c>
      <c r="S27" s="1005"/>
      <c r="T27" s="1003"/>
      <c r="U27" s="520" t="s">
        <v>337</v>
      </c>
      <c r="V27" s="1014"/>
      <c r="W27" s="999"/>
      <c r="X27" s="1000"/>
      <c r="Y27" s="1000"/>
      <c r="Z27" s="997"/>
      <c r="AA27" s="1015"/>
    </row>
    <row r="28" spans="1:27" s="46" customFormat="1" ht="201" customHeight="1" x14ac:dyDescent="0.2">
      <c r="A28" s="914"/>
      <c r="B28" s="916"/>
      <c r="C28" s="972"/>
      <c r="D28" s="921"/>
      <c r="E28" s="913"/>
      <c r="F28" s="553" t="str">
        <f>'1115-F02 Informe PM'!H27</f>
        <v>Adoptar las modificaciones del procedimiento y el formato en el Sistema Integral de Gestión de Calidad</v>
      </c>
      <c r="G28" s="431" t="s">
        <v>299</v>
      </c>
      <c r="H28" s="431" t="str">
        <f>'1115-F02 Informe PM'!I27</f>
        <v>Prodimiento y Formato</v>
      </c>
      <c r="I28" s="431">
        <f>'1115-F02 Informe PM'!J27</f>
        <v>2</v>
      </c>
      <c r="J28" s="432" t="str">
        <f>'1115-F02 Informe PM'!L27</f>
        <v>11/08/2019</v>
      </c>
      <c r="K28" s="502">
        <v>2</v>
      </c>
      <c r="L28" s="513" t="str">
        <f>IF(K28=I28,$V$9,IF(AND(K28&lt;I28,J28&lt;$D$11),$V$10,$V$11))</f>
        <v>Finalizada</v>
      </c>
      <c r="M28" s="848" t="s">
        <v>375</v>
      </c>
      <c r="N28" s="849"/>
      <c r="O28" s="849"/>
      <c r="P28" s="850"/>
      <c r="Q28" s="58">
        <f t="shared" si="0"/>
        <v>1</v>
      </c>
      <c r="R28" s="48">
        <f t="shared" si="1"/>
        <v>0.25</v>
      </c>
      <c r="S28" s="1005"/>
      <c r="T28" s="1003"/>
      <c r="U28" s="520" t="s">
        <v>337</v>
      </c>
      <c r="V28" s="1014"/>
      <c r="W28" s="999"/>
      <c r="X28" s="1000"/>
      <c r="Y28" s="1000"/>
      <c r="Z28" s="997"/>
      <c r="AA28" s="1015"/>
    </row>
    <row r="29" spans="1:27" s="46" customFormat="1" ht="258" customHeight="1" x14ac:dyDescent="0.2">
      <c r="A29" s="914"/>
      <c r="B29" s="916"/>
      <c r="C29" s="972"/>
      <c r="D29" s="921"/>
      <c r="E29" s="913"/>
      <c r="F29" s="553" t="str">
        <f>'1115-F02 Informe PM'!H28</f>
        <v>Divulgar los ajustes y modificaciones del procedimiento y formato (a los docentes de cátedra, directivos y responsables de la certificación, a través de reuniones en facultades o programas, memorandos, correos electrónicos y en el campus informa)</v>
      </c>
      <c r="G29" s="431" t="s">
        <v>299</v>
      </c>
      <c r="H29" s="431" t="str">
        <f>'1115-F02 Informe PM'!I28</f>
        <v xml:space="preserve">Documento </v>
      </c>
      <c r="I29" s="431">
        <f>'1115-F02 Informe PM'!J28</f>
        <v>4</v>
      </c>
      <c r="J29" s="432" t="str">
        <f>'1115-F02 Informe PM'!L28</f>
        <v>11/08/2019</v>
      </c>
      <c r="K29" s="502">
        <v>4</v>
      </c>
      <c r="L29" s="513" t="str">
        <f>IF(K29=I29,$V$9,IF(AND(K29&lt;I29,J29&lt;$D$11),$V$10,$V$11))</f>
        <v>Finalizada</v>
      </c>
      <c r="M29" s="848" t="s">
        <v>395</v>
      </c>
      <c r="N29" s="840"/>
      <c r="O29" s="840"/>
      <c r="P29" s="841"/>
      <c r="Q29" s="58">
        <f t="shared" si="0"/>
        <v>1</v>
      </c>
      <c r="R29" s="48">
        <f t="shared" si="1"/>
        <v>0.25</v>
      </c>
      <c r="S29" s="1004"/>
      <c r="T29" s="1003"/>
      <c r="U29" s="520" t="s">
        <v>337</v>
      </c>
      <c r="V29" s="1002"/>
      <c r="W29" s="1001"/>
      <c r="X29" s="1000"/>
      <c r="Y29" s="1000"/>
      <c r="Z29" s="997"/>
      <c r="AA29" s="1015"/>
    </row>
    <row r="30" spans="1:27" s="46" customFormat="1" ht="87.75" customHeight="1" x14ac:dyDescent="0.2">
      <c r="A30" s="914"/>
      <c r="B30" s="916"/>
      <c r="C30" s="972"/>
      <c r="D30" s="921"/>
      <c r="E30" s="913" t="str">
        <f>'1115-F02 Informe PM'!G29</f>
        <v>Directriz sobre el cumplimiento de las horas cátedra</v>
      </c>
      <c r="F30" s="553" t="str">
        <f>'1115-F02 Informe PM'!H29</f>
        <v xml:space="preserve">Conformar Comisión del Consejo Académico para estudiar el tema y proponer directriz </v>
      </c>
      <c r="G30" s="431" t="s">
        <v>239</v>
      </c>
      <c r="H30" s="431" t="str">
        <f>'1115-F02 Informe PM'!I29</f>
        <v>Documento</v>
      </c>
      <c r="I30" s="431">
        <f>'1115-F02 Informe PM'!J29</f>
        <v>1</v>
      </c>
      <c r="J30" s="432">
        <f>'1115-F02 Informe PM'!L29</f>
        <v>43677</v>
      </c>
      <c r="K30" s="502">
        <v>1</v>
      </c>
      <c r="L30" s="513" t="str">
        <f>IF(K30=I30,$V$9,IF(AND(K30&lt;I30,J30&lt;$D$11),$V$10,$V$11))</f>
        <v>Finalizada</v>
      </c>
      <c r="M30" s="839" t="s">
        <v>372</v>
      </c>
      <c r="N30" s="840"/>
      <c r="O30" s="840"/>
      <c r="P30" s="841"/>
      <c r="Q30" s="58">
        <f t="shared" si="0"/>
        <v>1</v>
      </c>
      <c r="R30" s="48">
        <f t="shared" si="1"/>
        <v>0.25</v>
      </c>
      <c r="S30" s="829">
        <f>(R30+R31+R32+R33)/$T$10</f>
        <v>6.5789473684210523E-3</v>
      </c>
      <c r="T30" s="1003"/>
      <c r="U30" s="520" t="s">
        <v>337</v>
      </c>
      <c r="V30" s="887" t="str">
        <f>IF(AND(U30=$V$5,U31=$V$5,U32=$V$5,U33=$V$5),$W$5,IF(AND(U30=$V$7,U31=$V$7,U32=$V$7,U33=$V$7),$W$7,$W$6))</f>
        <v>ACCION PARCIALMENTE CUMPLIDA</v>
      </c>
      <c r="W30" s="886" t="s">
        <v>376</v>
      </c>
      <c r="X30" s="1000"/>
      <c r="Y30" s="1000"/>
      <c r="Z30" s="997"/>
      <c r="AA30" s="1015"/>
    </row>
    <row r="31" spans="1:27" s="46" customFormat="1" ht="184.5" customHeight="1" x14ac:dyDescent="0.2">
      <c r="A31" s="914"/>
      <c r="B31" s="916"/>
      <c r="C31" s="972"/>
      <c r="D31" s="921"/>
      <c r="E31" s="913"/>
      <c r="F31" s="553" t="str">
        <f>'1115-F02 Informe PM'!H30</f>
        <v xml:space="preserve">Proponer borrador de directriz, teniendo en cuenta el estatuto docente, y el PEI </v>
      </c>
      <c r="G31" s="431" t="s">
        <v>239</v>
      </c>
      <c r="H31" s="431" t="str">
        <f>'1115-F02 Informe PM'!I30</f>
        <v>Documento</v>
      </c>
      <c r="I31" s="431">
        <f>'1115-F02 Informe PM'!J30</f>
        <v>1</v>
      </c>
      <c r="J31" s="432">
        <f>'1115-F02 Informe PM'!L30</f>
        <v>44007</v>
      </c>
      <c r="K31" s="502">
        <v>0</v>
      </c>
      <c r="L31" s="513" t="str">
        <f>IF(K31=I31,$V$9,IF(AND(K31&lt;I31,J31&lt;$D$11),$V$10,$V$11))</f>
        <v xml:space="preserve">Vigente </v>
      </c>
      <c r="M31" s="836" t="s">
        <v>447</v>
      </c>
      <c r="N31" s="843"/>
      <c r="O31" s="843"/>
      <c r="P31" s="844"/>
      <c r="Q31" s="58">
        <f t="shared" si="0"/>
        <v>0</v>
      </c>
      <c r="R31" s="48">
        <f t="shared" si="1"/>
        <v>0</v>
      </c>
      <c r="S31" s="1005"/>
      <c r="T31" s="1003"/>
      <c r="U31" s="520" t="s">
        <v>338</v>
      </c>
      <c r="V31" s="997"/>
      <c r="W31" s="999"/>
      <c r="X31" s="1000"/>
      <c r="Y31" s="1000"/>
      <c r="Z31" s="997"/>
      <c r="AA31" s="1015"/>
    </row>
    <row r="32" spans="1:27" s="46" customFormat="1" ht="37.5" customHeight="1" x14ac:dyDescent="0.2">
      <c r="A32" s="914"/>
      <c r="B32" s="916"/>
      <c r="C32" s="972"/>
      <c r="D32" s="921"/>
      <c r="E32" s="913"/>
      <c r="F32" s="553" t="str">
        <f>'1115-F02 Informe PM'!H31</f>
        <v>Aprobar la Directriz</v>
      </c>
      <c r="G32" s="431" t="s">
        <v>239</v>
      </c>
      <c r="H32" s="431" t="str">
        <f>'1115-F02 Informe PM'!I31</f>
        <v>Acta del Consejo Académico</v>
      </c>
      <c r="I32" s="431">
        <f>'1115-F02 Informe PM'!J31</f>
        <v>1</v>
      </c>
      <c r="J32" s="432">
        <f>'1115-F02 Informe PM'!L31</f>
        <v>44007</v>
      </c>
      <c r="K32" s="502">
        <v>0</v>
      </c>
      <c r="L32" s="513" t="str">
        <f>IF(K32=I32,$V$9,IF(AND(K32&lt;I32,J32&lt;$D$11),$V$10,$V$11))</f>
        <v xml:space="preserve">Vigente </v>
      </c>
      <c r="M32" s="836" t="s">
        <v>448</v>
      </c>
      <c r="N32" s="843"/>
      <c r="O32" s="843"/>
      <c r="P32" s="844"/>
      <c r="Q32" s="58">
        <f t="shared" si="0"/>
        <v>0</v>
      </c>
      <c r="R32" s="48">
        <f t="shared" si="1"/>
        <v>0</v>
      </c>
      <c r="S32" s="1005"/>
      <c r="T32" s="1003"/>
      <c r="U32" s="520" t="s">
        <v>338</v>
      </c>
      <c r="V32" s="997"/>
      <c r="W32" s="999"/>
      <c r="X32" s="1000"/>
      <c r="Y32" s="1000"/>
      <c r="Z32" s="997"/>
      <c r="AA32" s="1015"/>
    </row>
    <row r="33" spans="1:27" s="46" customFormat="1" ht="30" customHeight="1" thickBot="1" x14ac:dyDescent="0.25">
      <c r="A33" s="915"/>
      <c r="B33" s="908"/>
      <c r="C33" s="973"/>
      <c r="D33" s="922"/>
      <c r="E33" s="912"/>
      <c r="F33" s="552" t="str">
        <f>'1115-F02 Informe PM'!H32</f>
        <v xml:space="preserve">Socializar la directriz </v>
      </c>
      <c r="G33" s="429" t="s">
        <v>239</v>
      </c>
      <c r="H33" s="429" t="str">
        <f>'1115-F02 Informe PM'!I32</f>
        <v>Documento</v>
      </c>
      <c r="I33" s="429">
        <f>'1115-F02 Informe PM'!J32</f>
        <v>1</v>
      </c>
      <c r="J33" s="430">
        <f>'1115-F02 Informe PM'!L32</f>
        <v>44176</v>
      </c>
      <c r="K33" s="500">
        <v>0</v>
      </c>
      <c r="L33" s="444" t="str">
        <f>IF(K33=I33,$V$9,IF(AND(K33&lt;I33,J33&lt;$D$11),$V$10,$V$11))</f>
        <v xml:space="preserve">Vigente </v>
      </c>
      <c r="M33" s="861" t="s">
        <v>449</v>
      </c>
      <c r="N33" s="867"/>
      <c r="O33" s="867"/>
      <c r="P33" s="868"/>
      <c r="Q33" s="445">
        <f t="shared" si="0"/>
        <v>0</v>
      </c>
      <c r="R33" s="47">
        <f t="shared" si="1"/>
        <v>0</v>
      </c>
      <c r="S33" s="992"/>
      <c r="T33" s="990"/>
      <c r="U33" s="517" t="s">
        <v>338</v>
      </c>
      <c r="V33" s="998"/>
      <c r="W33" s="885"/>
      <c r="X33" s="879"/>
      <c r="Y33" s="879"/>
      <c r="Z33" s="998"/>
      <c r="AA33" s="1012"/>
    </row>
    <row r="34" spans="1:27" s="46" customFormat="1" ht="171" customHeight="1" x14ac:dyDescent="0.2">
      <c r="A34" s="905">
        <f>'1115-F02 Informe PM'!A33</f>
        <v>8</v>
      </c>
      <c r="B34" s="907" t="str">
        <f>'1115-F02 Informe PM'!B33</f>
        <v>08-2018</v>
      </c>
      <c r="C34" s="971" t="str">
        <f>'1115-F02 Informe PM'!C33</f>
        <v xml:space="preserve">HALLAZGO 8. ORDEN DE SERVICIOS N°1037 DEL 2018
La Constitución Política, artículo 209, establece que la función administrativa está al servicio de los intereses generales y se desarrolla con fundamento en el principio de eficacia, entre otros.
Ley 87 de 1.993, artículo 2 indica que, atendiendo los principios constitucionales que debe caracterizar la administración pública, el diseño y el desarrollo del Sistema de Control Interno se orientará al logro de los siguientes objetivos fundamentales, literal a) proteger los recursos de la organización, buscando su adecuada administración ante posibles riesgos que lo afecten,  literal f) definir y aplicar medidas para prevenir los riesgos, detectar y corregir las desviaciones que se presenten en la organización y que puedan afectar el logro de sus objetivos; literal g) garantizar que el Sistema de Control Interno disponga de sus propios mecanismos de verificación y evaluación.
El Acuerdo 05 del 27 de febrero 2009, del Consejo Superior Universitario, por el cual se expide el Estatuto Contractual de la Universidad Tecnológica de Pereira, dispone en el artículo 15. Formas de Pago: Los pagos parciales se harán en la medida que la realización o entrega de obras, bienes o servicios se vayan realizando. El pago parcial se hará previa certificación del funcionario o interventor designado para verificar el cumplimiento.
La Convocatoria Pública 05, celebrada por la Universidad el 08 de febrero de 2018, determinó las condiciones en que debía efectuarse la orden de servicios, entre las cuales, que debía tener una duración de 10.5 meses, un valor de $31.500.000 y la forma de pago por mensualidades a razón de $3.000.000 como honorarios mensuales, lo que equivale a $31.500.000 / 10.5 meses = $3.000.000 mensuales. 
Presuntamente incurriendo en una falta disciplinaria, conforme a la Ley 734 de 2.002, artículo 34, numeral 1° el cual señala los deberes de todo servidor público. 
Contrariando la anterior normatividad, en especial la convocatoria pública 05 de 2018, la Universidad Tecnológica de Pereira, celebró la orden de servicios 1037 de 2018, cuyo objeto es la prestación de servicios como asesor en los programas de acompañamiento y formación en las aulas de clase de ocho (8) Instituciones Educativas No Certificadas del departamento de Risaralda, en la cual se pactó una duración inicial de 289 días por $31.500.000 y posteriormente, esto es el 20 de noviembre de 2018, se redujo  el plazo de la O.S. 1037 al 30-11-2018 (275 días, 9.16 meses), por $30.000.000, lo que equivaldría a $3.272.965 mensuales, sin cumplir con lo determinado en la convocatoria 05 del 2018, la cual estableció $3.000.000 mensuales. 
Se evidenció que se pagó al contratista $3.000.000, según comprobante de egreso N°2114 del 07-03-2018, la certificación del supervisor solo determinó que el periodo es de un (01) día, comprendido entre (sic) 28-02-2018 al 28-02-2018, sin cumplir con lo determinado en la convocatoria 05 del 2018, la cual estableció $3.000.000 mensuales.
</v>
      </c>
      <c r="D34" s="920" t="str">
        <f>'1115-F02 Informe PM'!D33</f>
        <v xml:space="preserve">Lo anterior ocasionado por debilidades en la supervisión e interventoría y control, </v>
      </c>
      <c r="E34" s="551" t="str">
        <f>'1115-F02 Informe PM'!G33</f>
        <v xml:space="preserve">Socialización del manual de supervisión que define claramente los procedimientos, las responsabilidades, instrucciones y formatos a emplear durante la labor de supervisión </v>
      </c>
      <c r="F34" s="551" t="str">
        <f>'1115-F02 Informe PM'!H33</f>
        <v>Enviar el manual de supervisión definido por la Oficina Jurídica de la Universidad a las personas que ejercen el rol de supervisores de contratos y ordenes de prestación de servicios en la Vicerrectoría de Investigaciones, Innovación y Extensión.</v>
      </c>
      <c r="G34" s="427" t="s">
        <v>237</v>
      </c>
      <c r="H34" s="427" t="str">
        <f>'1115-F02 Informe PM'!I33</f>
        <v>Correo enviado</v>
      </c>
      <c r="I34" s="427">
        <f>'1115-F02 Informe PM'!J33</f>
        <v>1</v>
      </c>
      <c r="J34" s="428">
        <f>'1115-F02 Informe PM'!L33</f>
        <v>43676</v>
      </c>
      <c r="K34" s="498">
        <v>1</v>
      </c>
      <c r="L34" s="519" t="str">
        <f>IF(K34=I34,$V$9,IF(AND(K34&lt;I34,J34&lt;$D$11),$V$10,$V$11))</f>
        <v>Finalizada</v>
      </c>
      <c r="M34" s="860" t="s">
        <v>367</v>
      </c>
      <c r="N34" s="852"/>
      <c r="O34" s="852"/>
      <c r="P34" s="853"/>
      <c r="Q34" s="57">
        <f t="shared" si="0"/>
        <v>1</v>
      </c>
      <c r="R34" s="45">
        <f>Q34/1</f>
        <v>1</v>
      </c>
      <c r="S34" s="511">
        <f>(R34)/$T$10</f>
        <v>2.6315789473684209E-2</v>
      </c>
      <c r="T34" s="989" t="str">
        <f>IF(AND(S34=$U$10, S35=$U$10,S37=$U$10),$W$9,$W$10)</f>
        <v>HALLAZGO CON ACCIONES CUMPLIDAS</v>
      </c>
      <c r="U34" s="515" t="s">
        <v>337</v>
      </c>
      <c r="V34" s="536" t="str">
        <f>IF(U34=$V$5,$W$5,IF(U34=$V$7,$W$7,$W$6))</f>
        <v xml:space="preserve">ACCION CUMPLIDA </v>
      </c>
      <c r="W34" s="514" t="s">
        <v>368</v>
      </c>
      <c r="X34" s="1024" t="s">
        <v>350</v>
      </c>
      <c r="Y34" s="884" t="s">
        <v>456</v>
      </c>
      <c r="Z34" s="874" t="str">
        <f>IF(AND(V34=$W$5,X34=$X$5,V35=$V$35,V37=$V$37),$Y$5,IF(X34=$X$7,$Y$7,$Y$6))</f>
        <v>HALLAZGO SUBSANADO - HALLAZGO SUBSANADO – La evidencia demuestra que se corrigió el hallazgo y por lo tanto se espera que no se repita.</v>
      </c>
      <c r="AA34" s="1022" t="s">
        <v>457</v>
      </c>
    </row>
    <row r="35" spans="1:27" s="46" customFormat="1" ht="153.75" customHeight="1" x14ac:dyDescent="0.2">
      <c r="A35" s="914"/>
      <c r="B35" s="916"/>
      <c r="C35" s="972"/>
      <c r="D35" s="921"/>
      <c r="E35" s="913" t="str">
        <f>'1115-F02 Informe PM'!G34</f>
        <v>Capacitación a las personas que ejercen el rol de supervisores de contratos y ordenes de prestación de servicios de la Vicerrectoría de Investigaciones, Innovación y Extensión.</v>
      </c>
      <c r="F35" s="553" t="str">
        <f>'1115-F02 Informe PM'!H34</f>
        <v>Solicitar a la oficina jurídica capacitación a las personas que ejercen el rol de supervisores de contratos y ordenes de prestación de servicios de la Vicerrectoría de Investigaciones, Innovación y Extensión.</v>
      </c>
      <c r="G35" s="431" t="s">
        <v>237</v>
      </c>
      <c r="H35" s="431" t="str">
        <f>'1115-F02 Informe PM'!I34</f>
        <v>Memorando</v>
      </c>
      <c r="I35" s="431">
        <f>'1115-F02 Informe PM'!J34</f>
        <v>1</v>
      </c>
      <c r="J35" s="432">
        <f>'1115-F02 Informe PM'!L34</f>
        <v>43676</v>
      </c>
      <c r="K35" s="502">
        <v>1</v>
      </c>
      <c r="L35" s="513" t="str">
        <f>IF(K35=I35,$V$9,IF(AND(K35&lt;I35,J35&lt;$D$11),$V$10,$V$11))</f>
        <v>Finalizada</v>
      </c>
      <c r="M35" s="848" t="s">
        <v>454</v>
      </c>
      <c r="N35" s="840"/>
      <c r="O35" s="840"/>
      <c r="P35" s="841"/>
      <c r="Q35" s="58">
        <f t="shared" si="0"/>
        <v>1</v>
      </c>
      <c r="R35" s="48">
        <f t="shared" ref="R35:R40" si="2">Q35/2</f>
        <v>0.5</v>
      </c>
      <c r="S35" s="829">
        <f>(R35+R36)/$T$10</f>
        <v>2.6315789473684209E-2</v>
      </c>
      <c r="T35" s="1003"/>
      <c r="U35" s="520" t="s">
        <v>337</v>
      </c>
      <c r="V35" s="1013" t="str">
        <f>IF(AND(U35=$V$5,U36=$V$5),$W$5,IF(AND(U35=$V$7,U36=$V$7),$W$7,$W$6))</f>
        <v xml:space="preserve">ACCION CUMPLIDA </v>
      </c>
      <c r="W35" s="886" t="s">
        <v>419</v>
      </c>
      <c r="X35" s="1027"/>
      <c r="Y35" s="999"/>
      <c r="Z35" s="1014"/>
      <c r="AA35" s="1026"/>
    </row>
    <row r="36" spans="1:27" s="46" customFormat="1" ht="292.5" customHeight="1" x14ac:dyDescent="0.2">
      <c r="A36" s="914"/>
      <c r="B36" s="916"/>
      <c r="C36" s="972"/>
      <c r="D36" s="921"/>
      <c r="E36" s="913"/>
      <c r="F36" s="553" t="str">
        <f>'1115-F02 Informe PM'!H35</f>
        <v>Realizar la capacitación a las personas que ejercen el rol de supervisores de contratos y ordenes de prestación de servicios en el ejercicio de su labor de la Vicerrectoría de Investigaciones, Innovación y Extensión.</v>
      </c>
      <c r="G36" s="431" t="s">
        <v>237</v>
      </c>
      <c r="H36" s="431" t="str">
        <f>'1115-F02 Informe PM'!I35</f>
        <v>Capacitación realizada</v>
      </c>
      <c r="I36" s="431">
        <f>'1115-F02 Informe PM'!J35</f>
        <v>1</v>
      </c>
      <c r="J36" s="432">
        <f>'1115-F02 Informe PM'!L35</f>
        <v>43799</v>
      </c>
      <c r="K36" s="502">
        <v>1</v>
      </c>
      <c r="L36" s="513" t="str">
        <f>IF(K36=I36,$V$9,IF(AND(K36&lt;I36,J36&lt;$D$11),$V$10,$V$11))</f>
        <v>Finalizada</v>
      </c>
      <c r="M36" s="871" t="s">
        <v>418</v>
      </c>
      <c r="N36" s="940"/>
      <c r="O36" s="940"/>
      <c r="P36" s="941"/>
      <c r="Q36" s="58">
        <f t="shared" si="0"/>
        <v>1</v>
      </c>
      <c r="R36" s="48">
        <f t="shared" si="2"/>
        <v>0.5</v>
      </c>
      <c r="S36" s="1004"/>
      <c r="T36" s="1003"/>
      <c r="U36" s="520" t="s">
        <v>337</v>
      </c>
      <c r="V36" s="1002"/>
      <c r="W36" s="1001"/>
      <c r="X36" s="1027"/>
      <c r="Y36" s="999"/>
      <c r="Z36" s="1014"/>
      <c r="AA36" s="1026"/>
    </row>
    <row r="37" spans="1:27" s="46" customFormat="1" ht="225" customHeight="1" x14ac:dyDescent="0.2">
      <c r="A37" s="914"/>
      <c r="B37" s="916"/>
      <c r="C37" s="972"/>
      <c r="D37" s="921"/>
      <c r="E37" s="913" t="str">
        <f>'1115-F02 Informe PM'!G36</f>
        <v>Diseño de un formato de informe para los contratistas por prestación de servicios del proyecto "Desarrollo de un programa de fortalecimiento del idioma inglés en 33 instituciones educativas oficiales del Depto de Risaralda"</v>
      </c>
      <c r="F37" s="553" t="str">
        <f>'1115-F02 Informe PM'!H36</f>
        <v>Diseñar un formato de los informes de avance de los contratistas en los que se relacionen las actividades ejecutadas para su certificación por parte del supervisor del proyecto "Desarrollo de un programa de fortalecimiento del idioma inglés en 33 instituciones educativas oficiales del Depto de Risaralda"</v>
      </c>
      <c r="G37" s="431" t="s">
        <v>237</v>
      </c>
      <c r="H37" s="431" t="str">
        <f>'1115-F02 Informe PM'!I36</f>
        <v>Formato</v>
      </c>
      <c r="I37" s="431">
        <f>'1115-F02 Informe PM'!J36</f>
        <v>1</v>
      </c>
      <c r="J37" s="432">
        <f>'1115-F02 Informe PM'!L36</f>
        <v>43676</v>
      </c>
      <c r="K37" s="502">
        <v>1</v>
      </c>
      <c r="L37" s="513" t="str">
        <f>IF(K37=I37,$V$9,IF(AND(K37&lt;I37,J37&lt;$D$11),$V$10,$V$11))</f>
        <v>Finalizada</v>
      </c>
      <c r="M37" s="942" t="s">
        <v>365</v>
      </c>
      <c r="N37" s="840"/>
      <c r="O37" s="840"/>
      <c r="P37" s="841"/>
      <c r="Q37" s="58">
        <f t="shared" si="0"/>
        <v>1</v>
      </c>
      <c r="R37" s="48">
        <f t="shared" si="2"/>
        <v>0.5</v>
      </c>
      <c r="S37" s="829">
        <f>(R37+R38)/$T$10</f>
        <v>2.6315789473684209E-2</v>
      </c>
      <c r="T37" s="1003"/>
      <c r="U37" s="520" t="s">
        <v>337</v>
      </c>
      <c r="V37" s="1013" t="str">
        <f>IF(AND(U37=$V$5,U38=$V$5),$W$5,IF(AND(U37=$V$7,U38=$V$7),$W$7,$W$6))</f>
        <v xml:space="preserve">ACCION CUMPLIDA </v>
      </c>
      <c r="W37" s="886" t="s">
        <v>369</v>
      </c>
      <c r="X37" s="1027"/>
      <c r="Y37" s="999"/>
      <c r="Z37" s="1014"/>
      <c r="AA37" s="1026"/>
    </row>
    <row r="38" spans="1:27" s="46" customFormat="1" ht="162" customHeight="1" thickBot="1" x14ac:dyDescent="0.25">
      <c r="A38" s="915"/>
      <c r="B38" s="908"/>
      <c r="C38" s="973"/>
      <c r="D38" s="922"/>
      <c r="E38" s="912"/>
      <c r="F38" s="552" t="str">
        <f>'1115-F02 Informe PM'!H37</f>
        <v>Socializar el formato de los informes de avance a los contratistas del proyecto "Desarrollo de un programa de fortalecimiento del idioma inglés en 33 instituciones educativas oficiales del Depto de Risaralda"</v>
      </c>
      <c r="G38" s="429" t="s">
        <v>237</v>
      </c>
      <c r="H38" s="429" t="str">
        <f>'1115-F02 Informe PM'!I37</f>
        <v>Correo enviado</v>
      </c>
      <c r="I38" s="429">
        <f>'1115-F02 Informe PM'!J37</f>
        <v>1</v>
      </c>
      <c r="J38" s="430">
        <f>'1115-F02 Informe PM'!L37</f>
        <v>43676</v>
      </c>
      <c r="K38" s="500">
        <v>1</v>
      </c>
      <c r="L38" s="444" t="str">
        <f>IF(K38=I38,$V$9,IF(AND(K38&lt;I38,J38&lt;$D$11),$V$10,$V$11))</f>
        <v>Finalizada</v>
      </c>
      <c r="M38" s="899" t="s">
        <v>366</v>
      </c>
      <c r="N38" s="857"/>
      <c r="O38" s="857"/>
      <c r="P38" s="858"/>
      <c r="Q38" s="445">
        <f t="shared" si="0"/>
        <v>1</v>
      </c>
      <c r="R38" s="47">
        <f t="shared" si="2"/>
        <v>0.5</v>
      </c>
      <c r="S38" s="992"/>
      <c r="T38" s="990"/>
      <c r="U38" s="517" t="s">
        <v>337</v>
      </c>
      <c r="V38" s="875"/>
      <c r="W38" s="885"/>
      <c r="X38" s="1025"/>
      <c r="Y38" s="885"/>
      <c r="Z38" s="875"/>
      <c r="AA38" s="1023"/>
    </row>
    <row r="39" spans="1:27" s="46" customFormat="1" ht="75" customHeight="1" x14ac:dyDescent="0.2">
      <c r="A39" s="905">
        <f>'1115-F02 Informe PM'!A38</f>
        <v>9</v>
      </c>
      <c r="B39" s="907" t="str">
        <f>'1115-F02 Informe PM'!B38</f>
        <v>09-2018</v>
      </c>
      <c r="C39" s="917" t="str">
        <f>'1115-F02 Informe PM'!C38</f>
        <v xml:space="preserve">HALLAZGO 9. CONVENIO 5645 DE 2018 - CANALIZACIÓN Y RECAMARAS 
La Constitución Política, artículo 209, establece que la función administrativa está al servicio de los intereses generales y se desarrolla con fundamento en el principio de eficacia, entre otros.
La Ley 87 de 1993, artículo 2, indica que, atendiendo los principios constitucionales que debe caracterizar la administración pública, el diseño y el desarrollo del Sistema de Control Interno se orientará al logro de los siguientes objetivos fundamentales, literal a) proteger los recursos de la organización, buscando su adecuada administración ante posibles riesgos que lo afecten,  literal f) definir y aplicar medidas para prevenir los riesgos, detectar y corregir las desviaciones que se presenten en la organización y que puedan afectar el logro de sus objetivos; literal g) garantizar que el Sistema de Control Interno disponga de sus propios mecanismos de verificación y evaluación.
El Acuerdo 05 del 27 de febrero 2009, del Consejo Superior Universitario, por el cual se expide el Estatuto Contractual de la Universidad Tecnológica de Pereira, dispone en el artículo 7, los principios de la contratación: Las actuaciones de quienes intervengan en la contratación se desarrollarán con los principios de transparencia, economía, responsabilidad, publicidad y selección objetiva de conformidad con los postulados que rigen la función administrativa. 
El artículo 8, parágrafo 1, de la norma citada, define la interventoría como la persona natural o jurídica en quien se ha delegado la representación de la Universidad, con el encargo expreso de velar y verificar que la ejecución se ajuste a todos y cada uno de los aspectos preestablecidos, tanto en los pliegos de condiciones como en el contrato. 
El artículo 15, señala que los pagos parciales se harán en la medida que la realización o entrega de obras, bienes o servicios se vayan realizando. El pago parcial se hará previa certificación del funcionario o interventor designado para verificar el cumplimiento. 
El contrato 5645 del 20 de diciembre 2018, cláusula octava, indica que las especificaciones técnicas, propuesta del contratista, entre otros, son parte integral del contrato. Las especificaciones técnicas del contrato 5645 del 20 de diciembre de 2018, en el numeral 1.03 Demolición de andenes, establece la medida y forma de pago de la actividad: Se pagará por metro cubico (m³) de demolición, midiendo el área demolida por el espesor del andén.
Presuntamente la Ley 734 de 2002, artículo 34, numeral 1°, referido a los deberes de todo servidor público.
La Universidad Tecnológica de Pereira, suscribió el contrato 5645 del 20 de diciembre 2018, con el objeto de ejecutar obras civiles para la construcción de canalización de dos y tres vías en tubería tipo TDP 4" y recamaras en concreto según planos y especificaciones técnicas. Tanto en la propuesta del contratista radicado el 4 de diciembre de 2018, como en el contrato, se estableció un valor unitario de $97.400 por metro cúbico (m³) para la actividad 1.3 demolición de andenes.
Se evidenció que en las preactas de obra de la actividad N°1.3 correspondiente a la demolición de andenes, se cuantificaron las cantidades ejecutadas por 26.5 metros cuadrados (m²), sin tener en cuenta que la unidad contractual es metro cúbico (m³), así: 
Tabla 12
</v>
      </c>
      <c r="D39" s="920" t="str">
        <f>'1115-F02 Informe PM'!D38</f>
        <v xml:space="preserve">Lo anterior ocasionado por debilidades en la supervisión e interventoría, . </v>
      </c>
      <c r="E39" s="911" t="str">
        <f>'1115-F02 Informe PM'!G38</f>
        <v xml:space="preserve">Elaboración de un protocolo para Mantenimiento Institucional con el fin de realizar una revisión previa antes de iniciar la ejecución de los contratos de obra. </v>
      </c>
      <c r="F39" s="551" t="str">
        <f>'1115-F02 Informe PM'!H38</f>
        <v>Elaborar un protocolo para contratos de obra liderados por Gestión de Mantenimiento Institucional</v>
      </c>
      <c r="G39" s="427" t="s">
        <v>259</v>
      </c>
      <c r="H39" s="427" t="str">
        <f>'1115-F02 Informe PM'!I38</f>
        <v>Documento</v>
      </c>
      <c r="I39" s="427">
        <f>'1115-F02 Informe PM'!J38</f>
        <v>1</v>
      </c>
      <c r="J39" s="428">
        <f>'1115-F02 Informe PM'!L38</f>
        <v>43676</v>
      </c>
      <c r="K39" s="498">
        <v>1</v>
      </c>
      <c r="L39" s="519" t="str">
        <f>IF(K39=I39,$V$9,IF(AND(K39&lt;I39,J39&lt;$D$11),$V$10,$V$11))</f>
        <v>Finalizada</v>
      </c>
      <c r="M39" s="851" t="s">
        <v>377</v>
      </c>
      <c r="N39" s="852"/>
      <c r="O39" s="852"/>
      <c r="P39" s="853"/>
      <c r="Q39" s="57">
        <f t="shared" si="0"/>
        <v>1</v>
      </c>
      <c r="R39" s="45">
        <f t="shared" si="2"/>
        <v>0.5</v>
      </c>
      <c r="S39" s="991">
        <f>(R39+R40)/$T$10</f>
        <v>2.6315789473684209E-2</v>
      </c>
      <c r="T39" s="989" t="str">
        <f>IF(S39=$U$10, $W$9,$W$10)</f>
        <v>HALLAZGO CON ACCIONES CUMPLIDAS</v>
      </c>
      <c r="U39" s="515" t="s">
        <v>337</v>
      </c>
      <c r="V39" s="874" t="str">
        <f>IF(AND(U39=$V$5,U40=$V$5),$W$5,IF(AND(U39=$V$7,U40=$V$7),$W$7,$W$6))</f>
        <v xml:space="preserve">ACCION CUMPLIDA </v>
      </c>
      <c r="W39" s="884" t="s">
        <v>458</v>
      </c>
      <c r="X39" s="1024" t="s">
        <v>350</v>
      </c>
      <c r="Y39" s="884" t="s">
        <v>462</v>
      </c>
      <c r="Z39" s="874" t="s">
        <v>348</v>
      </c>
      <c r="AA39" s="1022" t="s">
        <v>459</v>
      </c>
    </row>
    <row r="40" spans="1:27" s="46" customFormat="1" ht="286.5" customHeight="1" thickBot="1" x14ac:dyDescent="0.25">
      <c r="A40" s="915"/>
      <c r="B40" s="908"/>
      <c r="C40" s="919"/>
      <c r="D40" s="922"/>
      <c r="E40" s="912"/>
      <c r="F40" s="552" t="str">
        <f>'1115-F02 Informe PM'!H39</f>
        <v>Formalizar protocolo con el  equipo de trabajo de Gestión de Mantenimiento Institucional</v>
      </c>
      <c r="G40" s="429" t="s">
        <v>259</v>
      </c>
      <c r="H40" s="429" t="str">
        <f>'1115-F02 Informe PM'!I39</f>
        <v>Documento</v>
      </c>
      <c r="I40" s="429">
        <f>'1115-F02 Informe PM'!J39</f>
        <v>1</v>
      </c>
      <c r="J40" s="430">
        <f>'1115-F02 Informe PM'!L39</f>
        <v>43689</v>
      </c>
      <c r="K40" s="500">
        <v>1</v>
      </c>
      <c r="L40" s="444" t="str">
        <f>IF(K40=I40,$V$9,IF(AND(K40&lt;I40,J40&lt;$D$11),$V$10,$V$11))</f>
        <v>Finalizada</v>
      </c>
      <c r="M40" s="899" t="s">
        <v>400</v>
      </c>
      <c r="N40" s="857"/>
      <c r="O40" s="857"/>
      <c r="P40" s="858"/>
      <c r="Q40" s="445">
        <f t="shared" si="0"/>
        <v>1</v>
      </c>
      <c r="R40" s="47">
        <f t="shared" si="2"/>
        <v>0.5</v>
      </c>
      <c r="S40" s="992"/>
      <c r="T40" s="990"/>
      <c r="U40" s="517" t="s">
        <v>337</v>
      </c>
      <c r="V40" s="875"/>
      <c r="W40" s="885"/>
      <c r="X40" s="1025"/>
      <c r="Y40" s="885"/>
      <c r="Z40" s="875"/>
      <c r="AA40" s="1023"/>
    </row>
    <row r="41" spans="1:27" s="46" customFormat="1" ht="59.25" customHeight="1" x14ac:dyDescent="0.2">
      <c r="A41" s="905">
        <f>'1115-F02 Informe PM'!A40</f>
        <v>10</v>
      </c>
      <c r="B41" s="907" t="str">
        <f>'1115-F02 Informe PM'!B40</f>
        <v>10-2018</v>
      </c>
      <c r="C41" s="917" t="str">
        <f>'1115-F02 Informe PM'!C40</f>
        <v xml:space="preserve">HALLAZGO 10.  BIENES DEVOLUTIVOS 
La Resolución 533 de 2015 de la CGN, modificado por la Resolución 484 de 2017 de la CGN, por la cual se incorpora al Régimen de Contabilidad Pública el marco conceptual para la preparación y presentación de información financiera de las entidades de gobierno en el anexo, el numeral 10.1, establece que se reconocerán como propiedades, planta y equipo, a) los activos tangibles empleados por la entidad para la producción o suministro de bienes, para la prestación de servicios y para propósitos administrativos; b) los bienes muebles que se tengan para generar ingresos producto de su arrendamiento; y c) los bienes inmuebles arrendados por un valor inferior al valor de mercado del arrendamiento.
Sobre la baja en cuentas, el numeral 10.4 de la citada norma indica que un elemento de propiedades, planta y equipo se dará de baja cuando no cumpla con los requisitos establecidos para que se reconozca como tal. Esto se puede presentar cuando se dispone del elemento no se espera obtener un potencial de servicio o beneficios económicos futuros por su uso o enajenación.
La Resolución 620 de 2015 de la CGN, mediante la cual se incorporó el catálogo general de cuentas (CGC) de las entidades de gobierno al régimen de contabilidad pública, señala la descripción de la cuenta 1655 Maquinaria y Equipo:
Representa, entre otros, el valor de la maquinaria industrial, el equipo para la construcción y perforación, así como las herramientas y accesorios que se emplean en la producción de bienes y la prestación de servicios. También incluye la maquinaria y equipo de propiedad de terceros que cumplan la definición de activo.
Respecto del deterioro, el manual de políticas contables de la Universidad Tecnológica de Pereira -UTP establece:
El Almacén General identificará plenamente los bienes que requieren comprobación del deterioro del valor de los activos y presentara un informe al Comité Técnico de Sostenibilidad Contable. De igual forma Gestión Contable efectuará las estimaciones del valor recuperable o del servicio recuperable y distinguirá los activos generadores de efectivo de los no generados.
Indicios de deterioro del valor de los activos
Para determinar si hay indicios de deterioro del valor de sus activos, la UTP recurrirá, entre otras, a las siguientes fuentes externas e internas de información:
Fuentes externas de información:
Fuentes externas de información:
a) Durante el periodo, el valor de mercado del activo ha disminuido significativamente más que lo que se esperaría como consecuencia del paso del tiempo o de su uso normal.
b) Durante el periodo, han tenido lugar, o van a tener lugar en un futuro inmediato, cambios significativos con una incidencia adversa sobre la UTP, los cuales están relacionados con el mercado al que está destinado el activo o, con el entorno legal, económico, tecnológico o de mercado en el que opera la UTP.
c) Durante el periodo, las tasas de interés de mercado, u otras tasas de mercado de rendimiento de inversiones, han tenido incrementos que probablemente afecten la tasa de descuento utilizada para calcular el valor en uso del activo, de forma que disminuya su valor recuperable significativamente. 
Fuentes internas de información: 
a) Se dispone de evidencia sobre la obsolescencia o deterioro físico del activo. 
b) Durante el periodo, han tenido lugar, o se espera que tengan lugar en un futuro inmediato, cambios significativos en la manera como se usa o se espera usar el activo, los cuales afectarán desfavorablemente el beneficio económico que el activo le genera a la UTP. Estos cambios incluyen el hecho de que el activo esté ocioso, planes de discontinuación o restructuración de la operación a la que pertenece el activo, los planes para disponer el activo antes de la fecha prevista y la reconsideración de la vida útil de un activo ya no como indefinido sino como finita. 
c) Se decide detener la construcción del activo antes de su finalización o de su puesta en condiciones de funcionamiento. 
d) Se dispone de evidencia procedente de informes internos que indican que el rendimiento económico del activo es, o va a ser, inferior al esperado.
La Ley 87 de 1993, artículo 2, indica que, atendiendo los principios constitucionales que debe caracterizar la administración pública, el diseño y el desarrollo del Sistema de Control Interno se orientará al logro de los siguientes objetivos fundamentales, en los literales a, b, c, d, e y f, establecen: Proteger los recursos de la organización, buscando su adecuada administración ante posibles riesgos que lo afecten; garantizar la eficacia, la eficiencia y economía en todas las operaciones promoviendo y facilitando la correcta ejecución de las funciones y actividades definidas para el logro de la misión institucional; velar porque todas las actividades y recursos de la organización estén dirigidos al cumplimiento de los objetivos de la entidad; garantizar la correcta evaluación y seguimiento de la gestión organizacional y asegurar la oportunidad y confiabilidad de la información y de sus registros. El artículo 3, indica las características del Control Interno y el artículo 4 señala los elementos para el Sistema de Control Interno.
La Universidad Tecnológica de Pereira a diciembre 31 de 2018, no dio baja, ni reconoció deterioro de 2 activos por $137.066.446, los cuales se encuentran fuera de uso desde años anteriores, evidenciado mediante inspección física, así:
Tabla 13
</v>
      </c>
      <c r="D41" s="920" t="str">
        <f>'1115-F02 Informe PM'!D40</f>
        <v xml:space="preserve">Estas inconsistencias se presentan por debilidades en la identificación de los bienes objeto de deterioro, </v>
      </c>
      <c r="E41" s="911" t="str">
        <f>'1115-F02 Informe PM'!G40</f>
        <v>Ajuste de la Vista del aplicativo Inventario (SI) con el fin de adicionar campos de informacion sobre marca, serial y modelo</v>
      </c>
      <c r="F41" s="551" t="str">
        <f>'1115-F02 Informe PM'!H40</f>
        <v>AG: Solicitar a GTISI el ajuste del aplicativo de Inventario</v>
      </c>
      <c r="G41" s="427" t="s">
        <v>212</v>
      </c>
      <c r="H41" s="427" t="str">
        <f>'1115-F02 Informe PM'!I40</f>
        <v>Documento</v>
      </c>
      <c r="I41" s="427">
        <f>'1115-F02 Informe PM'!J40</f>
        <v>1</v>
      </c>
      <c r="J41" s="428">
        <f>'1115-F02 Informe PM'!L40</f>
        <v>43646</v>
      </c>
      <c r="K41" s="498">
        <v>1</v>
      </c>
      <c r="L41" s="519" t="str">
        <f>IF(K41=I41,$V$9,IF(AND(K41&lt;I41,J41&lt;$D$11),$V$10,$V$11))</f>
        <v>Finalizada</v>
      </c>
      <c r="M41" s="943" t="s">
        <v>398</v>
      </c>
      <c r="N41" s="944"/>
      <c r="O41" s="944"/>
      <c r="P41" s="945"/>
      <c r="Q41" s="57">
        <f t="shared" si="0"/>
        <v>1</v>
      </c>
      <c r="R41" s="45">
        <f>Q41/3</f>
        <v>0.33333333333333331</v>
      </c>
      <c r="S41" s="991">
        <f>(R41+R42+R43)/$T$10</f>
        <v>2.6315789473684209E-2</v>
      </c>
      <c r="T41" s="989" t="str">
        <f>IF(AND(S41=$U$10, S44=$U$10,S47=$U$10,S50=$U$10),$W$9,$W$10)</f>
        <v>HALLAZGO PENDIENTE DE CUMPLIMIENTO DE ACCION</v>
      </c>
      <c r="U41" s="515" t="s">
        <v>337</v>
      </c>
      <c r="V41" s="874" t="str">
        <f>IF(AND(U41=$V$5,U42=$V$5,U43=$V$5),$W$5,IF(AND(U41=$V$7,U42=$V$7,U43=$V$7),$W$7,$W$6))</f>
        <v xml:space="preserve">ACCION CUMPLIDA </v>
      </c>
      <c r="W41" s="884" t="s">
        <v>427</v>
      </c>
      <c r="X41" s="878" t="s">
        <v>352</v>
      </c>
      <c r="Y41" s="878"/>
      <c r="Z41" s="1019" t="str">
        <f>IF(AND(V41=$W$5,V44=$W$5,V47=$W$5,V50=$W$5,X41=$X$41),$Y$5,IF(X41=$X$7,$Y$7,$Y$6))</f>
        <v>HALLAZGO PENDIENTE DE EVALUACION - Acciones no finalizadas, o acciones que siendo finalizadas, no se puede comprobar laefectividad en el periodo</v>
      </c>
      <c r="AA41" s="1016"/>
    </row>
    <row r="42" spans="1:27" s="46" customFormat="1" ht="93" customHeight="1" x14ac:dyDescent="0.2">
      <c r="A42" s="914"/>
      <c r="B42" s="916"/>
      <c r="C42" s="918"/>
      <c r="D42" s="921"/>
      <c r="E42" s="913"/>
      <c r="F42" s="553" t="str">
        <f>'1115-F02 Informe PM'!H41</f>
        <v>GTI&amp;SI: Ajustar el reporte de elementos asignados a cuentadantes bajo a los requerimientos dados por área de Almacen</v>
      </c>
      <c r="G42" s="431" t="s">
        <v>331</v>
      </c>
      <c r="H42" s="431" t="str">
        <f>'1115-F02 Informe PM'!I41</f>
        <v>Ajuste aplicativo</v>
      </c>
      <c r="I42" s="431">
        <f>'1115-F02 Informe PM'!J41</f>
        <v>1</v>
      </c>
      <c r="J42" s="432">
        <f>'1115-F02 Informe PM'!L41</f>
        <v>43676</v>
      </c>
      <c r="K42" s="502">
        <v>1</v>
      </c>
      <c r="L42" s="513" t="str">
        <f>IF(K42=I42,$V$9,IF(AND(K42&lt;I42,J42&lt;$D$11),$V$10,$V$11))</f>
        <v>Finalizada</v>
      </c>
      <c r="M42" s="839" t="s">
        <v>378</v>
      </c>
      <c r="N42" s="840"/>
      <c r="O42" s="840"/>
      <c r="P42" s="841"/>
      <c r="Q42" s="58">
        <f t="shared" si="0"/>
        <v>1</v>
      </c>
      <c r="R42" s="48">
        <f t="shared" ref="R42:R49" si="3">Q42/3</f>
        <v>0.33333333333333331</v>
      </c>
      <c r="S42" s="1005"/>
      <c r="T42" s="1003"/>
      <c r="U42" s="520" t="s">
        <v>337</v>
      </c>
      <c r="V42" s="1014"/>
      <c r="W42" s="999"/>
      <c r="X42" s="1000"/>
      <c r="Y42" s="1000"/>
      <c r="Z42" s="1020"/>
      <c r="AA42" s="1017"/>
    </row>
    <row r="43" spans="1:27" s="46" customFormat="1" ht="81" customHeight="1" x14ac:dyDescent="0.2">
      <c r="A43" s="914"/>
      <c r="B43" s="916"/>
      <c r="C43" s="918"/>
      <c r="D43" s="921"/>
      <c r="E43" s="913"/>
      <c r="F43" s="553" t="str">
        <f>'1115-F02 Informe PM'!H42</f>
        <v xml:space="preserve">AG:  Socializar a los cuentadantes del ajuste solicitando revision periodico de bienes corregido </v>
      </c>
      <c r="G43" s="431" t="s">
        <v>212</v>
      </c>
      <c r="H43" s="431" t="str">
        <f>'1115-F02 Informe PM'!I42</f>
        <v>Documento</v>
      </c>
      <c r="I43" s="431">
        <f>'1115-F02 Informe PM'!J42</f>
        <v>2</v>
      </c>
      <c r="J43" s="432">
        <f>'1115-F02 Informe PM'!L42</f>
        <v>43723</v>
      </c>
      <c r="K43" s="502">
        <v>2</v>
      </c>
      <c r="L43" s="495" t="str">
        <f>IF(K43=I43,$V$9,IF(AND(K43&lt;I43,J43&lt;$D$11),$V$10,$V$11))</f>
        <v>Finalizada</v>
      </c>
      <c r="M43" s="842" t="s">
        <v>406</v>
      </c>
      <c r="N43" s="843"/>
      <c r="O43" s="843"/>
      <c r="P43" s="844"/>
      <c r="Q43" s="58">
        <f t="shared" si="0"/>
        <v>1</v>
      </c>
      <c r="R43" s="48">
        <f t="shared" si="3"/>
        <v>0.33333333333333331</v>
      </c>
      <c r="S43" s="1004"/>
      <c r="T43" s="1003"/>
      <c r="U43" s="520" t="s">
        <v>337</v>
      </c>
      <c r="V43" s="1002"/>
      <c r="W43" s="1001"/>
      <c r="X43" s="1000"/>
      <c r="Y43" s="1000"/>
      <c r="Z43" s="1020"/>
      <c r="AA43" s="1017"/>
    </row>
    <row r="44" spans="1:27" s="46" customFormat="1" ht="45" customHeight="1" x14ac:dyDescent="0.2">
      <c r="A44" s="914"/>
      <c r="B44" s="916"/>
      <c r="C44" s="918"/>
      <c r="D44" s="921"/>
      <c r="E44" s="913" t="str">
        <f>'1115-F02 Informe PM'!G43</f>
        <v>Visitas aleatorias con el fin de verificar la existencia y las condiciones de los bienes a cargo de los cuentadantes</v>
      </c>
      <c r="F44" s="553" t="str">
        <f>'1115-F02 Informe PM'!H43</f>
        <v>Realizar Visita según programacion</v>
      </c>
      <c r="G44" s="431" t="s">
        <v>212</v>
      </c>
      <c r="H44" s="431" t="str">
        <f>'1115-F02 Informe PM'!I43</f>
        <v>Visitas</v>
      </c>
      <c r="I44" s="431">
        <f>'1115-F02 Informe PM'!J43</f>
        <v>12</v>
      </c>
      <c r="J44" s="432">
        <f>'1115-F02 Informe PM'!L43</f>
        <v>43799</v>
      </c>
      <c r="K44" s="502">
        <v>12</v>
      </c>
      <c r="L44" s="513" t="str">
        <f>IF(K44=I44,$V$9,IF(AND(K44&lt;I44,J44&lt;$D$11),$V$10,$V$11))</f>
        <v>Finalizada</v>
      </c>
      <c r="M44" s="836" t="s">
        <v>401</v>
      </c>
      <c r="N44" s="837"/>
      <c r="O44" s="837"/>
      <c r="P44" s="838"/>
      <c r="Q44" s="58">
        <f t="shared" si="0"/>
        <v>1</v>
      </c>
      <c r="R44" s="48">
        <f t="shared" si="3"/>
        <v>0.33333333333333331</v>
      </c>
      <c r="S44" s="829">
        <f>(R44+R45+R46)/$T$10</f>
        <v>2.6315789473684209E-2</v>
      </c>
      <c r="T44" s="1003"/>
      <c r="U44" s="520" t="s">
        <v>337</v>
      </c>
      <c r="V44" s="1013" t="str">
        <f>IF(AND(U44=$V$5,U45=$V$5,U46=$V$5),$W$5,IF(AND(U44=$V$7,U45=$V$7,U46=$V$7),$W$7,$W$6))</f>
        <v xml:space="preserve">ACCION CUMPLIDA </v>
      </c>
      <c r="W44" s="886" t="s">
        <v>426</v>
      </c>
      <c r="X44" s="1000"/>
      <c r="Y44" s="1000"/>
      <c r="Z44" s="1020"/>
      <c r="AA44" s="1017"/>
    </row>
    <row r="45" spans="1:27" s="46" customFormat="1" ht="30" customHeight="1" x14ac:dyDescent="0.2">
      <c r="A45" s="914"/>
      <c r="B45" s="916"/>
      <c r="C45" s="918"/>
      <c r="D45" s="921"/>
      <c r="E45" s="913"/>
      <c r="F45" s="553" t="str">
        <f>'1115-F02 Informe PM'!H44</f>
        <v xml:space="preserve">Elaborar Actas </v>
      </c>
      <c r="G45" s="431" t="s">
        <v>212</v>
      </c>
      <c r="H45" s="431" t="str">
        <f>'1115-F02 Informe PM'!I44</f>
        <v>Acta</v>
      </c>
      <c r="I45" s="431">
        <f>'1115-F02 Informe PM'!J44</f>
        <v>12</v>
      </c>
      <c r="J45" s="432">
        <f>'1115-F02 Informe PM'!L44</f>
        <v>43799</v>
      </c>
      <c r="K45" s="502">
        <v>12</v>
      </c>
      <c r="L45" s="513" t="str">
        <f>IF(K45=I45,$V$9,IF(AND(K45&lt;I45,J45&lt;$D$11),$V$10,$V$11))</f>
        <v>Finalizada</v>
      </c>
      <c r="M45" s="836" t="s">
        <v>405</v>
      </c>
      <c r="N45" s="837"/>
      <c r="O45" s="837"/>
      <c r="P45" s="838"/>
      <c r="Q45" s="58">
        <f t="shared" si="0"/>
        <v>1</v>
      </c>
      <c r="R45" s="48">
        <f t="shared" si="3"/>
        <v>0.33333333333333331</v>
      </c>
      <c r="S45" s="1005"/>
      <c r="T45" s="1003"/>
      <c r="U45" s="520" t="s">
        <v>337</v>
      </c>
      <c r="V45" s="1014"/>
      <c r="W45" s="999"/>
      <c r="X45" s="1000"/>
      <c r="Y45" s="1000"/>
      <c r="Z45" s="1020"/>
      <c r="AA45" s="1017"/>
    </row>
    <row r="46" spans="1:27" s="46" customFormat="1" ht="78.75" customHeight="1" x14ac:dyDescent="0.2">
      <c r="A46" s="914"/>
      <c r="B46" s="916"/>
      <c r="C46" s="918"/>
      <c r="D46" s="921"/>
      <c r="E46" s="913"/>
      <c r="F46" s="553" t="str">
        <f>'1115-F02 Informe PM'!H45</f>
        <v>Realizar seguimiento a las observaciones del acta</v>
      </c>
      <c r="G46" s="431" t="s">
        <v>212</v>
      </c>
      <c r="H46" s="431" t="str">
        <f>'1115-F02 Informe PM'!I45</f>
        <v>Documento</v>
      </c>
      <c r="I46" s="431">
        <f>'1115-F02 Informe PM'!J45</f>
        <v>1</v>
      </c>
      <c r="J46" s="432">
        <f>'1115-F02 Informe PM'!L45</f>
        <v>43799</v>
      </c>
      <c r="K46" s="502">
        <v>1</v>
      </c>
      <c r="L46" s="513" t="str">
        <f>IF(K46=I46,$V$9,IF(AND(K46&lt;I46,J46&lt;$D$11),$V$10,$V$11))</f>
        <v>Finalizada</v>
      </c>
      <c r="M46" s="836" t="s">
        <v>423</v>
      </c>
      <c r="N46" s="837"/>
      <c r="O46" s="837"/>
      <c r="P46" s="838"/>
      <c r="Q46" s="58">
        <f t="shared" si="0"/>
        <v>1</v>
      </c>
      <c r="R46" s="48">
        <f t="shared" si="3"/>
        <v>0.33333333333333331</v>
      </c>
      <c r="S46" s="1004"/>
      <c r="T46" s="1003"/>
      <c r="U46" s="520" t="s">
        <v>337</v>
      </c>
      <c r="V46" s="1002"/>
      <c r="W46" s="1001"/>
      <c r="X46" s="1000"/>
      <c r="Y46" s="1000"/>
      <c r="Z46" s="1020"/>
      <c r="AA46" s="1017"/>
    </row>
    <row r="47" spans="1:27" s="46" customFormat="1" ht="146.25" customHeight="1" x14ac:dyDescent="0.2">
      <c r="A47" s="914"/>
      <c r="B47" s="916"/>
      <c r="C47" s="918"/>
      <c r="D47" s="921"/>
      <c r="E47" s="913" t="str">
        <f>'1115-F02 Informe PM'!G46</f>
        <v>Implementación un modulo de software que le permita a un cuentadante, validar si los elementos que estan a su cargo son los que son o registre las aclaraciones respectivas. Estas revisiones se pueden dar varias veces al año.</v>
      </c>
      <c r="F47" s="553" t="str">
        <f>'1115-F02 Informe PM'!H46</f>
        <v>AG: Solicitar a GTISI la implementacion de un control de verficacion semestral para los cuentadantes de los bienes a través del aplicativo de Inventario (casilla de verificacion y campo de observaciones)</v>
      </c>
      <c r="G47" s="431" t="s">
        <v>212</v>
      </c>
      <c r="H47" s="431" t="str">
        <f>'1115-F02 Informe PM'!I46</f>
        <v>Documento</v>
      </c>
      <c r="I47" s="431">
        <f>'1115-F02 Informe PM'!J46</f>
        <v>1</v>
      </c>
      <c r="J47" s="432">
        <f>'1115-F02 Informe PM'!L46</f>
        <v>43676</v>
      </c>
      <c r="K47" s="502">
        <v>1</v>
      </c>
      <c r="L47" s="513" t="str">
        <f>IF(K47=I47,$V$9,IF(AND(K47&lt;I47,J47&lt;$D$11),$V$10,$V$11))</f>
        <v>Finalizada</v>
      </c>
      <c r="M47" s="937" t="s">
        <v>455</v>
      </c>
      <c r="N47" s="938"/>
      <c r="O47" s="938"/>
      <c r="P47" s="939"/>
      <c r="Q47" s="58">
        <f t="shared" si="0"/>
        <v>1</v>
      </c>
      <c r="R47" s="48">
        <f t="shared" si="3"/>
        <v>0.33333333333333331</v>
      </c>
      <c r="S47" s="829">
        <f>(R47+R48+R49)/$T$10</f>
        <v>8.771929824561403E-3</v>
      </c>
      <c r="T47" s="1003"/>
      <c r="U47" s="520" t="s">
        <v>337</v>
      </c>
      <c r="V47" s="887" t="str">
        <f>IF(AND(U47=$V$5,U48=$V$5,U49=$V$5),$W$5,IF(AND(U47=$V$7,U48=$V$7,U49=$V$7),$W$7,$W$6))</f>
        <v>ACCION PARCIALMENTE CUMPLIDA</v>
      </c>
      <c r="W47" s="886"/>
      <c r="X47" s="1000"/>
      <c r="Y47" s="1000"/>
      <c r="Z47" s="1020"/>
      <c r="AA47" s="1017"/>
    </row>
    <row r="48" spans="1:27" s="46" customFormat="1" ht="60" customHeight="1" x14ac:dyDescent="0.2">
      <c r="A48" s="914"/>
      <c r="B48" s="916"/>
      <c r="C48" s="918"/>
      <c r="D48" s="921"/>
      <c r="E48" s="913"/>
      <c r="F48" s="553" t="str">
        <f>'1115-F02 Informe PM'!H47</f>
        <v>GTISI: Desarrollar un modulo para validar elementos de cuentadantes</v>
      </c>
      <c r="G48" s="431" t="s">
        <v>331</v>
      </c>
      <c r="H48" s="431" t="str">
        <f>'1115-F02 Informe PM'!I47</f>
        <v>Ajuste aplicativo</v>
      </c>
      <c r="I48" s="431">
        <f>'1115-F02 Informe PM'!J47</f>
        <v>1</v>
      </c>
      <c r="J48" s="432">
        <f>'1115-F02 Informe PM'!L47</f>
        <v>44104</v>
      </c>
      <c r="K48" s="502">
        <v>0</v>
      </c>
      <c r="L48" s="513" t="str">
        <f>IF(K48=I48,$V$9,IF(AND(K48&lt;I48,J48&lt;$D$11),$V$10,$V$11))</f>
        <v xml:space="preserve">Vigente </v>
      </c>
      <c r="M48" s="836" t="s">
        <v>415</v>
      </c>
      <c r="N48" s="837"/>
      <c r="O48" s="837"/>
      <c r="P48" s="838"/>
      <c r="Q48" s="58">
        <f t="shared" si="0"/>
        <v>0</v>
      </c>
      <c r="R48" s="48">
        <f t="shared" si="3"/>
        <v>0</v>
      </c>
      <c r="S48" s="1005"/>
      <c r="T48" s="1003"/>
      <c r="U48" s="520" t="s">
        <v>338</v>
      </c>
      <c r="V48" s="997"/>
      <c r="W48" s="999"/>
      <c r="X48" s="1000"/>
      <c r="Y48" s="1000"/>
      <c r="Z48" s="1020"/>
      <c r="AA48" s="1017"/>
    </row>
    <row r="49" spans="1:27" s="46" customFormat="1" ht="74.25" customHeight="1" x14ac:dyDescent="0.2">
      <c r="A49" s="914"/>
      <c r="B49" s="916"/>
      <c r="C49" s="918"/>
      <c r="D49" s="921"/>
      <c r="E49" s="913"/>
      <c r="F49" s="553" t="str">
        <f>'1115-F02 Informe PM'!H48</f>
        <v xml:space="preserve">AG: Socializar a los cuentadantes del ajuste solicitando revision periodico de bienes corregido </v>
      </c>
      <c r="G49" s="431" t="s">
        <v>212</v>
      </c>
      <c r="H49" s="431" t="str">
        <f>'1115-F02 Informe PM'!I48</f>
        <v>Documento</v>
      </c>
      <c r="I49" s="431">
        <f>'1115-F02 Informe PM'!J48</f>
        <v>3</v>
      </c>
      <c r="J49" s="432">
        <f>'1115-F02 Informe PM'!L48</f>
        <v>44104</v>
      </c>
      <c r="K49" s="502">
        <v>0</v>
      </c>
      <c r="L49" s="513" t="str">
        <f>IF(K49=I49,$V$9,IF(AND(K49&lt;I49,J49&lt;$D$11),$V$10,$V$11))</f>
        <v xml:space="preserve">Vigente </v>
      </c>
      <c r="M49" s="836" t="s">
        <v>434</v>
      </c>
      <c r="N49" s="837"/>
      <c r="O49" s="837"/>
      <c r="P49" s="838"/>
      <c r="Q49" s="58">
        <f t="shared" si="0"/>
        <v>0</v>
      </c>
      <c r="R49" s="48">
        <f t="shared" si="3"/>
        <v>0</v>
      </c>
      <c r="S49" s="1004"/>
      <c r="T49" s="1003"/>
      <c r="U49" s="520" t="s">
        <v>338</v>
      </c>
      <c r="V49" s="1010"/>
      <c r="W49" s="1001"/>
      <c r="X49" s="1000"/>
      <c r="Y49" s="1000"/>
      <c r="Z49" s="1020"/>
      <c r="AA49" s="1017"/>
    </row>
    <row r="50" spans="1:27" s="46" customFormat="1" ht="88.5" customHeight="1" x14ac:dyDescent="0.2">
      <c r="A50" s="914"/>
      <c r="B50" s="916"/>
      <c r="C50" s="918"/>
      <c r="D50" s="921"/>
      <c r="E50" s="913" t="str">
        <f>'1115-F02 Informe PM'!G49</f>
        <v>'Elaboración de Manual para el manejo de bienes muebles en la Universidad Tecnólogica de Pereira</v>
      </c>
      <c r="F50" s="553" t="str">
        <f>'1115-F02 Informe PM'!H49</f>
        <v xml:space="preserve">Elaborar manual para el manejo de bienes </v>
      </c>
      <c r="G50" s="431" t="s">
        <v>212</v>
      </c>
      <c r="H50" s="431" t="str">
        <f>'1115-F02 Informe PM'!I49</f>
        <v>documento</v>
      </c>
      <c r="I50" s="431">
        <f>'1115-F02 Informe PM'!J49</f>
        <v>1</v>
      </c>
      <c r="J50" s="432">
        <f>'1115-F02 Informe PM'!L49</f>
        <v>43799</v>
      </c>
      <c r="K50" s="502">
        <v>1</v>
      </c>
      <c r="L50" s="513" t="str">
        <f>IF(K50=I50,$V$9,IF(AND(K50&lt;I50,J50&lt;$D$11),$V$10,$V$11))</f>
        <v>Finalizada</v>
      </c>
      <c r="M50" s="836" t="s">
        <v>424</v>
      </c>
      <c r="N50" s="837"/>
      <c r="O50" s="837"/>
      <c r="P50" s="838"/>
      <c r="Q50" s="58">
        <f t="shared" si="0"/>
        <v>1</v>
      </c>
      <c r="R50" s="48">
        <f>Q50/2</f>
        <v>0.5</v>
      </c>
      <c r="S50" s="829">
        <f>(R50+R51)/$T$10</f>
        <v>1.3157894736842105E-2</v>
      </c>
      <c r="T50" s="1003"/>
      <c r="U50" s="520" t="s">
        <v>337</v>
      </c>
      <c r="V50" s="887" t="str">
        <f>IF(AND(U50=$V$5,U51=$V$5),$W$5,IF(AND(U50=$V$7,U51=$V$7),$W$7,$W$6))</f>
        <v>ACCION PARCIALMENTE CUMPLIDA</v>
      </c>
      <c r="W50" s="886"/>
      <c r="X50" s="1000"/>
      <c r="Y50" s="1000"/>
      <c r="Z50" s="1020"/>
      <c r="AA50" s="1017"/>
    </row>
    <row r="51" spans="1:27" s="46" customFormat="1" ht="68.25" customHeight="1" thickBot="1" x14ac:dyDescent="0.25">
      <c r="A51" s="924"/>
      <c r="B51" s="925"/>
      <c r="C51" s="927"/>
      <c r="D51" s="928"/>
      <c r="E51" s="926"/>
      <c r="F51" s="554" t="str">
        <f>'1115-F02 Informe PM'!H50</f>
        <v>Gestión para aprobación y adopción del manual</v>
      </c>
      <c r="G51" s="446" t="s">
        <v>212</v>
      </c>
      <c r="H51" s="446" t="str">
        <f>'1115-F02 Informe PM'!I50</f>
        <v>Acto Administrativo</v>
      </c>
      <c r="I51" s="446">
        <f>'1115-F02 Informe PM'!J50</f>
        <v>1</v>
      </c>
      <c r="J51" s="447">
        <f>'1115-F02 Informe PM'!L50</f>
        <v>43920</v>
      </c>
      <c r="K51" s="499">
        <v>0</v>
      </c>
      <c r="L51" s="476" t="str">
        <f>IF(K51=I51,$V$9,IF(AND(K51&lt;I51,J51&lt;$D$11),$V$10,$V$11))</f>
        <v xml:space="preserve">Vigente </v>
      </c>
      <c r="M51" s="900" t="s">
        <v>425</v>
      </c>
      <c r="N51" s="901"/>
      <c r="O51" s="901"/>
      <c r="P51" s="902"/>
      <c r="Q51" s="70">
        <f t="shared" si="0"/>
        <v>0</v>
      </c>
      <c r="R51" s="71">
        <f>Q51/2</f>
        <v>0</v>
      </c>
      <c r="S51" s="992"/>
      <c r="T51" s="990"/>
      <c r="U51" s="516" t="s">
        <v>338</v>
      </c>
      <c r="V51" s="998"/>
      <c r="W51" s="885"/>
      <c r="X51" s="879"/>
      <c r="Y51" s="879"/>
      <c r="Z51" s="1021"/>
      <c r="AA51" s="1018"/>
    </row>
    <row r="52" spans="1:27" s="46" customFormat="1" ht="71.25" customHeight="1" x14ac:dyDescent="0.2">
      <c r="A52" s="905">
        <f>'1115-F02 Informe PM'!A51</f>
        <v>11</v>
      </c>
      <c r="B52" s="907" t="str">
        <f>'1115-F02 Informe PM'!B51</f>
        <v>11-2018</v>
      </c>
      <c r="C52" s="909" t="str">
        <f>'1115-F02 Informe PM'!C51</f>
        <v xml:space="preserve">HALLAZGO 11.  PLACA BIENES MUEBLES
La Ley 87 de 1993, en el artículo 2, indica que atendiendo los principios constitucionales que debe caracterizar la administración pública, el diseño y el desarrollo del Sistema de Control Interno se orientará al logro de los siguientes objetivos fundamentales, en los literales a, b, c, d, e y f, establecen: Proteger los recursos de la organización, buscando su adecuada administración ante posibles riesgos que lo afecten; garantizar la eficacia, la eficiencia y economía en todas las operaciones promoviendo y facilitando la correcta ejecución de las funciones y actividades definidas para el logro de la misión institucional; velar porque todas las actividades y recursos de la organización estén dirigidos al cumplimiento de los objetivos de la entidad; garantizar la correcta evaluación y seguimiento de la gestión organizacional y asegurar la oportunidad y confiabilidad de la información y de sus registros. El artículo 3, indica las características del Control Interno y el artículo 4 señala los elementos para el Sistema de Control Interno. 
La Resolución 193 de 2016 de la Contaduría General de la Nación, mediante la cual se incorpora, en los Procedimientos Transversales del Régimen de Contabilidad Pública, el Procedimiento para la evaluación del control interno, indica en el numeral 3.2.11 Individualización de bienes, derechos y obligaciones, que los bienes, derechos y obligaciones de las entidades deberán identificarse de manera individual, bien sea por las áreas contables, o bien por otras dependencias que administren las bases de datos que contengan esta información.
En la  Universidad Tecnológica de Pereira, el equipo auditor realizó inspección física a los bienes muebles, evidenciando 5 bienes sin placa, incumpliendo las normas antes citadas:
Tabla 14
</v>
      </c>
      <c r="D52" s="920" t="str">
        <f>'1115-F02 Informe PM'!D51</f>
        <v xml:space="preserve">Lo anterior por debilidades en el control de inventarios y de compromiso por parte de los funcionarios de las distintas dependencias sobre el manejo de su cartera personal, </v>
      </c>
      <c r="E52" s="911" t="str">
        <f>'1115-F02 Informe PM'!G51</f>
        <v>Ajuste de la Vista del aplicativo Inventario (SI) con el fin de adicionar campos de informacion sobre marca, serial y modelo</v>
      </c>
      <c r="F52" s="551" t="str">
        <f>'1115-F02 Informe PM'!H51</f>
        <v>AG: Solicitar a GTISI el ajuste del aplicativo de Inventario</v>
      </c>
      <c r="G52" s="427" t="s">
        <v>212</v>
      </c>
      <c r="H52" s="427" t="str">
        <f>'1115-F02 Informe PM'!I51</f>
        <v>Documento</v>
      </c>
      <c r="I52" s="427">
        <f>'1115-F02 Informe PM'!J51</f>
        <v>1</v>
      </c>
      <c r="J52" s="428">
        <f>'1115-F02 Informe PM'!L51</f>
        <v>43646</v>
      </c>
      <c r="K52" s="498">
        <f>K41</f>
        <v>1</v>
      </c>
      <c r="L52" s="519" t="str">
        <f>IF(K52=I52,$V$9,IF(AND(K52&lt;I52,J52&lt;$D$11),$V$10,$V$11))</f>
        <v>Finalizada</v>
      </c>
      <c r="M52" s="903" t="s">
        <v>399</v>
      </c>
      <c r="N52" s="903"/>
      <c r="O52" s="903"/>
      <c r="P52" s="904"/>
      <c r="Q52" s="57">
        <f t="shared" si="0"/>
        <v>1</v>
      </c>
      <c r="R52" s="45">
        <f>Q52/3</f>
        <v>0.33333333333333331</v>
      </c>
      <c r="S52" s="991">
        <f>(R52+R53+R54)/$T$10</f>
        <v>2.6315789473684209E-2</v>
      </c>
      <c r="T52" s="989" t="str">
        <f>IF(AND(S52=$U$10, S55=$U$10,S58=$U$10,S61=$U$10),$W$9,$W$10)</f>
        <v>HALLAZGO PENDIENTE DE CUMPLIMIENTO DE ACCION</v>
      </c>
      <c r="U52" s="515" t="s">
        <v>337</v>
      </c>
      <c r="V52" s="874" t="str">
        <f>IF(AND(U52=$V$5,U53=$V$5,U54=$V$5),$W$5,IF(AND(U52=$V$7,U53=$V$7,U54=$V$7),$W$7,$W$6))</f>
        <v xml:space="preserve">ACCION CUMPLIDA </v>
      </c>
      <c r="W52" s="884" t="s">
        <v>427</v>
      </c>
      <c r="X52" s="878" t="s">
        <v>352</v>
      </c>
      <c r="Y52" s="878"/>
      <c r="Z52" s="996" t="str">
        <f>IF(AND(V52=$W$5,V55=$W$5,V58=$W$5,V61=$W$5,X52=$X$41),$Y$5,IF(X52=$X$7,$Y$7,$Y$6))</f>
        <v>HALLAZGO PENDIENTE DE EVALUACION - Acciones no finalizadas, o acciones que siendo finalizadas, no se puede comprobar laefectividad en el periodo</v>
      </c>
      <c r="AA52" s="1011"/>
    </row>
    <row r="53" spans="1:27" s="46" customFormat="1" ht="74.25" customHeight="1" x14ac:dyDescent="0.2">
      <c r="A53" s="914"/>
      <c r="B53" s="916"/>
      <c r="C53" s="923"/>
      <c r="D53" s="921"/>
      <c r="E53" s="913"/>
      <c r="F53" s="553" t="str">
        <f>'1115-F02 Informe PM'!H52</f>
        <v>GTI&amp;SI: Ajustar el reporte de elementos asignados a cuentadantes bajo a los requerimientos dados por área de Almacen</v>
      </c>
      <c r="G53" s="431" t="s">
        <v>331</v>
      </c>
      <c r="H53" s="431" t="str">
        <f>'1115-F02 Informe PM'!I52</f>
        <v>Ajuste aplicativo</v>
      </c>
      <c r="I53" s="431">
        <f>'1115-F02 Informe PM'!J52</f>
        <v>1</v>
      </c>
      <c r="J53" s="432">
        <f>'1115-F02 Informe PM'!L52</f>
        <v>43676</v>
      </c>
      <c r="K53" s="502">
        <f>K42</f>
        <v>1</v>
      </c>
      <c r="L53" s="513" t="str">
        <f>IF(K53=I53,$V$9,IF(AND(K53&lt;I53,J53&lt;$D$11),$V$10,$V$11))</f>
        <v>Finalizada</v>
      </c>
      <c r="M53" s="839" t="s">
        <v>378</v>
      </c>
      <c r="N53" s="839"/>
      <c r="O53" s="839"/>
      <c r="P53" s="854"/>
      <c r="Q53" s="58">
        <f t="shared" si="0"/>
        <v>1</v>
      </c>
      <c r="R53" s="48">
        <f t="shared" ref="R53:R60" si="4">Q53/3</f>
        <v>0.33333333333333331</v>
      </c>
      <c r="S53" s="1005"/>
      <c r="T53" s="1003"/>
      <c r="U53" s="520" t="s">
        <v>337</v>
      </c>
      <c r="V53" s="1014"/>
      <c r="W53" s="999"/>
      <c r="X53" s="1000"/>
      <c r="Y53" s="1000"/>
      <c r="Z53" s="997"/>
      <c r="AA53" s="1015"/>
    </row>
    <row r="54" spans="1:27" s="46" customFormat="1" ht="66.75" customHeight="1" x14ac:dyDescent="0.2">
      <c r="A54" s="914"/>
      <c r="B54" s="916"/>
      <c r="C54" s="923"/>
      <c r="D54" s="921"/>
      <c r="E54" s="913"/>
      <c r="F54" s="553" t="str">
        <f>'1115-F02 Informe PM'!H53</f>
        <v xml:space="preserve">AG:  Socializar a los cuentadantes del ajuste solicitando revision periodico de bienes corregido </v>
      </c>
      <c r="G54" s="431" t="s">
        <v>212</v>
      </c>
      <c r="H54" s="431" t="str">
        <f>'1115-F02 Informe PM'!I53</f>
        <v>Documento</v>
      </c>
      <c r="I54" s="431">
        <f>'1115-F02 Informe PM'!J53</f>
        <v>2</v>
      </c>
      <c r="J54" s="432">
        <f>'1115-F02 Informe PM'!L53</f>
        <v>43723</v>
      </c>
      <c r="K54" s="502">
        <v>2</v>
      </c>
      <c r="L54" s="495" t="str">
        <f>IF(K54=I54,$V$9,IF(AND(K54&lt;I54,J54&lt;$D$11),$V$10,$V$11))</f>
        <v>Finalizada</v>
      </c>
      <c r="M54" s="855" t="s">
        <v>404</v>
      </c>
      <c r="N54" s="843"/>
      <c r="O54" s="843"/>
      <c r="P54" s="844"/>
      <c r="Q54" s="58">
        <f t="shared" si="0"/>
        <v>1</v>
      </c>
      <c r="R54" s="48">
        <f t="shared" si="4"/>
        <v>0.33333333333333331</v>
      </c>
      <c r="S54" s="1004"/>
      <c r="T54" s="1003"/>
      <c r="U54" s="520" t="s">
        <v>337</v>
      </c>
      <c r="V54" s="1002"/>
      <c r="W54" s="1001"/>
      <c r="X54" s="1000"/>
      <c r="Y54" s="1000"/>
      <c r="Z54" s="997"/>
      <c r="AA54" s="1015"/>
    </row>
    <row r="55" spans="1:27" s="46" customFormat="1" ht="39" customHeight="1" x14ac:dyDescent="0.2">
      <c r="A55" s="914"/>
      <c r="B55" s="916"/>
      <c r="C55" s="923"/>
      <c r="D55" s="921"/>
      <c r="E55" s="913" t="str">
        <f>'1115-F02 Informe PM'!G54</f>
        <v>Visitas aleatorias con el fin de verificar la existencia y las condiciones de los bienes a cargo de los cuentadantes</v>
      </c>
      <c r="F55" s="553" t="str">
        <f>'1115-F02 Informe PM'!H54</f>
        <v>Realizar Visita según programacion</v>
      </c>
      <c r="G55" s="431" t="s">
        <v>212</v>
      </c>
      <c r="H55" s="431" t="str">
        <f>'1115-F02 Informe PM'!I54</f>
        <v>Visitas</v>
      </c>
      <c r="I55" s="431">
        <f>'1115-F02 Informe PM'!J54</f>
        <v>12</v>
      </c>
      <c r="J55" s="432">
        <f>'1115-F02 Informe PM'!L54</f>
        <v>43799</v>
      </c>
      <c r="K55" s="502">
        <f t="shared" ref="K55:K62" si="5">K44</f>
        <v>12</v>
      </c>
      <c r="L55" s="513" t="str">
        <f>IF(K55=I55,$V$9,IF(AND(K55&lt;I55,J55&lt;$D$11),$V$10,$V$11))</f>
        <v>Finalizada</v>
      </c>
      <c r="M55" s="836" t="s">
        <v>402</v>
      </c>
      <c r="N55" s="837"/>
      <c r="O55" s="837"/>
      <c r="P55" s="838"/>
      <c r="Q55" s="58">
        <f t="shared" si="0"/>
        <v>1</v>
      </c>
      <c r="R55" s="48">
        <f t="shared" si="4"/>
        <v>0.33333333333333331</v>
      </c>
      <c r="S55" s="829">
        <f>(R55+R56+R57)/$T$10</f>
        <v>2.6315789473684209E-2</v>
      </c>
      <c r="T55" s="1003"/>
      <c r="U55" s="520" t="s">
        <v>337</v>
      </c>
      <c r="V55" s="1013" t="str">
        <f>IF(AND(U55=$V$5,U56=$V$5,U57=$V$5),$W$5,IF(AND(U55=$V$7,U56=$V$7,U57=$V$7),$W$7,$W$6))</f>
        <v xml:space="preserve">ACCION CUMPLIDA </v>
      </c>
      <c r="W55" s="886" t="s">
        <v>426</v>
      </c>
      <c r="X55" s="1000"/>
      <c r="Y55" s="1000"/>
      <c r="Z55" s="997"/>
      <c r="AA55" s="1015"/>
    </row>
    <row r="56" spans="1:27" s="46" customFormat="1" ht="49.5" customHeight="1" x14ac:dyDescent="0.2">
      <c r="A56" s="914"/>
      <c r="B56" s="916"/>
      <c r="C56" s="923"/>
      <c r="D56" s="921"/>
      <c r="E56" s="913"/>
      <c r="F56" s="553" t="str">
        <f>'1115-F02 Informe PM'!H55</f>
        <v xml:space="preserve">Elaborar Actas </v>
      </c>
      <c r="G56" s="431" t="s">
        <v>212</v>
      </c>
      <c r="H56" s="431" t="str">
        <f>'1115-F02 Informe PM'!I55</f>
        <v>Acta</v>
      </c>
      <c r="I56" s="431">
        <f>'1115-F02 Informe PM'!J55</f>
        <v>12</v>
      </c>
      <c r="J56" s="432">
        <f>'1115-F02 Informe PM'!L55</f>
        <v>43799</v>
      </c>
      <c r="K56" s="502">
        <f t="shared" si="5"/>
        <v>12</v>
      </c>
      <c r="L56" s="513" t="str">
        <f>IF(K56=I56,$V$9,IF(AND(K56&lt;I56,J56&lt;$D$11),$V$10,$V$11))</f>
        <v>Finalizada</v>
      </c>
      <c r="M56" s="836" t="s">
        <v>403</v>
      </c>
      <c r="N56" s="837"/>
      <c r="O56" s="837"/>
      <c r="P56" s="838"/>
      <c r="Q56" s="58">
        <f t="shared" si="0"/>
        <v>1</v>
      </c>
      <c r="R56" s="48">
        <f t="shared" si="4"/>
        <v>0.33333333333333331</v>
      </c>
      <c r="S56" s="1005"/>
      <c r="T56" s="1003"/>
      <c r="U56" s="520" t="s">
        <v>337</v>
      </c>
      <c r="V56" s="1014"/>
      <c r="W56" s="999"/>
      <c r="X56" s="1000"/>
      <c r="Y56" s="1000"/>
      <c r="Z56" s="997"/>
      <c r="AA56" s="1015"/>
    </row>
    <row r="57" spans="1:27" s="46" customFormat="1" ht="54" customHeight="1" x14ac:dyDescent="0.2">
      <c r="A57" s="914"/>
      <c r="B57" s="916"/>
      <c r="C57" s="923"/>
      <c r="D57" s="921"/>
      <c r="E57" s="913"/>
      <c r="F57" s="553" t="str">
        <f>'1115-F02 Informe PM'!H56</f>
        <v>Realizar seguimiento a las observaciones del acta</v>
      </c>
      <c r="G57" s="431" t="s">
        <v>212</v>
      </c>
      <c r="H57" s="431" t="str">
        <f>'1115-F02 Informe PM'!I56</f>
        <v>Documento</v>
      </c>
      <c r="I57" s="431">
        <f>'1115-F02 Informe PM'!J56</f>
        <v>1</v>
      </c>
      <c r="J57" s="432">
        <f>'1115-F02 Informe PM'!L56</f>
        <v>43799</v>
      </c>
      <c r="K57" s="502">
        <f t="shared" si="5"/>
        <v>1</v>
      </c>
      <c r="L57" s="513" t="str">
        <f>IF(K57=I57,$V$9,IF(AND(K57&lt;I57,J57&lt;$D$11),$V$10,$V$11))</f>
        <v>Finalizada</v>
      </c>
      <c r="M57" s="836" t="s">
        <v>423</v>
      </c>
      <c r="N57" s="837"/>
      <c r="O57" s="837"/>
      <c r="P57" s="838"/>
      <c r="Q57" s="58">
        <f t="shared" si="0"/>
        <v>1</v>
      </c>
      <c r="R57" s="48">
        <f t="shared" si="4"/>
        <v>0.33333333333333331</v>
      </c>
      <c r="S57" s="1004"/>
      <c r="T57" s="1003"/>
      <c r="U57" s="520" t="s">
        <v>337</v>
      </c>
      <c r="V57" s="1002"/>
      <c r="W57" s="1001"/>
      <c r="X57" s="1000"/>
      <c r="Y57" s="1000"/>
      <c r="Z57" s="997"/>
      <c r="AA57" s="1015"/>
    </row>
    <row r="58" spans="1:27" s="46" customFormat="1" ht="157.5" customHeight="1" x14ac:dyDescent="0.2">
      <c r="A58" s="914"/>
      <c r="B58" s="916"/>
      <c r="C58" s="923"/>
      <c r="D58" s="921"/>
      <c r="E58" s="913" t="str">
        <f>'1115-F02 Informe PM'!G57</f>
        <v>Implementacion de un control para la revision de los bienes por parte de los cuentadantes a través del aplicativo</v>
      </c>
      <c r="F58" s="553" t="str">
        <f>'1115-F02 Informe PM'!H57</f>
        <v>AG: Solicitar a GTISI la implementacion de un control de verficacion semestral para los cuentadantes de los bienes a través del aplicativo de Inventario (casilla de verificacion y campo de observaciones)</v>
      </c>
      <c r="G58" s="431" t="s">
        <v>212</v>
      </c>
      <c r="H58" s="431" t="str">
        <f>'1115-F02 Informe PM'!I57</f>
        <v>Documento</v>
      </c>
      <c r="I58" s="431">
        <f>'1115-F02 Informe PM'!J57</f>
        <v>1</v>
      </c>
      <c r="J58" s="432">
        <f>'1115-F02 Informe PM'!L57</f>
        <v>43676</v>
      </c>
      <c r="K58" s="502">
        <f t="shared" si="5"/>
        <v>1</v>
      </c>
      <c r="L58" s="513" t="str">
        <f>IF(K58=I58,$V$9,IF(AND(K58&lt;I58,J58&lt;$D$11),$V$10,$V$11))</f>
        <v>Finalizada</v>
      </c>
      <c r="M58" s="836" t="s">
        <v>412</v>
      </c>
      <c r="N58" s="837"/>
      <c r="O58" s="837"/>
      <c r="P58" s="838"/>
      <c r="Q58" s="58">
        <f t="shared" si="0"/>
        <v>1</v>
      </c>
      <c r="R58" s="48">
        <f t="shared" si="4"/>
        <v>0.33333333333333331</v>
      </c>
      <c r="S58" s="829">
        <f>(R58+R59+R60)/$T$10</f>
        <v>8.771929824561403E-3</v>
      </c>
      <c r="T58" s="1003"/>
      <c r="U58" s="520" t="s">
        <v>337</v>
      </c>
      <c r="V58" s="887" t="str">
        <f>IF(AND(U58=$V$5,U59=$V$5,U60=$V$5),$W$5,IF(AND(U58=$V$7,U59=$V$7,U60=$V$7),$W$7,$W$6))</f>
        <v>ACCION PARCIALMENTE CUMPLIDA</v>
      </c>
      <c r="W58" s="886"/>
      <c r="X58" s="1000"/>
      <c r="Y58" s="1000"/>
      <c r="Z58" s="997"/>
      <c r="AA58" s="1015"/>
    </row>
    <row r="59" spans="1:27" s="46" customFormat="1" ht="60" customHeight="1" x14ac:dyDescent="0.2">
      <c r="A59" s="914"/>
      <c r="B59" s="916"/>
      <c r="C59" s="923"/>
      <c r="D59" s="921"/>
      <c r="E59" s="913"/>
      <c r="F59" s="553" t="str">
        <f>'1115-F02 Informe PM'!H58</f>
        <v>GTISI: Desarrollar un modulo para validar elementos de cuentadantes</v>
      </c>
      <c r="G59" s="431" t="s">
        <v>331</v>
      </c>
      <c r="H59" s="431" t="str">
        <f>'1115-F02 Informe PM'!I58</f>
        <v>Ajuste aplicativo</v>
      </c>
      <c r="I59" s="431">
        <f>'1115-F02 Informe PM'!J58</f>
        <v>1</v>
      </c>
      <c r="J59" s="432">
        <f>'1115-F02 Informe PM'!L58</f>
        <v>44104</v>
      </c>
      <c r="K59" s="502">
        <f t="shared" si="5"/>
        <v>0</v>
      </c>
      <c r="L59" s="513" t="str">
        <f>IF(K59=I59,$V$9,IF(AND(K59&lt;I59,J59&lt;$D$11),$V$10,$V$11))</f>
        <v xml:space="preserve">Vigente </v>
      </c>
      <c r="M59" s="836" t="s">
        <v>415</v>
      </c>
      <c r="N59" s="837"/>
      <c r="O59" s="837"/>
      <c r="P59" s="838"/>
      <c r="Q59" s="58">
        <f t="shared" si="0"/>
        <v>0</v>
      </c>
      <c r="R59" s="48">
        <f t="shared" si="4"/>
        <v>0</v>
      </c>
      <c r="S59" s="1005"/>
      <c r="T59" s="1003"/>
      <c r="U59" s="520" t="s">
        <v>338</v>
      </c>
      <c r="V59" s="997"/>
      <c r="W59" s="999"/>
      <c r="X59" s="1000"/>
      <c r="Y59" s="1000"/>
      <c r="Z59" s="997"/>
      <c r="AA59" s="1015"/>
    </row>
    <row r="60" spans="1:27" s="46" customFormat="1" ht="76.5" customHeight="1" x14ac:dyDescent="0.2">
      <c r="A60" s="914"/>
      <c r="B60" s="916"/>
      <c r="C60" s="923"/>
      <c r="D60" s="921"/>
      <c r="E60" s="913"/>
      <c r="F60" s="553" t="str">
        <f>'1115-F02 Informe PM'!H59</f>
        <v xml:space="preserve">AG: Socializar a los cuentadantes del ajuste solicitando revision periodico de bienes corregido </v>
      </c>
      <c r="G60" s="431" t="s">
        <v>212</v>
      </c>
      <c r="H60" s="431" t="str">
        <f>'1115-F02 Informe PM'!I59</f>
        <v>Documento</v>
      </c>
      <c r="I60" s="431">
        <f>'1115-F02 Informe PM'!J59</f>
        <v>3</v>
      </c>
      <c r="J60" s="432">
        <f>'1115-F02 Informe PM'!L59</f>
        <v>44104</v>
      </c>
      <c r="K60" s="502">
        <f t="shared" si="5"/>
        <v>0</v>
      </c>
      <c r="L60" s="513" t="str">
        <f>IF(K60=I60,$V$9,IF(AND(K60&lt;I60,J60&lt;$D$11),$V$10,$V$11))</f>
        <v xml:space="preserve">Vigente </v>
      </c>
      <c r="M60" s="836" t="s">
        <v>433</v>
      </c>
      <c r="N60" s="837"/>
      <c r="O60" s="837"/>
      <c r="P60" s="838"/>
      <c r="Q60" s="58">
        <f t="shared" si="0"/>
        <v>0</v>
      </c>
      <c r="R60" s="48">
        <f t="shared" si="4"/>
        <v>0</v>
      </c>
      <c r="S60" s="1004"/>
      <c r="T60" s="1003"/>
      <c r="U60" s="520" t="s">
        <v>338</v>
      </c>
      <c r="V60" s="1010"/>
      <c r="W60" s="1001"/>
      <c r="X60" s="1000"/>
      <c r="Y60" s="1000"/>
      <c r="Z60" s="997"/>
      <c r="AA60" s="1015"/>
    </row>
    <row r="61" spans="1:27" s="46" customFormat="1" ht="75.75" customHeight="1" x14ac:dyDescent="0.2">
      <c r="A61" s="914"/>
      <c r="B61" s="916"/>
      <c r="C61" s="923"/>
      <c r="D61" s="921"/>
      <c r="E61" s="913" t="str">
        <f>'1115-F02 Informe PM'!G60</f>
        <v>'Elaboración de Manual para el manejo de bienes muebles en la Universidad Tecnólogica de Pereira</v>
      </c>
      <c r="F61" s="553" t="str">
        <f>'1115-F02 Informe PM'!H60</f>
        <v xml:space="preserve">Elaborar manual para el manejo de bienes </v>
      </c>
      <c r="G61" s="431" t="s">
        <v>212</v>
      </c>
      <c r="H61" s="431" t="str">
        <f>'1115-F02 Informe PM'!I60</f>
        <v>documento</v>
      </c>
      <c r="I61" s="431">
        <f>'1115-F02 Informe PM'!J60</f>
        <v>1</v>
      </c>
      <c r="J61" s="432">
        <f>'1115-F02 Informe PM'!L60</f>
        <v>43799</v>
      </c>
      <c r="K61" s="502">
        <v>1</v>
      </c>
      <c r="L61" s="513" t="str">
        <f>IF(K61=I61,$V$9,IF(AND(K61&lt;I61,J61&lt;$D$11),$V$10,$V$11))</f>
        <v>Finalizada</v>
      </c>
      <c r="M61" s="836" t="s">
        <v>424</v>
      </c>
      <c r="N61" s="837"/>
      <c r="O61" s="837"/>
      <c r="P61" s="838"/>
      <c r="Q61" s="58">
        <f t="shared" si="0"/>
        <v>1</v>
      </c>
      <c r="R61" s="48">
        <f>Q61/2</f>
        <v>0.5</v>
      </c>
      <c r="S61" s="829">
        <f>(R61+R62)/$T$10</f>
        <v>1.3157894736842105E-2</v>
      </c>
      <c r="T61" s="1003"/>
      <c r="U61" s="520" t="s">
        <v>337</v>
      </c>
      <c r="V61" s="887" t="str">
        <f>IF(AND(U61=$V$5,U62=$V$5),$W$5,IF(AND(U61=$V$7,U62=$V$7),$W$7,$W$6))</f>
        <v>ACCION PARCIALMENTE CUMPLIDA</v>
      </c>
      <c r="W61" s="886"/>
      <c r="X61" s="1000"/>
      <c r="Y61" s="1000"/>
      <c r="Z61" s="997"/>
      <c r="AA61" s="1015"/>
    </row>
    <row r="62" spans="1:27" s="46" customFormat="1" ht="72.75" customHeight="1" thickBot="1" x14ac:dyDescent="0.25">
      <c r="A62" s="915"/>
      <c r="B62" s="908"/>
      <c r="C62" s="910"/>
      <c r="D62" s="922"/>
      <c r="E62" s="912"/>
      <c r="F62" s="552" t="str">
        <f>'1115-F02 Informe PM'!H61</f>
        <v>Gestionar la aprobación y adopción del manual</v>
      </c>
      <c r="G62" s="429" t="s">
        <v>212</v>
      </c>
      <c r="H62" s="429" t="str">
        <f>'1115-F02 Informe PM'!I61</f>
        <v>Acto Administrativo</v>
      </c>
      <c r="I62" s="429">
        <f>'1115-F02 Informe PM'!J61</f>
        <v>1</v>
      </c>
      <c r="J62" s="430">
        <f>'1115-F02 Informe PM'!L61</f>
        <v>43920</v>
      </c>
      <c r="K62" s="500">
        <f t="shared" si="5"/>
        <v>0</v>
      </c>
      <c r="L62" s="444" t="str">
        <f>IF(K62=I62,$V$9,IF(AND(K62&lt;I62,J62&lt;$D$11),$V$10,$V$11))</f>
        <v xml:space="preserve">Vigente </v>
      </c>
      <c r="M62" s="861" t="s">
        <v>422</v>
      </c>
      <c r="N62" s="862"/>
      <c r="O62" s="862"/>
      <c r="P62" s="863"/>
      <c r="Q62" s="445">
        <f t="shared" si="0"/>
        <v>0</v>
      </c>
      <c r="R62" s="47">
        <f>Q62/2</f>
        <v>0</v>
      </c>
      <c r="S62" s="992"/>
      <c r="T62" s="990"/>
      <c r="U62" s="517" t="s">
        <v>338</v>
      </c>
      <c r="V62" s="998"/>
      <c r="W62" s="885"/>
      <c r="X62" s="879"/>
      <c r="Y62" s="879"/>
      <c r="Z62" s="998"/>
      <c r="AA62" s="1012"/>
    </row>
    <row r="63" spans="1:27" s="46" customFormat="1" ht="147.75" customHeight="1" x14ac:dyDescent="0.2">
      <c r="A63" s="905">
        <f>'1115-F02 Informe PM'!A62</f>
        <v>12</v>
      </c>
      <c r="B63" s="907" t="str">
        <f>'1115-F02 Informe PM'!B62</f>
        <v>12-2018</v>
      </c>
      <c r="C63" s="917" t="str">
        <f>'1115-F02 Informe PM'!C62</f>
        <v xml:space="preserve">HALLAZGO 12.  NOTAS A LA INFORMACIÓN CONTABLE 
La Resolución 533 de 2015 de la CGN, modificada por la Resolución 484 de 2017 de la CGN, por la cual se incorpora al Régimen de Contabilidad Pública el marco conceptual para la preparación y presentación de información financiera de las entidades de gobierno en el anexo, el numeral 10.5, establece que la entidad revelará, para cada clase de propiedad, planta y equipo, los siguientes aspectos: 
d) una conciliación entre los valores en libros al principio y al final del periodo contable, que muestre por separado lo siguiente: adquisiciones, adiciones realizadas, disposiciones, retiros, sustitución de componentes, inspecciones generales, reclasificaciones a otro tipo de activos, pérdidas por deterioro del valor reconocidas o revertidas, depreciación y otros cambios.
h) el valor de las propiedades, planta y equipo en proceso de construcción, y el estado de avance y la fecha estimada de terminación.
j) la información de bienes que se hayan reconocido como propiedades, planta y equipo o que se hayan retirado, por la tenencia del control, independientemente de la titularidad o derecho de dominio (esta información estará relacionada con: la entidad de la cual se reciben o a la cual se entregan, el monto, la descripción, la cantidad y la duración del contrato, cuando a ello haya lugar). 
El numeral 3.6  establece que la entidad deberá revelar información relativa al valor en libros y a las condiciones de la cuenta por cobrar, tales como: plazo, tasa de interés, vencimiento y restricciones, que las cuentas por cobrar le impongan a la entidad. También, que se revelará el valor de las pérdidas por deterioro, o de su reversión, reconocidas durante el periodo contable, así como el deterioro acumulado. Adicionalmente, se revelará un análisis de la antigüedad de las cuentas por cobrar que estén en mora, pero no deterioradas, al final del periodo.
La Resolución 533 de 2015, por la cual se incorpora, en el Régimen de Contabilidad Pública, el Marco Conceptual para la Preparación y Presentación de Información Financiera de las entidades de gobierno, establece en el numeral 6.4, la revelación de los elementos de los estados financieros que la información financiera, se revela en la estructura de los estados financieros, así como en sus notas explicativas. La revelación hace referencia a la selección, ubicación y organización de la información financiera. Las decisiones sobre estos tres asuntos se deben tomar teniendo en cuenta las necesidades que tienen los usuarios de conocer acerca de los hechos económicos que influyen en la estructura financiera de una entidad de gobierno.
La Resolución 193 de 2016, el anexo, en la introducción, señala que la información financiera servirá de instrumento para que los diferentes usuarios fundamenten sus análisis para efectos de control, toma de decisiones y rendición de cuentas, a fin de lograr una gestión pública eficiente y transparente, para lo cual revelará información que interprete la realidad económica. De igual forma indica que la información revelada en los estados financieros deberá ser susceptible de comprobaciones y conciliaciones exhaustivas, aleatorias, internas o externas que acrediten sus características fundamentales de relevancia y representación fiel y que confirmen la aplicación estricta del Régimen de Contabilidad Pública para el reconocimiento, medición, revelación y presentación de los hechos económicos de la entidad.
Igualmente, esta norma precisa, en el numeral 2.2.3, que la revelación es la etapa en la que la entidad sintetiza y representa la situación financiera, los resultados de la actividad y la capacidad de prestación de servicios o generación de flujos de recursos, en estados financieros. Incluye los estados financieros y las notas a los estados financieros.
Ley 87 de 1993, en el artículo 2, indica que atendiendo los principios constitucionales que debe caracterizar la administración pública, el diseño y el desarrollo del Sistema de Control Interno se orientará al logro de los siguientes objetivos fundamentales, en los literales a, b, c, d, e y f, establecen: Proteger los recursos de la organización, buscando su adecuada administración ante posibles riesgos que lo afecten; garantizar la eficacia, la eficiencia y economía en todas las operaciones promoviendo y facilitando la correcta ejecución de las funciones y actividades definidas para el logro de la misión institucional; velar porque todas las actividades y recursos de la organización estén dirigidos al cumplimiento de los objetivos de la entidad; garantizar la correcta evaluación y seguimiento de la gestión organizacional y asegurar la oportunidad y confiabilidad de la información y de sus registros. El artículo 3, indica las características del Control Interno y el artículo 4 señala los elementos para el Sistema de Control Interno. 
Presuntamente, la Ley 734 de 2002, artículo 34, numeral 1°, referido a los deberes de todo servidor público.
Incumpliendo lo anterior, la Universidad Tecnológica de Pereira a 31 de diciembre del 2018, omitió revelar en las notas explicativas a la información contable lo siguiente:
Propiedad, planta y equipo:
• Conciliación entre los valores en libros al principio y al final del periodo contable, que muestre por separado lo siguiente: adquisiciones, adiciones realizadas, disposiciones, retiros, sustitución de componentes, inspecciones generales, reclasificaciones a otro tipo de activos, depreciación y otros cambios.
• El estado de avance de las propiedades, planta y equipo en proceso de construcción y la fecha estimada de terminación.
Cuentas por cobrar:
• La información de bienes que se hayan retirado a título de comodato indicando la entidad de la cual se reciben o a la cual se entregan, el monto, la descripción, la cantidad y la duración del contrato.
• Las condiciones de la cuenta por cobrar, como: plazo, tasa de interés, vencimiento y restricciones, que las cuentas por cobrar le impongan a la entidad. 
• Revelación de un análisis de la antigüedad de las cuentas por cobrar que estén en mora, pero no deterioradas, al final del periodo. </v>
      </c>
      <c r="D63" s="920" t="str">
        <f>'1115-F02 Informe PM'!D62</f>
        <v>Lo anterior causado por debilidades en el control interno contable</v>
      </c>
      <c r="E63" s="551" t="str">
        <f>'1115-F02 Informe PM'!G62</f>
        <v>Ajuste de las Notas de Revelaciones de acuerdo al anexo 484 de 2017 expedido por la Contaduría General de la Nación</v>
      </c>
      <c r="F63" s="551" t="str">
        <f>'1115-F02 Informe PM'!H62</f>
        <v>Revisar y complementar las revelaciones en relación a las metodologias utilizadas, detallando aspectos relevantes para cada partida que componen los Estados Financieros de  la Universidad.</v>
      </c>
      <c r="G63" s="427" t="s">
        <v>100</v>
      </c>
      <c r="H63" s="427" t="str">
        <f>'1115-F02 Informe PM'!I62</f>
        <v>Documento</v>
      </c>
      <c r="I63" s="427">
        <f>'1115-F02 Informe PM'!J62</f>
        <v>1</v>
      </c>
      <c r="J63" s="428">
        <f>'1115-F02 Informe PM'!L62</f>
        <v>43889</v>
      </c>
      <c r="K63" s="498">
        <v>0</v>
      </c>
      <c r="L63" s="519" t="str">
        <f>IF(K63=I63,$V$9,IF(AND(K63&lt;I63,J63&lt;$D$11),$V$10,$V$11))</f>
        <v xml:space="preserve">Vigente </v>
      </c>
      <c r="M63" s="860" t="s">
        <v>439</v>
      </c>
      <c r="N63" s="852"/>
      <c r="O63" s="852"/>
      <c r="P63" s="853"/>
      <c r="Q63" s="57">
        <f t="shared" si="0"/>
        <v>0</v>
      </c>
      <c r="R63" s="45">
        <f>Q63/1</f>
        <v>0</v>
      </c>
      <c r="S63" s="511">
        <f>(R63)/$T$10</f>
        <v>0</v>
      </c>
      <c r="T63" s="989" t="str">
        <f>IF(AND(S63=$U$10, S64=$U$10),$W$9,$W$10)</f>
        <v>HALLAZGO PENDIENTE DE CUMPLIMIENTO DE ACCION</v>
      </c>
      <c r="U63" s="515" t="s">
        <v>338</v>
      </c>
      <c r="V63" s="538" t="str">
        <f>IF(AND(U63=$V$5,U64=$V$5),$W$5,IF(AND(U63=$V$7,U64=$V$7),$W$7,$W$6))</f>
        <v>ACCION PARCIALMENTE CUMPLIDA</v>
      </c>
      <c r="W63" s="884" t="s">
        <v>478</v>
      </c>
      <c r="X63" s="878" t="s">
        <v>352</v>
      </c>
      <c r="Y63" s="878" t="s">
        <v>169</v>
      </c>
      <c r="Z63" s="884" t="str">
        <f>IF(AND(V63=$W$5,X63=$X$41),$Y$5,IF(X63=$X$7,$Y$7,$Y$6))</f>
        <v>HALLAZGO PENDIENTE DE EVALUACION - Acciones no finalizadas, o acciones que siendo finalizadas, no se puede comprobar laefectividad en el periodo</v>
      </c>
      <c r="AA63" s="993" t="s">
        <v>169</v>
      </c>
    </row>
    <row r="64" spans="1:27" s="46" customFormat="1" ht="111.75" customHeight="1" thickBot="1" x14ac:dyDescent="0.25">
      <c r="A64" s="915"/>
      <c r="B64" s="908"/>
      <c r="C64" s="919"/>
      <c r="D64" s="922"/>
      <c r="E64" s="552" t="str">
        <f>'1115-F02 Informe PM'!G63</f>
        <v>Consulta a la Contaduria General de la Nación la forma de Presentar la Notas a los Estados Financieros.</v>
      </c>
      <c r="F64" s="552" t="str">
        <f>'1115-F02 Informe PM'!H63</f>
        <v>Revisar de acuerdo a la respuesta dada por la CGN y la presentación de los Estados Financieros de la UTP</v>
      </c>
      <c r="G64" s="429" t="s">
        <v>100</v>
      </c>
      <c r="H64" s="429" t="str">
        <f>'1115-F02 Informe PM'!I63</f>
        <v>Documento</v>
      </c>
      <c r="I64" s="429">
        <f>'1115-F02 Informe PM'!J63</f>
        <v>1</v>
      </c>
      <c r="J64" s="430">
        <f>'1115-F02 Informe PM'!L63</f>
        <v>43889</v>
      </c>
      <c r="K64" s="500">
        <v>0</v>
      </c>
      <c r="L64" s="444" t="str">
        <f>IF(K64=I64,$V$9,IF(AND(K64&lt;I64,J64&lt;$D$11),$V$10,$V$11))</f>
        <v xml:space="preserve">Vigente </v>
      </c>
      <c r="M64" s="856" t="s">
        <v>440</v>
      </c>
      <c r="N64" s="857"/>
      <c r="O64" s="857"/>
      <c r="P64" s="858"/>
      <c r="Q64" s="445">
        <f t="shared" si="0"/>
        <v>0</v>
      </c>
      <c r="R64" s="47">
        <f>Q64/1</f>
        <v>0</v>
      </c>
      <c r="S64" s="422">
        <f>(R64)/$T$10</f>
        <v>0</v>
      </c>
      <c r="T64" s="990"/>
      <c r="U64" s="517" t="s">
        <v>338</v>
      </c>
      <c r="V64" s="550" t="str">
        <f>IF(AND(U64=$V$5,U65=$V$5),$W$5,IF(AND(U64=$V$7,U65=$V$7),$W$7,$W$6))</f>
        <v>ACCION PARCIALMENTE CUMPLIDA</v>
      </c>
      <c r="W64" s="885"/>
      <c r="X64" s="879"/>
      <c r="Y64" s="879"/>
      <c r="Z64" s="885"/>
      <c r="AA64" s="995"/>
    </row>
    <row r="65" spans="1:27" s="46" customFormat="1" ht="409.5" customHeight="1" thickBot="1" x14ac:dyDescent="0.25">
      <c r="A65" s="555">
        <f>'1115-F02 Informe PM'!A64</f>
        <v>13</v>
      </c>
      <c r="B65" s="533" t="str">
        <f>'1115-F02 Informe PM'!B64</f>
        <v>13-2018</v>
      </c>
      <c r="C65" s="558" t="str">
        <f>'1115-F02 Informe PM'!C64</f>
        <v xml:space="preserve">HALLAZGO 13.  CONCILIACIÓN CARTERA
La Resolución 193 de 2016, en el anexo, el numeral 1.1. define el control interno contable como el proceso que bajo la responsabilidad del representante legal o máximo directivo de la entidad, así como de los responsables de las áreas financieras y contables, se adelanta en las entidades, con el fin de lograr la existencia y efectividad de los procedimientos de control y verificación de las actividades propias del proceso contable, de modo que garanticen razonablemente que la información financiera cumpla con las características fundamentales de relevancia y representación fiel de que trata el Régimen de Contabilidad Pública.
También, el numeral 3.2.14 Análisis, verificación y conciliación de información, de la misma norma establece que debe realizarse permanentemente el análisis de la información contable registrada en las diferentes subcuentas, a fin de contrastarla y ajustarla, si a ello hubiere lugar, con las fuentes de datos que provienen de aquellas dependencias que generan información relativa a bancos, inversiones, nómina, rentas o cuentas por cobrar, deuda pública, propiedad, planta y equipo, entre otros.
La Ley 87 de 1993, artículo 2, indica que, atendiendo los principios constitucionales que debe caracterizar la administración pública, el diseño y el desarrollo del Sistema de Control Interno se orientará al logro de los siguientes objetivos fundamentales, en los literales a, b, c, d, e y f, establecen: Proteger los recursos de la organización, buscando su adecuada administración ante posibles riesgos que lo afecten; garantizar la eficacia, la eficiencia y economía en todas las operaciones promoviendo y facilitando la correcta ejecución de las funciones y actividades definidas para el logro de la misión institucional; velar porque todas las actividades y recursos de la organización estén dirigidos al cumplimiento de los objetivos de la entidad; garantizar la correcta evaluación y seguimiento de la gestión organizacional y asegurar la oportunidad y confiabilidad de la información y de sus registros. El artículo 3, indica las características del Control Interno y el artículo 4 señala los elementos para el Sistema de Control Interno.
La Universidad Tecnológica de Pereira al cierre de la vigencia 2018, se evidenció saldo en las cuentas por cobrar en contabilidad sin reflejarse en el estado de cartera por edades, en los terceros: Instituto Colombiano de Crédito Educativo ICETEX por $808.517.066, Fondo de Empleados para la Asistencia Social de la UTP-FASUT por $320.582.104 y Universidad del Tolima por $47.686.719, así:
Tabla 15
Así mismo, en la circularización efectuada estas entidades manifiestan no presentar saldo por pagar a favor de la Universidad Tecnológica de Pereira a diciembre 31 de 2018.
</v>
      </c>
      <c r="D65" s="557" t="str">
        <f>'1115-F02 Informe PM'!D64</f>
        <v xml:space="preserve">Lo anterior es ocasionado por debilidades en la conciliación entre los módulos de contabilidad y cartera y de control interno contable; </v>
      </c>
      <c r="E65" s="456" t="str">
        <f>'1115-F02 Informe PM'!G64</f>
        <v xml:space="preserve">Ajuste al Informe de Cartera </v>
      </c>
      <c r="F65" s="456" t="str">
        <f>'1115-F02 Informe PM'!H64</f>
        <v xml:space="preserve">Revisar y ajustar el informe de Cartera </v>
      </c>
      <c r="G65" s="425" t="s">
        <v>100</v>
      </c>
      <c r="H65" s="425" t="str">
        <f>'1115-F02 Informe PM'!I64</f>
        <v>Documento</v>
      </c>
      <c r="I65" s="425">
        <f>'1115-F02 Informe PM'!J64</f>
        <v>1</v>
      </c>
      <c r="J65" s="426">
        <f>'1115-F02 Informe PM'!L64</f>
        <v>43830</v>
      </c>
      <c r="K65" s="503">
        <v>1</v>
      </c>
      <c r="L65" s="477" t="str">
        <f>IF(K65=I65,$V$9,IF(AND(K65&lt;I65,J65&lt;$D$11),$V$10,$V$11))</f>
        <v>Finalizada</v>
      </c>
      <c r="M65" s="859" t="s">
        <v>443</v>
      </c>
      <c r="N65" s="846"/>
      <c r="O65" s="846"/>
      <c r="P65" s="847"/>
      <c r="Q65" s="82">
        <f t="shared" si="0"/>
        <v>1</v>
      </c>
      <c r="R65" s="49">
        <f>Q65/1</f>
        <v>1</v>
      </c>
      <c r="S65" s="438">
        <f>(R65)/$T$10</f>
        <v>2.6315789473684209E-2</v>
      </c>
      <c r="T65" s="523" t="str">
        <f>IF(S65=$U$10,$W$9,$W$10)</f>
        <v>HALLAZGO CON ACCIONES CUMPLIDAS</v>
      </c>
      <c r="U65" s="522" t="s">
        <v>337</v>
      </c>
      <c r="V65" s="472" t="str">
        <f>IF(U65=$V$5,$W$5,IF(U65=$V$7,$W$7,$W$6))</f>
        <v xml:space="preserve">ACCION CUMPLIDA </v>
      </c>
      <c r="W65" s="418" t="s">
        <v>479</v>
      </c>
      <c r="X65" s="549" t="s">
        <v>350</v>
      </c>
      <c r="Y65" s="418" t="s">
        <v>480</v>
      </c>
      <c r="Z65" s="418" t="str">
        <f>IF(AND(V65=$W$5,X65=$X$41),$Y$5,IF(X65=$X$7,$Y$7,$Y$6))</f>
        <v>HALLAZGO NO SUBSANADO - La evidencia demuestra que el hallazgo puede repetirse, ya sea porque la corrección no se dio o porque la acción debe completarse con otra acción.</v>
      </c>
      <c r="AA65" s="543" t="s">
        <v>481</v>
      </c>
    </row>
    <row r="66" spans="1:27" s="46" customFormat="1" ht="149.25" customHeight="1" x14ac:dyDescent="0.2">
      <c r="A66" s="905">
        <f>'1115-F02 Informe PM'!A65</f>
        <v>14</v>
      </c>
      <c r="B66" s="907" t="str">
        <f>'1115-F02 Informe PM'!B65</f>
        <v>14-2018</v>
      </c>
      <c r="C66" s="909" t="str">
        <f>'1115-F02 Informe PM'!C65</f>
        <v>HALLAZGO 14.  BENEFICIOS POSEMPLEO
La Resolución de Rectoría 6331 del 29 de diciembre de 2017, actualizado a versión 2 mediante Resolución de Rectoría 7493 del 31 de diciembre de 2018, mediante la cual se adopta el manual de políticas contables de la UTP, en el Título I políticas contables, capítulo II Pasivos, numeral 3, Política contable para beneficios a los empleados establece que en la presentación de los beneficios posempleo en los estados financieros, se debe considerar lo siguiente:
El valor reconocido como un pasivo por beneficios posempleo, se presentará como el valor total neto resultante de deducir, al valor presente de la obligación por beneficios definidos al final del periodo contable, el valor de mercado de los activos, si los hubiera, destinados a cubrir directamente las obligaciones al final del periodo contable.
Contrario a lo anterior, la Universidad Tecnológica de Pereira, no presentó en forma adecuada en el Estado de Situación Financiera a diciembre 31 de 2018, los beneficios posempleo por el valor neto equivalente a $47.805.809.733, resultante de descontar al pasivo por Beneficios Posempleo – Pensiones por $74.696.052.955, el Plan de Activos para beneficios Posempleo que al cierre de la vigencia ascendió a $26.890.243.222.</v>
      </c>
      <c r="D66" s="920" t="str">
        <f>'1115-F02 Informe PM'!D65</f>
        <v xml:space="preserve">Lo anterior es ocasionado por debilidades de control interno contable, </v>
      </c>
      <c r="E66" s="551" t="str">
        <f>'1115-F02 Informe PM'!G65</f>
        <v xml:space="preserve">Ajuste de la Presentación de todas las partidas que contempla los Beneficios Posempleo de la Universidad. </v>
      </c>
      <c r="F66" s="551" t="str">
        <f>'1115-F02 Informe PM'!H65</f>
        <v>Revisar  y complementar la presentación de los Estados Fiancieros al final del ejercicio contable, todas las partidas que intervienen en el valor neto de los Beneficios Posempleo de la Universidad.</v>
      </c>
      <c r="G66" s="427" t="s">
        <v>100</v>
      </c>
      <c r="H66" s="427" t="str">
        <f>'1115-F02 Informe PM'!I65</f>
        <v>Documento</v>
      </c>
      <c r="I66" s="427">
        <f>'1115-F02 Informe PM'!J65</f>
        <v>1</v>
      </c>
      <c r="J66" s="428">
        <f>'1115-F02 Informe PM'!L65</f>
        <v>43889</v>
      </c>
      <c r="K66" s="498">
        <v>0</v>
      </c>
      <c r="L66" s="519" t="str">
        <f>IF(K66=I66,$V$9,IF(AND(K66&lt;I66,J66&lt;$D$11),$V$10,$V$11))</f>
        <v xml:space="preserve">Vigente </v>
      </c>
      <c r="M66" s="860" t="s">
        <v>439</v>
      </c>
      <c r="N66" s="852"/>
      <c r="O66" s="852"/>
      <c r="P66" s="853"/>
      <c r="Q66" s="57">
        <f t="shared" si="0"/>
        <v>0</v>
      </c>
      <c r="R66" s="45">
        <f>Q66/1</f>
        <v>0</v>
      </c>
      <c r="S66" s="511">
        <f>(R66)/$T$10</f>
        <v>0</v>
      </c>
      <c r="T66" s="989" t="str">
        <f>IF(AND(S66=$U$10, S67=$U$10),$W$9,$W$10)</f>
        <v>HALLAZGO PENDIENTE DE CUMPLIMIENTO DE ACCION</v>
      </c>
      <c r="U66" s="515" t="s">
        <v>338</v>
      </c>
      <c r="V66" s="538" t="str">
        <f>IF(U66=$V$5,$W$5,IF(U66=$V$7,$W$7,$W$6))</f>
        <v>ACCION PARCIALMENTE CUMPLIDA</v>
      </c>
      <c r="W66" s="884" t="s">
        <v>478</v>
      </c>
      <c r="X66" s="878" t="s">
        <v>352</v>
      </c>
      <c r="Y66" s="878" t="s">
        <v>169</v>
      </c>
      <c r="Z66" s="884" t="str">
        <f>IF(AND(V66=$W$5,V67=$W$5,X66=$X$41),$Y$5,IF(X66=$X$7,$Y$7,$Y$6))</f>
        <v>HALLAZGO PENDIENTE DE EVALUACION - Acciones no finalizadas, o acciones que siendo finalizadas, no se puede comprobar laefectividad en el periodo</v>
      </c>
      <c r="AA66" s="1011" t="s">
        <v>169</v>
      </c>
    </row>
    <row r="67" spans="1:27" s="46" customFormat="1" ht="112.5" customHeight="1" thickBot="1" x14ac:dyDescent="0.25">
      <c r="A67" s="915"/>
      <c r="B67" s="908"/>
      <c r="C67" s="910"/>
      <c r="D67" s="922"/>
      <c r="E67" s="552" t="str">
        <f>'1115-F02 Informe PM'!G66</f>
        <v>Consulta a la Contaduria General de la Nación el como debe ser la presentación de la cuenta Beneficios Posempleo en los Estados Financieros</v>
      </c>
      <c r="F67" s="552" t="str">
        <f>'1115-F02 Informe PM'!H66</f>
        <v xml:space="preserve">Revisar de acuerdo a la respuesta de la CGN la forma de presentación en los Estados Financieros de la cuenta Beneficios Posempleo </v>
      </c>
      <c r="G67" s="429" t="s">
        <v>100</v>
      </c>
      <c r="H67" s="429" t="str">
        <f>'1115-F02 Informe PM'!I66</f>
        <v>Documento</v>
      </c>
      <c r="I67" s="429">
        <f>'1115-F02 Informe PM'!J66</f>
        <v>1</v>
      </c>
      <c r="J67" s="430">
        <f>'1115-F02 Informe PM'!L66</f>
        <v>43889</v>
      </c>
      <c r="K67" s="500">
        <v>0</v>
      </c>
      <c r="L67" s="444" t="str">
        <f>IF(K67=I67,$V$9,IF(AND(K67&lt;I67,J67&lt;$D$11),$V$10,$V$11))</f>
        <v xml:space="preserve">Vigente </v>
      </c>
      <c r="M67" s="856" t="s">
        <v>444</v>
      </c>
      <c r="N67" s="857"/>
      <c r="O67" s="857"/>
      <c r="P67" s="858"/>
      <c r="Q67" s="445">
        <f t="shared" si="0"/>
        <v>0</v>
      </c>
      <c r="R67" s="47">
        <f>Q67/1</f>
        <v>0</v>
      </c>
      <c r="S67" s="422">
        <f>(R67)/$T$10</f>
        <v>0</v>
      </c>
      <c r="T67" s="990"/>
      <c r="U67" s="517" t="s">
        <v>338</v>
      </c>
      <c r="V67" s="539" t="str">
        <f>IF(U67=$V$5,$W$5,IF(U67=$V$7,$W$7,$W$6))</f>
        <v>ACCION PARCIALMENTE CUMPLIDA</v>
      </c>
      <c r="W67" s="885"/>
      <c r="X67" s="879"/>
      <c r="Y67" s="879"/>
      <c r="Z67" s="885"/>
      <c r="AA67" s="1012"/>
    </row>
    <row r="68" spans="1:27" s="46" customFormat="1" ht="81.75" customHeight="1" x14ac:dyDescent="0.2">
      <c r="A68" s="905">
        <f>'1115-F02 Informe PM'!A67</f>
        <v>15</v>
      </c>
      <c r="B68" s="907" t="str">
        <f>'1115-F02 Informe PM'!B67</f>
        <v>15-2018</v>
      </c>
      <c r="C68" s="909" t="str">
        <f>'1115-F02 Informe PM'!C67</f>
        <v>HALLAZGO 15.  LIQUIDACIÓN MATRÍCULA 
La Ley 87 de 1993, establece las normas para el ejercicio de control interno en las entidades y organismos del Estado, en el artículo 4, literales e, h, i y J,  informa algunos de  los elementos del SCI que toda entidad en cabeza de sus directivos debe implementar para facilitar entre otros el control ciudadano a la gestión de la entidad, el establecimiento de sistemas modernos de información que faciliten la gestión y el control, la organización de métodos confiables para la evaluación de la gestión y adopción de normas para la protección y utilización racional de los recursos. El artículo 3, indica las características del Control Interno y el artículo 4 señala los elementos para el Sistema de Control Interno.
El Acuerdo 24 del 15 de octubre de 1986, del Consejo Superior de la Universidad Tecnológica de Pereira, establece las bases de liquidación de matrícula y otros derechos para los programas de pregrado. En el artículo 3 señala la determinación de los derechos de matrícula con base en la declaración de renta y patrimonio o Certificados de Ingreso, el artículo 8, indica que cuando no resulte posible por este método se determinará a través de otros mecanismos, atendiendo siempre lo que más le convenga a la Universidad.
El Acuerdo 09 del 07 de febrero de 2009, modificó el Acuerdo 24, establece que los derechos de matrícula serán calculados a partir del primer semestre de 2001 en Salarios Mínimos Legales.
El Acuerdo 21 del 19 de septiembre de 2003, emitido por el Consejo Superior de la Universidad Tecnológica de Pereira, en el artículo 1, establece como documentos distintos a los establecidos en el Acuerdo 24 de 1986, con base en los cuales se podrá liquidar la matrícula financiera: el Certificado del Colegio y fotocopia de factura de servicio público donde conste el estrato socioeconómico donde reside el grupo familiar. En el artículo 3, estableció como criterio central que se aplicará el mecanismo que resulte más favorable al estudiante en la determinación de los derechos de matrícula.
El Sistema de Gestión de Calidad Integrado de la Universidad, adoptado mediante Acuerdo 62 del 09 de diciembre de 2015, establece el procedimiento de gestión financiera identificado con el código 134-TRS-10 versión 6, el cual en la actividad 10, estableció la verificación aleatoria de las liquidaciones realizadas a través del Jefe de Gestión Financiera.
En la Universidad Tecnológica de Pereira, revisadas las liquidaciones de matrículas financieras del año 2018, se observó que la liquidación del estudiante identificado CC.1.004.519.XXX bajo el método estrato-colegio, presentó error de liquidación, toda vez que se calculó con lectura de soporte de factura de servicio público como de estrato “bajo-bajo”, cuando en realidad es de estrato “bajo”. 
Tabla 16</v>
      </c>
      <c r="D68" s="920" t="str">
        <f>'1115-F02 Informe PM'!D67</f>
        <v xml:space="preserve">Lo anterior causado por la falta de seguimiento y monitoreo al proceso de matrícula financiera y de control al aplicativo de Matrícula-Programación y Software Financiero, </v>
      </c>
      <c r="E68" s="911" t="str">
        <f>'1115-F02 Informe PM'!G67</f>
        <v>Actualización del procedimiento 134-TRS-10 versión 6 estableciendos puntos de control</v>
      </c>
      <c r="F68" s="551" t="str">
        <f>'1115-F02 Informe PM'!H67</f>
        <v>GF:  Establecer una revisión a los documentos que suben los estudiantes durante el proceso de inscripción</v>
      </c>
      <c r="G68" s="427" t="s">
        <v>146</v>
      </c>
      <c r="H68" s="427" t="str">
        <f>'1115-F02 Informe PM'!I67</f>
        <v>Procedimiento</v>
      </c>
      <c r="I68" s="427">
        <f>'1115-F02 Informe PM'!J67</f>
        <v>1</v>
      </c>
      <c r="J68" s="428">
        <f>'1115-F02 Informe PM'!L67</f>
        <v>43830</v>
      </c>
      <c r="K68" s="498">
        <v>1</v>
      </c>
      <c r="L68" s="519" t="str">
        <f>IF(K68=I68,$V$9,IF(AND(K68&lt;I68,J68&lt;$D$11),$V$10,$V$11))</f>
        <v>Finalizada</v>
      </c>
      <c r="M68" s="860" t="s">
        <v>435</v>
      </c>
      <c r="N68" s="852"/>
      <c r="O68" s="852"/>
      <c r="P68" s="853"/>
      <c r="Q68" s="57">
        <f t="shared" si="0"/>
        <v>1</v>
      </c>
      <c r="R68" s="45">
        <f>Q68/2</f>
        <v>0.5</v>
      </c>
      <c r="S68" s="991">
        <f>(R68+R69)/$T$10</f>
        <v>1.3157894736842105E-2</v>
      </c>
      <c r="T68" s="989" t="str">
        <f>IF(AND(S68=$U$10, S70=$U$10),$W$9,$W$10)</f>
        <v>HALLAZGO PENDIENTE DE CUMPLIMIENTO DE ACCION</v>
      </c>
      <c r="U68" s="515" t="s">
        <v>337</v>
      </c>
      <c r="V68" s="996" t="str">
        <f>IF(AND(U68=$V$5,U69=$V$5),$W$5,IF(AND(U68=$V$7,U69=$V$7),$W$7,$W$6))</f>
        <v>ACCION PARCIALMENTE CUMPLIDA</v>
      </c>
      <c r="W68" s="884" t="s">
        <v>478</v>
      </c>
      <c r="X68" s="878" t="s">
        <v>352</v>
      </c>
      <c r="Y68" s="884" t="s">
        <v>463</v>
      </c>
      <c r="Z68" s="882" t="str">
        <f>IF(AND(V68=$W$5,V70=$W$5,X68=$X$41),$Y$5,IF(X68=$X$7,$Y$7,$Y$6))</f>
        <v>HALLAZGO PENDIENTE DE EVALUACION - Acciones no finalizadas, o acciones que siendo finalizadas, no se puede comprobar laefectividad en el periodo</v>
      </c>
      <c r="AA68" s="1006" t="s">
        <v>464</v>
      </c>
    </row>
    <row r="69" spans="1:27" s="46" customFormat="1" ht="208.5" customHeight="1" x14ac:dyDescent="0.2">
      <c r="A69" s="914"/>
      <c r="B69" s="916"/>
      <c r="C69" s="923"/>
      <c r="D69" s="921"/>
      <c r="E69" s="913"/>
      <c r="F69" s="553" t="str">
        <f>'1115-F02 Informe PM'!H68</f>
        <v>GTI&amp;SI: Modificar el proceso de inscripciones para que a partir de los datos de las pruebas SABER PRO de cada aspirante, se obtenga la información del colegio y validarlos con los colegios suministrados en el 2018 por DANE registrados en la base de datos de la Universidad.</v>
      </c>
      <c r="G69" s="431" t="s">
        <v>331</v>
      </c>
      <c r="H69" s="431" t="str">
        <f>'1115-F02 Informe PM'!I68</f>
        <v>Ajuste a Sistemas de Información</v>
      </c>
      <c r="I69" s="431">
        <f>'1115-F02 Informe PM'!J68</f>
        <v>1</v>
      </c>
      <c r="J69" s="432">
        <f>'1115-F02 Informe PM'!L68</f>
        <v>44012</v>
      </c>
      <c r="K69" s="502">
        <v>0</v>
      </c>
      <c r="L69" s="513" t="str">
        <f>IF(K69=I69,$V$9,IF(AND(K69&lt;I69,J69&lt;$D$11),$V$10,$V$11))</f>
        <v xml:space="preserve">Vigente </v>
      </c>
      <c r="M69" s="836" t="s">
        <v>415</v>
      </c>
      <c r="N69" s="837"/>
      <c r="O69" s="837"/>
      <c r="P69" s="838"/>
      <c r="Q69" s="58">
        <f t="shared" si="0"/>
        <v>0</v>
      </c>
      <c r="R69" s="48">
        <f>Q69/2</f>
        <v>0</v>
      </c>
      <c r="S69" s="1004"/>
      <c r="T69" s="1003"/>
      <c r="U69" s="520" t="s">
        <v>338</v>
      </c>
      <c r="V69" s="1010"/>
      <c r="W69" s="999"/>
      <c r="X69" s="1000"/>
      <c r="Y69" s="999"/>
      <c r="Z69" s="1009"/>
      <c r="AA69" s="1007"/>
    </row>
    <row r="70" spans="1:27" s="46" customFormat="1" ht="80.25" customHeight="1" x14ac:dyDescent="0.2">
      <c r="A70" s="914"/>
      <c r="B70" s="916"/>
      <c r="C70" s="923"/>
      <c r="D70" s="921"/>
      <c r="E70" s="913" t="str">
        <f>'1115-F02 Informe PM'!G69</f>
        <v>Actualización de perfiles de usuarios del software de liquidación de matrícula</v>
      </c>
      <c r="F70" s="553" t="str">
        <f>'1115-F02 Informe PM'!H69</f>
        <v xml:space="preserve">GF: Remitir memorando a gestión de tecnologías informáticas y sistemas de información </v>
      </c>
      <c r="G70" s="431" t="s">
        <v>146</v>
      </c>
      <c r="H70" s="431" t="str">
        <f>'1115-F02 Informe PM'!I69</f>
        <v>Documento</v>
      </c>
      <c r="I70" s="431">
        <f>'1115-F02 Informe PM'!J69</f>
        <v>1</v>
      </c>
      <c r="J70" s="432">
        <f>'1115-F02 Informe PM'!L69</f>
        <v>43640</v>
      </c>
      <c r="K70" s="502">
        <v>1</v>
      </c>
      <c r="L70" s="513" t="str">
        <f>IF(K70=I70,$V$9,IF(AND(K70&lt;I70,J70&lt;$D$11),$V$10,$V$11))</f>
        <v>Finalizada</v>
      </c>
      <c r="M70" s="839" t="s">
        <v>370</v>
      </c>
      <c r="N70" s="840"/>
      <c r="O70" s="840"/>
      <c r="P70" s="841"/>
      <c r="Q70" s="58">
        <f t="shared" si="0"/>
        <v>1</v>
      </c>
      <c r="R70" s="48">
        <f>Q70/2</f>
        <v>0.5</v>
      </c>
      <c r="S70" s="829">
        <f>(R70+R71)/$T$10</f>
        <v>1.3157894736842105E-2</v>
      </c>
      <c r="T70" s="1003"/>
      <c r="U70" s="520" t="s">
        <v>337</v>
      </c>
      <c r="V70" s="887" t="str">
        <f>IF(AND(U70=$V$5,U71=$V$5),$W$5,IF(AND(U70=$V$7,U71=$V$7),$W$7,$W$6))</f>
        <v>ACCION PARCIALMENTE CUMPLIDA</v>
      </c>
      <c r="W70" s="999"/>
      <c r="X70" s="1000"/>
      <c r="Y70" s="999"/>
      <c r="Z70" s="1009"/>
      <c r="AA70" s="1007"/>
    </row>
    <row r="71" spans="1:27" s="46" customFormat="1" ht="149.25" customHeight="1" thickBot="1" x14ac:dyDescent="0.25">
      <c r="A71" s="915"/>
      <c r="B71" s="908"/>
      <c r="C71" s="910"/>
      <c r="D71" s="922"/>
      <c r="E71" s="912"/>
      <c r="F71" s="552" t="str">
        <f>'1115-F02 Informe PM'!H70</f>
        <v>GTI&amp;SI: Definir el proceso de administración de usuarios y autorizaciones para el aplicativo de liquidacion de matrícula, además de realizar los ajustes respectivos dicho aplicativo.</v>
      </c>
      <c r="G71" s="429" t="s">
        <v>331</v>
      </c>
      <c r="H71" s="429" t="str">
        <f>'1115-F02 Informe PM'!I70</f>
        <v>Ajuste a Sistemas de Información</v>
      </c>
      <c r="I71" s="429">
        <f>'1115-F02 Informe PM'!J70</f>
        <v>1</v>
      </c>
      <c r="J71" s="430">
        <f>'1115-F02 Informe PM'!L70</f>
        <v>44012</v>
      </c>
      <c r="K71" s="500">
        <v>0</v>
      </c>
      <c r="L71" s="444" t="str">
        <f>IF(K71=I71,$V$9,IF(AND(K71&lt;I71,J71&lt;$D$11),$V$10,$V$11))</f>
        <v xml:space="preserve">Vigente </v>
      </c>
      <c r="M71" s="861" t="s">
        <v>415</v>
      </c>
      <c r="N71" s="862"/>
      <c r="O71" s="862"/>
      <c r="P71" s="863"/>
      <c r="Q71" s="445">
        <f t="shared" si="0"/>
        <v>0</v>
      </c>
      <c r="R71" s="47">
        <f>Q71/2</f>
        <v>0</v>
      </c>
      <c r="S71" s="992"/>
      <c r="T71" s="990"/>
      <c r="U71" s="517" t="s">
        <v>338</v>
      </c>
      <c r="V71" s="998"/>
      <c r="W71" s="885"/>
      <c r="X71" s="879"/>
      <c r="Y71" s="885"/>
      <c r="Z71" s="883"/>
      <c r="AA71" s="1008"/>
    </row>
    <row r="72" spans="1:27" s="46" customFormat="1" ht="103.5" customHeight="1" x14ac:dyDescent="0.2">
      <c r="A72" s="905">
        <f>'1115-F02 Informe PM'!A71</f>
        <v>16</v>
      </c>
      <c r="B72" s="907" t="str">
        <f>'1115-F02 Informe PM'!B71</f>
        <v>16-2018</v>
      </c>
      <c r="C72" s="917" t="str">
        <f>'1115-F02 Informe PM'!C71</f>
        <v xml:space="preserve">HALLAZGO 16. PERSONAS EN CONDICIÓN DE DISCAPACIDAD
La Constitución Política de 1991, en el artículo 209 establece que, la función administrativa está al servicio de los intereses generales y se desarrolla con fundamento en el principio de igualdad, entre otros. 
Ley Estatutaria 1618 del 2013, título III, artículo 5, numerales 2 y 3, establecen que la Nación, los departamentos, distritos, municipios y localidades, de acuerdo con sus competencias, así como todas las entidades estatales de todos los órdenes territoriales, incorporarán en sus planes de desarrollo tanto nacionales como territoriales, así como en los respectivos sectoriales e institucionales, su respectiva política pública de discapacidad, con base en la Ley 1145 del 2.007, con el fin de garantizar el ejercicio efectivo de los derechos de las personas con discapacidad, y así mismo, garantizar el acceso real y efectivo de las personas con discapacidad y sus familias a los diferentes servicios sociales que se ofrecen al resto de ciudadanos.   
Igualmente, la norma establece que se debe asegurar que en el diseño, ejecución, seguimiento, monitoreo y evaluación de sus planes, programas y proyectos se incluya un enfoque diferencial que permita garantizar que las personas con discapacidad se beneficien en igualdad de condiciones y en términos de equidad con las demás personas del respectivo plan, programa o proyecto. 
Ley 87 de 1993, artículo 2, indica que,  atendiendo los principios constitucionales que debe caracterizar la administración pública, el diseño y el desarrollo del Sistema de Control Interno se orientará al logro de los siguientes objetivos fundamentales, en los literales a, b, c, d, e, f y h establecen: Proteger los recursos de la organización, buscando su adecuada administración ante posibles riesgos que lo afecten; garantizar la eficacia, la eficiencia y economía en todas las operaciones promoviendo y facilitando la correcta ejecución de las funciones y actividades definidas para el logro de la misión institucional; velar porque todas las actividades y recursos de la organización estén dirigidos al cumplimiento de los objetivos de la entidad; garantizar la correcta evaluación y seguimiento de la gestión organizacional y asegurar la oportunidad y confiabilidad de la información y de sus registros, velar porque la entidad disponga de procesos de planeación y mecanismos adecuados para el diseño y desarrollo organizacional, de acuerdo con su naturaleza y características. El artículo 3, indica la características del Control Interno y el artículo 4 señala los elementos para el Sistema de Control Interno.
Presuntamente, la Ley 734 de 2002, artículo 34, numeral 1°, referido a los deberes de todo servidor público.
En la Universidad Tecnológica de Pereira, se evidenció que el Plan de Desarrollo Institucional – PDI - UTP 2018, no cuenta con una política de discapacidad que garantice el acceso real y efectivo de dicha población y sus familias a todos los derechos que se ofrecen al resto de ciudadanos y que contenga un enfoque diferencial, que permita garantizar que las personas en condición de discapacidad se beneficien en igualdad de condiciones como las demás personas.
</v>
      </c>
      <c r="D72" s="920" t="str">
        <f>'1115-F02 Informe PM'!D71</f>
        <v xml:space="preserve">Lo anterior se debe a deficiencias de controles en la planeación del PDI de la Universidad, </v>
      </c>
      <c r="E72" s="911" t="str">
        <f>'1115-F02 Informe PM'!G71</f>
        <v xml:space="preserve">Formulación  de la  Politica de discapacidad UTP </v>
      </c>
      <c r="F72" s="551" t="str">
        <f>'1115-F02 Informe PM'!H71</f>
        <v xml:space="preserve">Elaborar borrador de la politica de discapacidad de acuerdo a estrategias y acciones desarrolladas en la UTP y atendiendo lo establecido en la Ley 1618 de 2013 </v>
      </c>
      <c r="G72" s="427" t="s">
        <v>258</v>
      </c>
      <c r="H72" s="427" t="str">
        <f>'1115-F02 Informe PM'!I71</f>
        <v>Documento</v>
      </c>
      <c r="I72" s="427">
        <f>'1115-F02 Informe PM'!J71</f>
        <v>1</v>
      </c>
      <c r="J72" s="428">
        <f>'1115-F02 Informe PM'!L71</f>
        <v>43676</v>
      </c>
      <c r="K72" s="498">
        <v>1</v>
      </c>
      <c r="L72" s="519" t="str">
        <f>IF(K72=I72,$V$9,IF(AND(K72&lt;I72,J72&lt;$D$11),$V$10,$V$11))</f>
        <v>Finalizada</v>
      </c>
      <c r="M72" s="860" t="s">
        <v>410</v>
      </c>
      <c r="N72" s="852"/>
      <c r="O72" s="852"/>
      <c r="P72" s="853"/>
      <c r="Q72" s="57">
        <f t="shared" si="0"/>
        <v>1</v>
      </c>
      <c r="R72" s="45">
        <f>Q72/4</f>
        <v>0.25</v>
      </c>
      <c r="S72" s="991">
        <f>(R72+R73+R74+R75)/$T$10</f>
        <v>1.3157894736842105E-2</v>
      </c>
      <c r="T72" s="989" t="str">
        <f>IF(S72=$U$10,$W$9,$W$10)</f>
        <v>HALLAZGO PENDIENTE DE CUMPLIMIENTO DE ACCION</v>
      </c>
      <c r="U72" s="515" t="s">
        <v>337</v>
      </c>
      <c r="V72" s="996" t="str">
        <f>IF(AND(U72=$V$5,U73=$V$5,U74=$V$5,U75=$V$5),$W$5,IF(AND(U72=$V$7,U73=$V$7),$W$7,$W$6))</f>
        <v>ACCION PARCIALMENTE CUMPLIDA</v>
      </c>
      <c r="W72" s="884" t="s">
        <v>478</v>
      </c>
      <c r="X72" s="878" t="s">
        <v>352</v>
      </c>
      <c r="Y72" s="878" t="s">
        <v>169</v>
      </c>
      <c r="Z72" s="996" t="str">
        <f>IF(AND(V72=$W$5,X72=$X$41),$Y$5,IF(X72=$X$7,$Y$7,$Y$6))</f>
        <v>HALLAZGO PENDIENTE DE EVALUACION - Acciones no finalizadas, o acciones que siendo finalizadas, no se puede comprobar laefectividad en el periodo</v>
      </c>
      <c r="AA72" s="993" t="s">
        <v>169</v>
      </c>
    </row>
    <row r="73" spans="1:27" s="46" customFormat="1" ht="116.25" customHeight="1" x14ac:dyDescent="0.2">
      <c r="A73" s="914"/>
      <c r="B73" s="916"/>
      <c r="C73" s="918"/>
      <c r="D73" s="921"/>
      <c r="E73" s="913"/>
      <c r="F73" s="553" t="str">
        <f>'1115-F02 Informe PM'!H72</f>
        <v>Presentar borrador de politica ante instancias de revisión correspondientes</v>
      </c>
      <c r="G73" s="431" t="s">
        <v>258</v>
      </c>
      <c r="H73" s="431" t="str">
        <f>'1115-F02 Informe PM'!I72</f>
        <v>Memorando</v>
      </c>
      <c r="I73" s="431">
        <f>'1115-F02 Informe PM'!J72</f>
        <v>1</v>
      </c>
      <c r="J73" s="432">
        <f>'1115-F02 Informe PM'!L72</f>
        <v>43738</v>
      </c>
      <c r="K73" s="502">
        <v>1</v>
      </c>
      <c r="L73" s="513" t="str">
        <f>IF(K73=I73,$V$9,IF(AND(K73&lt;I73,J73&lt;$D$11),$V$10,$V$11))</f>
        <v>Finalizada</v>
      </c>
      <c r="M73" s="836" t="s">
        <v>411</v>
      </c>
      <c r="N73" s="843"/>
      <c r="O73" s="843"/>
      <c r="P73" s="844"/>
      <c r="Q73" s="58">
        <f t="shared" si="0"/>
        <v>1</v>
      </c>
      <c r="R73" s="48">
        <f>Q73/4</f>
        <v>0.25</v>
      </c>
      <c r="S73" s="1005"/>
      <c r="T73" s="1003"/>
      <c r="U73" s="520" t="s">
        <v>337</v>
      </c>
      <c r="V73" s="997"/>
      <c r="W73" s="999"/>
      <c r="X73" s="1000"/>
      <c r="Y73" s="1000"/>
      <c r="Z73" s="997"/>
      <c r="AA73" s="994"/>
    </row>
    <row r="74" spans="1:27" s="46" customFormat="1" ht="81" customHeight="1" x14ac:dyDescent="0.2">
      <c r="A74" s="914"/>
      <c r="B74" s="916"/>
      <c r="C74" s="918"/>
      <c r="D74" s="921"/>
      <c r="E74" s="913"/>
      <c r="F74" s="553" t="str">
        <f>'1115-F02 Informe PM'!H73</f>
        <v>Adoptar la politica de Discapacidad mediante acto administrativo</v>
      </c>
      <c r="G74" s="431" t="s">
        <v>258</v>
      </c>
      <c r="H74" s="431" t="str">
        <f>'1115-F02 Informe PM'!I73</f>
        <v>Acto administrativo</v>
      </c>
      <c r="I74" s="431">
        <f>'1115-F02 Informe PM'!J73</f>
        <v>1</v>
      </c>
      <c r="J74" s="432">
        <f>'1115-F02 Informe PM'!L73</f>
        <v>43920</v>
      </c>
      <c r="K74" s="502">
        <v>0</v>
      </c>
      <c r="L74" s="513" t="str">
        <f>IF(K74=I74,$V$9,IF(AND(K74&lt;I74,J74&lt;$D$11),$V$10,$V$11))</f>
        <v xml:space="preserve">Vigente </v>
      </c>
      <c r="M74" s="836" t="s">
        <v>445</v>
      </c>
      <c r="N74" s="843"/>
      <c r="O74" s="843"/>
      <c r="P74" s="844"/>
      <c r="Q74" s="58">
        <f t="shared" si="0"/>
        <v>0</v>
      </c>
      <c r="R74" s="48">
        <f>Q74/4</f>
        <v>0</v>
      </c>
      <c r="S74" s="1005"/>
      <c r="T74" s="1003"/>
      <c r="U74" s="520" t="s">
        <v>338</v>
      </c>
      <c r="V74" s="997"/>
      <c r="W74" s="999"/>
      <c r="X74" s="1000"/>
      <c r="Y74" s="1000"/>
      <c r="Z74" s="997"/>
      <c r="AA74" s="994"/>
    </row>
    <row r="75" spans="1:27" s="46" customFormat="1" ht="69.75" customHeight="1" thickBot="1" x14ac:dyDescent="0.25">
      <c r="A75" s="915"/>
      <c r="B75" s="908"/>
      <c r="C75" s="919"/>
      <c r="D75" s="922"/>
      <c r="E75" s="912"/>
      <c r="F75" s="552" t="str">
        <f>'1115-F02 Informe PM'!H74</f>
        <v>Divulgar la politica</v>
      </c>
      <c r="G75" s="429" t="s">
        <v>258</v>
      </c>
      <c r="H75" s="429" t="str">
        <f>'1115-F02 Informe PM'!I74</f>
        <v>Documentos</v>
      </c>
      <c r="I75" s="429">
        <f>'1115-F02 Informe PM'!J74</f>
        <v>3</v>
      </c>
      <c r="J75" s="430">
        <f>'1115-F02 Informe PM'!L74</f>
        <v>44012</v>
      </c>
      <c r="K75" s="500">
        <v>0</v>
      </c>
      <c r="L75" s="444" t="str">
        <f>IF(K75=I75,$V$9,IF(AND(K75&lt;I75,J75&lt;$D$11),$V$10,$V$11))</f>
        <v xml:space="preserve">Vigente </v>
      </c>
      <c r="M75" s="861" t="s">
        <v>446</v>
      </c>
      <c r="N75" s="867"/>
      <c r="O75" s="867"/>
      <c r="P75" s="868"/>
      <c r="Q75" s="445">
        <f t="shared" si="0"/>
        <v>0</v>
      </c>
      <c r="R75" s="47">
        <f>Q75/4</f>
        <v>0</v>
      </c>
      <c r="S75" s="992"/>
      <c r="T75" s="990"/>
      <c r="U75" s="517" t="s">
        <v>338</v>
      </c>
      <c r="V75" s="998"/>
      <c r="W75" s="885"/>
      <c r="X75" s="879"/>
      <c r="Y75" s="879"/>
      <c r="Z75" s="998"/>
      <c r="AA75" s="995"/>
    </row>
    <row r="76" spans="1:27" s="46" customFormat="1" ht="111" customHeight="1" x14ac:dyDescent="0.2">
      <c r="A76" s="905">
        <f>'1115-F02 Informe PM'!A75</f>
        <v>17</v>
      </c>
      <c r="B76" s="907" t="str">
        <f>'1115-F02 Informe PM'!B75</f>
        <v>17-2018</v>
      </c>
      <c r="C76" s="917" t="str">
        <f>'1115-F02 Informe PM'!C75</f>
        <v xml:space="preserve">HALLAZGO 17.  RENDICIÓN CUENTA SIRECI 
La Ley 42 de 1993, artículo 101 indica: los contralores impondrán multas a los servidores públicos y particulares que manejen fondos o bienes del Estado, que no rindan las cuentas e informes exigidos o no lo hagan en la forma y oportunidad establecidos por ellas; incurran reiteradamente en errores u omitan la presentación de cuentas e informes; se les determinen glosas de forma en la revisión de sus cuentas. 
La Resolución Orgánica 7350 de 2013 artículo 3° establece: es el deber legal y ético de todo funcionario o persona de informar y responder por la administración, manejo y rendimiento de fondos, bienes o recursos públicos asignados y por los resultados en el cumplimiento del mandato que le ha sido conferido”. El artículo 15° ibídem dictamina: el contenido de la información a rendir está considerado en el Sistema de Rendición Electrónica de la Cuenta e Informes (SIRECI), de conformidad con el sujeto de control o entidad o particular y las modalidades de rendición.
Se evidencia incumplimiento de las normas citadas y presuntamente lo establecido en el numeral 1 del artículo 34 de la Ley 734 de 2002, dado que al constatar la información rendida en el SIRECI, corte a diciembre 31 de 2018, reportada por Universidad Tecnológica de Pereira, se evidenciaron inconsistencias en los formatos F52.18  y F9,  como se detalla a continuación:
</v>
      </c>
      <c r="D76" s="920" t="str">
        <f>'1115-F02 Informe PM'!D75</f>
        <v>Lo anterior por debilidades de control y seguimiento por parte de la Universidad, y la falta de articulación entre dependencias para la rendición de la información, ocasionando omisiones en los resultados de la gestión fiscal informada por la Entidad que dificulta el seguimiento que realizan los Entes de Control.</v>
      </c>
      <c r="E76" s="911" t="str">
        <f>'1115-F02 Informe PM'!G75</f>
        <v>Consulta a Soporte SIRECI sobre el diligenciamiento de los formatos F9 y F52.18</v>
      </c>
      <c r="F76" s="551" t="str">
        <f>'1115-F02 Informe PM'!H75</f>
        <v>Solicitar aclaración al Soporte SIRECI sobre el diligenciamiento de los formatos F9 y F52.18</v>
      </c>
      <c r="G76" s="427" t="s">
        <v>209</v>
      </c>
      <c r="H76" s="427" t="str">
        <f>'1115-F02 Informe PM'!I75</f>
        <v>Documento</v>
      </c>
      <c r="I76" s="427">
        <f>'1115-F02 Informe PM'!J75</f>
        <v>1</v>
      </c>
      <c r="J76" s="428">
        <f>'1115-F02 Informe PM'!L75</f>
        <v>43676</v>
      </c>
      <c r="K76" s="498">
        <v>1</v>
      </c>
      <c r="L76" s="519" t="str">
        <f>IF(K76=I76,$V$9,IF(AND(K76&lt;I76,J76&lt;$D$11),$V$10,$V$11))</f>
        <v>Finalizada</v>
      </c>
      <c r="M76" s="860" t="s">
        <v>384</v>
      </c>
      <c r="N76" s="852"/>
      <c r="O76" s="852"/>
      <c r="P76" s="853"/>
      <c r="Q76" s="57">
        <f t="shared" si="0"/>
        <v>1</v>
      </c>
      <c r="R76" s="45">
        <f>Q76/2</f>
        <v>0.5</v>
      </c>
      <c r="S76" s="991">
        <f>(R76+R77)/$T$10</f>
        <v>2.6315789473684209E-2</v>
      </c>
      <c r="T76" s="989" t="str">
        <f>IF(AND(S76=$U$10,S78=$U$10,S79=$U$10),$W$9,$W$10)</f>
        <v>HALLAZGO CON ACCIONES CUMPLIDAS</v>
      </c>
      <c r="U76" s="515" t="s">
        <v>337</v>
      </c>
      <c r="V76" s="874" t="str">
        <f>IF(AND(U76=$V$5,U77=$V$5),$W$5,IF(AND(U76=$V$7,U77=$V$7),$W$7,$W$6))</f>
        <v xml:space="preserve">ACCION CUMPLIDA </v>
      </c>
      <c r="W76" s="884" t="s">
        <v>428</v>
      </c>
      <c r="X76" s="878" t="s">
        <v>352</v>
      </c>
      <c r="Y76" s="884" t="s">
        <v>482</v>
      </c>
      <c r="Z76" s="996" t="s">
        <v>461</v>
      </c>
      <c r="AA76" s="993" t="s">
        <v>169</v>
      </c>
    </row>
    <row r="77" spans="1:27" s="46" customFormat="1" ht="137.25" customHeight="1" x14ac:dyDescent="0.2">
      <c r="A77" s="914"/>
      <c r="B77" s="916"/>
      <c r="C77" s="918"/>
      <c r="D77" s="921"/>
      <c r="E77" s="913"/>
      <c r="F77" s="553" t="str">
        <f>'1115-F02 Informe PM'!H76</f>
        <v xml:space="preserve">Actualizar de instructivo SIRECI de rendición de la cuenta de acuerdo a las instrucciones recibidas </v>
      </c>
      <c r="G77" s="431" t="s">
        <v>209</v>
      </c>
      <c r="H77" s="431" t="str">
        <f>'1115-F02 Informe PM'!I76</f>
        <v>Documento</v>
      </c>
      <c r="I77" s="431">
        <f>'1115-F02 Informe PM'!J76</f>
        <v>1</v>
      </c>
      <c r="J77" s="432">
        <f>'1115-F02 Informe PM'!L76</f>
        <v>43799</v>
      </c>
      <c r="K77" s="502">
        <v>1</v>
      </c>
      <c r="L77" s="513" t="str">
        <f>IF(K77=I77,$V$9,IF(AND(K77&lt;I77,J77&lt;$D$11),$V$10,$V$11))</f>
        <v>Finalizada</v>
      </c>
      <c r="M77" s="871" t="s">
        <v>385</v>
      </c>
      <c r="N77" s="872"/>
      <c r="O77" s="872"/>
      <c r="P77" s="873"/>
      <c r="Q77" s="58">
        <f t="shared" si="0"/>
        <v>1</v>
      </c>
      <c r="R77" s="48">
        <f>Q77/2</f>
        <v>0.5</v>
      </c>
      <c r="S77" s="1004"/>
      <c r="T77" s="1003"/>
      <c r="U77" s="520" t="s">
        <v>337</v>
      </c>
      <c r="V77" s="1002"/>
      <c r="W77" s="1001"/>
      <c r="X77" s="1000"/>
      <c r="Y77" s="999"/>
      <c r="Z77" s="997"/>
      <c r="AA77" s="994"/>
    </row>
    <row r="78" spans="1:27" s="46" customFormat="1" ht="156" customHeight="1" x14ac:dyDescent="0.2">
      <c r="A78" s="914"/>
      <c r="B78" s="916"/>
      <c r="C78" s="559" t="str">
        <f>'1115-F02 Informe PM'!C77</f>
        <v>• Formato F52.18 Información Financiera de Pensiones.
Tabla 17</v>
      </c>
      <c r="D78" s="921"/>
      <c r="E78" s="553" t="str">
        <f>'1115-F02 Informe PM'!G77</f>
        <v>Protocolo interno para la conciliación de la información relacionada con el pasivo pensional</v>
      </c>
      <c r="F78" s="553" t="str">
        <f>'1115-F02 Informe PM'!H77</f>
        <v>Crear un control que permita certificar a Gestión de Talento Humano el valor total ejecutado para pensiones discriminado por recursos Nación y recursos propios (IES) al cierre de cada vigencia</v>
      </c>
      <c r="G78" s="431" t="s">
        <v>146</v>
      </c>
      <c r="H78" s="431" t="str">
        <f>'1115-F02 Informe PM'!I77</f>
        <v>Documento</v>
      </c>
      <c r="I78" s="431">
        <f>'1115-F02 Informe PM'!J77</f>
        <v>1</v>
      </c>
      <c r="J78" s="432">
        <f>'1115-F02 Informe PM'!L77</f>
        <v>43860</v>
      </c>
      <c r="K78" s="502">
        <v>1</v>
      </c>
      <c r="L78" s="513" t="str">
        <f>IF(K78=I78,$V$9,IF(AND(K78&lt;I78,J78&lt;$D$11),$V$10,$V$11))</f>
        <v>Finalizada</v>
      </c>
      <c r="M78" s="848" t="s">
        <v>438</v>
      </c>
      <c r="N78" s="840"/>
      <c r="O78" s="840"/>
      <c r="P78" s="841"/>
      <c r="Q78" s="58">
        <f t="shared" si="0"/>
        <v>1</v>
      </c>
      <c r="R78" s="48">
        <f>Q78/1</f>
        <v>1</v>
      </c>
      <c r="S78" s="512">
        <f>(R78)/$T$10</f>
        <v>2.6315789473684209E-2</v>
      </c>
      <c r="T78" s="1003"/>
      <c r="U78" s="520" t="s">
        <v>337</v>
      </c>
      <c r="V78" s="537" t="str">
        <f>IF(U78=$V$5,$W$5,IF(U78=$V$7,$W$7,$W$6))</f>
        <v xml:space="preserve">ACCION CUMPLIDA </v>
      </c>
      <c r="W78" s="506" t="s">
        <v>460</v>
      </c>
      <c r="X78" s="1000"/>
      <c r="Y78" s="999"/>
      <c r="Z78" s="997"/>
      <c r="AA78" s="994"/>
    </row>
    <row r="79" spans="1:27" s="46" customFormat="1" ht="194.25" customHeight="1" thickBot="1" x14ac:dyDescent="0.25">
      <c r="A79" s="915"/>
      <c r="B79" s="908"/>
      <c r="C79" s="560" t="str">
        <f>'1115-F02 Informe PM'!C78</f>
        <v>• Formato F9__RELACIÓN_DE_PROCESOS_JUDICIALES_(VER_2.0)
Se reportó en el formato F9, el proceso judicial 66001233300020180039300, correspondiente al demandante con Nit 4.509.XXX, registrando provisión contable por $85.423.952, el cual no se encuentra relacionado en el Informe Procesos Judiciales Cuarto Trimestre 2018 de la Oficina Jurídica de la Universidad, ni registrado en contabilidad</v>
      </c>
      <c r="D79" s="922"/>
      <c r="E79" s="552" t="str">
        <f>'1115-F02 Informe PM'!G78</f>
        <v>Comunicación a Gestion Contable sobre periodo en que se reportan demandas nuevas.</v>
      </c>
      <c r="F79" s="552" t="str">
        <f>'1115-F02 Informe PM'!H78</f>
        <v>Enviar memorando a Gestion Contable comunicando que se enviarán copias de las demandas, que ingresen en los trimestres correspondientes a los informes del periodo.</v>
      </c>
      <c r="G79" s="429" t="s">
        <v>124</v>
      </c>
      <c r="H79" s="429" t="str">
        <f>'1115-F02 Informe PM'!I78</f>
        <v>Memorando</v>
      </c>
      <c r="I79" s="429">
        <f>'1115-F02 Informe PM'!J78</f>
        <v>1</v>
      </c>
      <c r="J79" s="430">
        <f>'1115-F02 Informe PM'!L78</f>
        <v>43830</v>
      </c>
      <c r="K79" s="500">
        <v>1</v>
      </c>
      <c r="L79" s="444" t="str">
        <f>IF(K79=I79,$V$9,IF(AND(K79&lt;I79,J79&lt;$D$11),$V$10,$V$11))</f>
        <v>Finalizada</v>
      </c>
      <c r="M79" s="856" t="s">
        <v>417</v>
      </c>
      <c r="N79" s="857"/>
      <c r="O79" s="857"/>
      <c r="P79" s="858"/>
      <c r="Q79" s="445">
        <f t="shared" si="0"/>
        <v>1</v>
      </c>
      <c r="R79" s="47">
        <f>Q79/1</f>
        <v>1</v>
      </c>
      <c r="S79" s="422">
        <f>(R79)/$T$10</f>
        <v>2.6315789473684209E-2</v>
      </c>
      <c r="T79" s="990"/>
      <c r="U79" s="517" t="s">
        <v>337</v>
      </c>
      <c r="V79" s="540" t="str">
        <f>IF(U79=$V$5,$W$5,IF(U79=$V$7,$W$7,$W$6))</f>
        <v xml:space="preserve">ACCION CUMPLIDA </v>
      </c>
      <c r="W79" s="526" t="s">
        <v>429</v>
      </c>
      <c r="X79" s="879"/>
      <c r="Y79" s="885"/>
      <c r="Z79" s="998"/>
      <c r="AA79" s="995"/>
    </row>
    <row r="80" spans="1:27" s="46" customFormat="1" ht="123" customHeight="1" thickBot="1" x14ac:dyDescent="0.25">
      <c r="A80" s="555">
        <f>'1115-F02 Informe PM'!A79</f>
        <v>18</v>
      </c>
      <c r="B80" s="533" t="str">
        <f>'1115-F02 Informe PM'!B79</f>
        <v>14-2017</v>
      </c>
      <c r="C80" s="556" t="str">
        <f>'1115-F02 Informe PM'!C79</f>
        <v>HORAS CATEDRA
La Universidad Tecnológica de Pereira, en la vigencia 2017, reconoció y pagó horas cátedra a 35 docentes por $13.212.389, cargadas al período en que se encontraba en incapacidad por enfermedad general o en licencia de maternidad o paternidad, detallados (Anexo 4.)
Así mismo, la Universidad no ha implementado los controles efectivos, que permitan evidenciar el cumplimiento de las horas asignadas a los docentes.</v>
      </c>
      <c r="D80" s="557" t="str">
        <f>'1115-F02 Informe PM'!D79</f>
        <v>Se presenta por debilidades en los mecanismos de control y ausencia de cruce con las novedades</v>
      </c>
      <c r="E80" s="456" t="str">
        <f>'1115-F02 Informe PM'!G79</f>
        <v>Estructuración de un procedimiento para el reporte de incapacidades de docentes catedraticos</v>
      </c>
      <c r="F80" s="456" t="str">
        <f>'1115-F02 Informe PM'!H79</f>
        <v>Socializar el procedimiento y el formato</v>
      </c>
      <c r="G80" s="425" t="s">
        <v>299</v>
      </c>
      <c r="H80" s="425" t="str">
        <f>'1115-F02 Informe PM'!I79</f>
        <v>Documento</v>
      </c>
      <c r="I80" s="425">
        <f>'1115-F02 Informe PM'!J79</f>
        <v>1</v>
      </c>
      <c r="J80" s="426">
        <f>'1115-F02 Informe PM'!L79</f>
        <v>43496</v>
      </c>
      <c r="K80" s="503">
        <v>1</v>
      </c>
      <c r="L80" s="477" t="str">
        <f>IF(K80=I80,$V$9,IF(AND(K80&lt;I80,J80&lt;$D$11),$V$10,$V$11))</f>
        <v>Finalizada</v>
      </c>
      <c r="M80" s="845" t="s">
        <v>371</v>
      </c>
      <c r="N80" s="846"/>
      <c r="O80" s="846"/>
      <c r="P80" s="847"/>
      <c r="Q80" s="82">
        <f t="shared" ref="Q80:Q85" si="6">K80/I80</f>
        <v>1</v>
      </c>
      <c r="R80" s="49">
        <f>Q80/1</f>
        <v>1</v>
      </c>
      <c r="S80" s="438">
        <f>(R80)/$T$10</f>
        <v>2.6315789473684209E-2</v>
      </c>
      <c r="T80" s="523" t="str">
        <f>IF(S80=$U$10, $W$9,$W$10)</f>
        <v>HALLAZGO CON ACCIONES CUMPLIDAS</v>
      </c>
      <c r="U80" s="522" t="s">
        <v>337</v>
      </c>
      <c r="V80" s="472" t="str">
        <f>IF(U80=$V$5,$W$5,IF(U80=$V$7,$W$7,$W$6))</f>
        <v xml:space="preserve">ACCION CUMPLIDA </v>
      </c>
      <c r="W80" s="418" t="s">
        <v>432</v>
      </c>
      <c r="X80" s="504" t="s">
        <v>351</v>
      </c>
      <c r="Y80" s="418" t="s">
        <v>483</v>
      </c>
      <c r="Z80" s="505" t="str">
        <f>IF(AND(V80=$W$5,X80=$X$41),$Y$5,IF(X80=$X$7,$Y$7,$Y$6))</f>
        <v>HALLAZGO NO SUBSANADO - La evidencia demuestra que el hallazgo puede repetirse, ya sea porque la corrección no se dio o porque la acción debe completarse con otra acción.</v>
      </c>
      <c r="AA80" s="527" t="s">
        <v>452</v>
      </c>
    </row>
    <row r="81" spans="1:28" s="46" customFormat="1" ht="113.25" customHeight="1" thickBot="1" x14ac:dyDescent="0.25">
      <c r="A81" s="555">
        <f>'1115-F02 Informe PM'!A80</f>
        <v>19</v>
      </c>
      <c r="B81" s="533" t="str">
        <f>'1115-F02 Informe PM'!B80</f>
        <v>16-2017</v>
      </c>
      <c r="C81" s="556" t="str">
        <f>'1115-F02 Informe PM'!C80</f>
        <v>SUBSIDIO DE INCAPACIDADES
Al verificar el pago de incapacidades en las nóminas de la vigencia 2017, se evidenció que la Universidad Tecnológica de Pereira reconoció y pagó subsidio de incapacidad por $100.792.592 a empleados públicos y contratistas no amparados por la convención colectiva por no ostentar calidad de trabajadores oficiales como un auxilio adicional a partir del 3er día de incapacidad, no permitido por las disposiciones en materia de seguridad social, laboral y prestacional para las universidades estatales, equivalente a la diferencia entre el ingreso mensual del funcionario y la incapacidad que reconoce la EPS por enfermedad general.  (Anexo 5).</v>
      </c>
      <c r="D81" s="557" t="str">
        <f>'1115-F02 Informe PM'!D80</f>
        <v>Debilidades de control legal por parte la UTP</v>
      </c>
      <c r="E81" s="456" t="str">
        <f>'1115-F02 Informe PM'!G80</f>
        <v>Formulación de política y diseño del programa de bienestar para el personal de la Institucion</v>
      </c>
      <c r="F81" s="456" t="str">
        <f>'1115-F02 Informe PM'!H80</f>
        <v>Socializar y presentar propuesta de bienestar en las instancias pertinentes</v>
      </c>
      <c r="G81" s="425" t="s">
        <v>299</v>
      </c>
      <c r="H81" s="425" t="str">
        <f>'1115-F02 Informe PM'!I80</f>
        <v>Documento</v>
      </c>
      <c r="I81" s="425">
        <f>'1115-F02 Informe PM'!J80</f>
        <v>1</v>
      </c>
      <c r="J81" s="426">
        <f>'1115-F02 Informe PM'!L80</f>
        <v>43496</v>
      </c>
      <c r="K81" s="503">
        <v>1</v>
      </c>
      <c r="L81" s="477" t="str">
        <f>IF(K81=I81,$V$9,IF(AND(K81&lt;I81,J81&lt;$D$11),$V$10,$V$11))</f>
        <v>Finalizada</v>
      </c>
      <c r="M81" s="870" t="s">
        <v>450</v>
      </c>
      <c r="N81" s="846"/>
      <c r="O81" s="846"/>
      <c r="P81" s="847"/>
      <c r="Q81" s="82">
        <f t="shared" si="6"/>
        <v>1</v>
      </c>
      <c r="R81" s="49">
        <f>Q81/1</f>
        <v>1</v>
      </c>
      <c r="S81" s="438">
        <f>(R81)/$T$10</f>
        <v>2.6315789473684209E-2</v>
      </c>
      <c r="T81" s="523" t="str">
        <f>IF(S81=$U$10, $W$9,$W$10)</f>
        <v>HALLAZGO CON ACCIONES CUMPLIDAS</v>
      </c>
      <c r="U81" s="522" t="s">
        <v>337</v>
      </c>
      <c r="V81" s="472" t="str">
        <f>IF(U81=$V$5,$W$5,IF(U81=$V$7,$W$7,$W$6))</f>
        <v xml:space="preserve">ACCION CUMPLIDA </v>
      </c>
      <c r="W81" s="418" t="s">
        <v>420</v>
      </c>
      <c r="X81" s="504" t="s">
        <v>351</v>
      </c>
      <c r="Y81" s="418" t="s">
        <v>484</v>
      </c>
      <c r="Z81" s="505" t="str">
        <f>IF(AND(V81=$W$5,V83=$W$5,V84=$W$5,X81=$X$41),$Y$5,IF(X81=$X$7,$Y$7,$Y$6))</f>
        <v>HALLAZGO NO SUBSANADO - La evidencia demuestra que el hallazgo puede repetirse, ya sea porque la corrección no se dio o porque la acción debe completarse con otra acción.</v>
      </c>
      <c r="AA81" s="528" t="s">
        <v>451</v>
      </c>
    </row>
    <row r="82" spans="1:28" s="46" customFormat="1" ht="91.5" customHeight="1" x14ac:dyDescent="0.2">
      <c r="A82" s="905">
        <f>'1115-F02 Informe PM'!A81</f>
        <v>20</v>
      </c>
      <c r="B82" s="907" t="str">
        <f>'1115-F02 Informe PM'!B81</f>
        <v>8-2017</v>
      </c>
      <c r="C82" s="909" t="str">
        <f>'1115-F02 Informe PM'!C81</f>
        <v>INFORMACIÓN PRESUPUESTAL
En la Universidad Tecnológica para la vigencia 2017, se evidenció en la ejecución presupuestal de gastos que no discrimina la información de cuentas por pagar, tampoco el saldo de la reserva de apropiación y de reservas presupuestales, estas últimas ascendieron a $20.690.738.649.
Igualmente, no detalla información respecto de las obligaciones contraídas por la UTP, puesto que tanto apropiación definitiva como compromisos totalizan igualmente $201.201.096.326. 
Además, la Universidad Tecnológica para la vigencia 2017, reportó $1.933.805.661 como recursos de capital, incorporó al presupuesto $1.826.843.751 quedando sin incorporar al presupuesto del año 2018, las reservas presupuestales no ejecutadas por $106.961.910. No constituyó el fondo especial de tesorería con las reservas presupuestales no ejecutadas</v>
      </c>
      <c r="D82" s="920" t="str">
        <f>'1115-F02 Informe PM'!D81</f>
        <v>Ocasionado por debilidades en los mecanismos de control interno</v>
      </c>
      <c r="E82" s="911" t="str">
        <f>'1115-F02 Informe PM'!G81</f>
        <v>Actualización o aclaración de la normatividad actual referente a recursos del balance y  al fondo especial de tesorería</v>
      </c>
      <c r="F82" s="551" t="str">
        <f>'1115-F02 Informe PM'!H81</f>
        <v>Socializar la propuesta con las dependencias involucradas</v>
      </c>
      <c r="G82" s="427" t="s">
        <v>117</v>
      </c>
      <c r="H82" s="427" t="str">
        <f>'1115-F02 Informe PM'!I81</f>
        <v>Documento</v>
      </c>
      <c r="I82" s="427">
        <f>'1115-F02 Informe PM'!J81</f>
        <v>1</v>
      </c>
      <c r="J82" s="428">
        <f>'1115-F02 Informe PM'!L81</f>
        <v>43616</v>
      </c>
      <c r="K82" s="498">
        <v>1</v>
      </c>
      <c r="L82" s="519" t="str">
        <f>IF(K82=I82,$V$9,IF(AND(K82&lt;I82,J82&lt;$D$11),$V$10,$V$11))</f>
        <v>Finalizada</v>
      </c>
      <c r="M82" s="869" t="s">
        <v>364</v>
      </c>
      <c r="N82" s="852"/>
      <c r="O82" s="852"/>
      <c r="P82" s="853"/>
      <c r="Q82" s="57">
        <f t="shared" si="6"/>
        <v>1</v>
      </c>
      <c r="R82" s="45">
        <f>Q82/2</f>
        <v>0.5</v>
      </c>
      <c r="S82" s="991">
        <f>(R82+R83)/$T$10</f>
        <v>2.6315789473684209E-2</v>
      </c>
      <c r="T82" s="989" t="str">
        <f>IF(S82=$U$10,$W$9,$W$10)</f>
        <v>HALLAZGO CON ACCIONES CUMPLIDAS</v>
      </c>
      <c r="U82" s="878" t="s">
        <v>337</v>
      </c>
      <c r="V82" s="874" t="str">
        <f>IF(AND(U82=$V$5),$W$5,IF(AND(U82=$V$7),$W$7,$W$6))</f>
        <v xml:space="preserve">ACCION CUMPLIDA </v>
      </c>
      <c r="W82" s="880"/>
      <c r="X82" s="876" t="s">
        <v>351</v>
      </c>
      <c r="Y82" s="880" t="s">
        <v>485</v>
      </c>
      <c r="Z82" s="882" t="str">
        <f>IF(AND(U82=$W$5,X82=$X$41),$Y$5,IF(X82=$X$7,$Y$7,$Y$6))</f>
        <v>HALLAZGO NO SUBSANADO - La evidencia demuestra que el hallazgo puede repetirse, ya sea porque la corrección no se dio o porque la acción debe completarse con otra acción.</v>
      </c>
      <c r="AA82" s="987"/>
      <c r="AB82" s="544"/>
    </row>
    <row r="83" spans="1:28" s="46" customFormat="1" ht="89.25" customHeight="1" thickBot="1" x14ac:dyDescent="0.25">
      <c r="A83" s="906"/>
      <c r="B83" s="908"/>
      <c r="C83" s="910"/>
      <c r="D83" s="922"/>
      <c r="E83" s="912"/>
      <c r="F83" s="552" t="str">
        <f>'1115-F02 Informe PM'!H82</f>
        <v>Presentar la propuesta a las instancias pertinentes para su aprobación</v>
      </c>
      <c r="G83" s="429" t="s">
        <v>117</v>
      </c>
      <c r="H83" s="429" t="str">
        <f>'1115-F02 Informe PM'!I82</f>
        <v>Acta</v>
      </c>
      <c r="I83" s="429">
        <f>'1115-F02 Informe PM'!J82</f>
        <v>1</v>
      </c>
      <c r="J83" s="430">
        <f>'1115-F02 Informe PM'!L82</f>
        <v>43769</v>
      </c>
      <c r="K83" s="500">
        <v>1</v>
      </c>
      <c r="L83" s="444" t="str">
        <f>IF(K83=I83,$V$9,IF(AND(K83&lt;I83,J83&lt;$D$11),$V$10,$V$11))</f>
        <v>Finalizada</v>
      </c>
      <c r="M83" s="856" t="s">
        <v>436</v>
      </c>
      <c r="N83" s="857"/>
      <c r="O83" s="857"/>
      <c r="P83" s="858"/>
      <c r="Q83" s="445">
        <f t="shared" si="6"/>
        <v>1</v>
      </c>
      <c r="R83" s="47">
        <f>Q83/2</f>
        <v>0.5</v>
      </c>
      <c r="S83" s="992"/>
      <c r="T83" s="990"/>
      <c r="U83" s="879"/>
      <c r="V83" s="875"/>
      <c r="W83" s="881"/>
      <c r="X83" s="877"/>
      <c r="Y83" s="881"/>
      <c r="Z83" s="883"/>
      <c r="AA83" s="988"/>
    </row>
    <row r="84" spans="1:28" s="46" customFormat="1" ht="108.75" customHeight="1" thickBot="1" x14ac:dyDescent="0.25">
      <c r="A84" s="555">
        <f>'1115-F02 Informe PM'!A83</f>
        <v>21</v>
      </c>
      <c r="B84" s="533" t="str">
        <f>'1115-F02 Informe PM'!B83</f>
        <v>7-2016</v>
      </c>
      <c r="C84" s="556" t="str">
        <f>'1115-F02 Informe PM'!C83</f>
        <v>RUBRO PRESUPUESTAL SENTENCIAS Y CONCILIACIONES
Se evidenció que la Universidad Tecnológica de Pereira, realizó imputación presupuestal inadecuada al efectuar pago de sanciones con cargo a la apropiación sentencias y conciliaciones por $3.758.774,63</v>
      </c>
      <c r="D84" s="557" t="str">
        <f>'1115-F02 Informe PM'!D83</f>
        <v>Lo anterior es ocasionado por debilidades en el seguimiento y control de la ejecución presupuestal</v>
      </c>
      <c r="E84" s="456" t="str">
        <f>'1115-F02 Informe PM'!G83</f>
        <v>Actualización del Manual de Programación Presupuestal que se ajuste a las necesidades actuales de la Institución</v>
      </c>
      <c r="F84" s="456" t="str">
        <f>'1115-F02 Informe PM'!H83</f>
        <v>Presentar la propuesta  a las instancias pertinentes para aprobación</v>
      </c>
      <c r="G84" s="425" t="s">
        <v>117</v>
      </c>
      <c r="H84" s="425" t="str">
        <f>'1115-F02 Informe PM'!I83</f>
        <v>Acta</v>
      </c>
      <c r="I84" s="425">
        <f>'1115-F02 Informe PM'!J83</f>
        <v>1</v>
      </c>
      <c r="J84" s="426">
        <f>'1115-F02 Informe PM'!L83</f>
        <v>43769</v>
      </c>
      <c r="K84" s="503">
        <v>1</v>
      </c>
      <c r="L84" s="477" t="str">
        <f>IF(K84=I84,$V$9,IF(AND(K84&lt;I84,J84&lt;$D$11),$V$10,$V$11))</f>
        <v>Finalizada</v>
      </c>
      <c r="M84" s="859" t="s">
        <v>437</v>
      </c>
      <c r="N84" s="846"/>
      <c r="O84" s="846"/>
      <c r="P84" s="847"/>
      <c r="Q84" s="82">
        <f t="shared" si="6"/>
        <v>1</v>
      </c>
      <c r="R84" s="49">
        <f>Q84/1</f>
        <v>1</v>
      </c>
      <c r="S84" s="438">
        <f>(R84)/$T$10</f>
        <v>2.6315789473684209E-2</v>
      </c>
      <c r="T84" s="523" t="str">
        <f>IF(S84=$U$10,$W$9,$W$10)</f>
        <v>HALLAZGO CON ACCIONES CUMPLIDAS</v>
      </c>
      <c r="U84" s="522" t="s">
        <v>337</v>
      </c>
      <c r="V84" s="472" t="str">
        <f>IF(U84=$V$5,$W$5,IF(U84=$V$7,$W$7,$W$6))</f>
        <v xml:space="preserve">ACCION CUMPLIDA </v>
      </c>
      <c r="W84" s="534"/>
      <c r="X84" s="504" t="s">
        <v>351</v>
      </c>
      <c r="Y84" s="534" t="s">
        <v>485</v>
      </c>
      <c r="Z84" s="531" t="str">
        <f>IF(AND(V84=$W$5,X84=$X$41),$Y$5,IF(X84=$X$7,$Y$7,$Y$6))</f>
        <v>HALLAZGO NO SUBSANADO - La evidencia demuestra que el hallazgo puede repetirse, ya sea porque la corrección no se dio o porque la acción debe completarse con otra acción.</v>
      </c>
      <c r="AA84" s="524"/>
    </row>
    <row r="85" spans="1:28" s="46" customFormat="1" ht="171" customHeight="1" thickBot="1" x14ac:dyDescent="0.25">
      <c r="A85" s="561">
        <f>'1115-F02 Informe PM'!A84</f>
        <v>22</v>
      </c>
      <c r="B85" s="562" t="str">
        <f>'1115-F02 Informe PM'!B84</f>
        <v>09-2016</v>
      </c>
      <c r="C85" s="563" t="str">
        <f>'1115-F02 Informe PM'!C84</f>
        <v>APOYOS ECONOMICOS
En la UTP  se realizó revisión selectiva de los apoyos económicos otorgados durante  2016 con ocasión de los proyectos especiales, encontrándose deficiencias relacionadas con: valores pagados de más de acuerdo con la tabla de liquidación de viáticos (resolucion 002, Comision 2789, Comision 1668 - $814.644 )  y gastos no permitidos (Resolucion 08 y 09 - $400.000)</v>
      </c>
      <c r="D85" s="564" t="str">
        <f>'1115-F02 Informe PM'!D84</f>
        <v>Lo anterior se debió a falta de control, seguimiento y monitoreo en el proceso de otorgamientos de apoyos económicos</v>
      </c>
      <c r="E85" s="457" t="str">
        <f>'1115-F02 Informe PM'!G84</f>
        <v>Desarrollo de un aplicativo para los apoyos económicos de acuerdo al flujograma establecido</v>
      </c>
      <c r="F85" s="457" t="str">
        <f>'1115-F02 Informe PM'!H84</f>
        <v>Desarrollar el Aplicativo Apoyos Económicos</v>
      </c>
      <c r="G85" s="433" t="s">
        <v>300</v>
      </c>
      <c r="H85" s="433" t="str">
        <f>'1115-F02 Informe PM'!I84</f>
        <v>Aplicativo</v>
      </c>
      <c r="I85" s="433">
        <f>'1115-F02 Informe PM'!J84</f>
        <v>1</v>
      </c>
      <c r="J85" s="434">
        <f>'1115-F02 Informe PM'!L84</f>
        <v>43811</v>
      </c>
      <c r="K85" s="501">
        <v>1</v>
      </c>
      <c r="L85" s="475" t="str">
        <f>IF(K85=I85,$V$9,IF(AND(K85&lt;I85,J85&lt;$D$11),$V$10,$V$11))</f>
        <v>Finalizada</v>
      </c>
      <c r="M85" s="864" t="s">
        <v>416</v>
      </c>
      <c r="N85" s="865"/>
      <c r="O85" s="865"/>
      <c r="P85" s="866"/>
      <c r="Q85" s="459">
        <f t="shared" si="6"/>
        <v>1</v>
      </c>
      <c r="R85" s="423">
        <f>Q85/1</f>
        <v>1</v>
      </c>
      <c r="S85" s="421">
        <f>(R85)/$T$10</f>
        <v>2.6315789473684209E-2</v>
      </c>
      <c r="T85" s="529" t="str">
        <f>IF(S85=$U$10,$W$9,$W$10)</f>
        <v>HALLAZGO CON ACCIONES CUMPLIDAS</v>
      </c>
      <c r="U85" s="518" t="s">
        <v>337</v>
      </c>
      <c r="V85" s="471" t="str">
        <f>IF(U85=$V$5,$W$5,IF(U85=$V$7,$W$7,$W$6))</f>
        <v xml:space="preserve">ACCION CUMPLIDA </v>
      </c>
      <c r="W85" s="521" t="s">
        <v>430</v>
      </c>
      <c r="X85" s="530" t="s">
        <v>351</v>
      </c>
      <c r="Y85" s="521" t="s">
        <v>431</v>
      </c>
      <c r="Z85" s="531" t="str">
        <f>IF(AND(V85=$W$5,X85=$X$41),$Y$5,IF(X85=$X$7,$Y$7,$Y$6))</f>
        <v>HALLAZGO NO SUBSANADO - La evidencia demuestra que el hallazgo puede repetirse, ya sea porque la corrección no se dio o porque la acción debe completarse con otra acción.</v>
      </c>
      <c r="AA85" s="532" t="s">
        <v>421</v>
      </c>
    </row>
    <row r="86" spans="1:28" ht="20.25" customHeight="1" x14ac:dyDescent="0.2">
      <c r="O86" s="59"/>
      <c r="P86" s="60"/>
      <c r="Q86" s="53">
        <f>AVERAGE(Q15:Q85)</f>
        <v>0.76056338028169013</v>
      </c>
      <c r="R86" s="54">
        <f>SUM(R15:R85)</f>
        <v>29.416666666666661</v>
      </c>
      <c r="S86" s="54">
        <f>SUM(S15:S85)</f>
        <v>0.77412280701754366</v>
      </c>
      <c r="T86" s="419">
        <f>COUNTIF(T15:T85, "CUMPLIDO")</f>
        <v>0</v>
      </c>
    </row>
    <row r="87" spans="1:28" hidden="1" x14ac:dyDescent="0.2">
      <c r="K87" s="51"/>
      <c r="P87" s="52"/>
      <c r="Q87" s="55"/>
      <c r="R87" s="27"/>
    </row>
    <row r="88" spans="1:28" hidden="1" x14ac:dyDescent="0.2">
      <c r="F88" s="405" t="s">
        <v>58</v>
      </c>
      <c r="G88" s="405"/>
      <c r="H88" s="405">
        <v>38</v>
      </c>
      <c r="I88" s="405"/>
      <c r="J88" s="406">
        <f>+J89+J90</f>
        <v>1</v>
      </c>
      <c r="P88" s="52"/>
      <c r="Q88" s="55"/>
      <c r="R88" s="27"/>
    </row>
    <row r="89" spans="1:28" ht="17.25" hidden="1" customHeight="1" thickBot="1" x14ac:dyDescent="0.25">
      <c r="A89" s="974" t="s">
        <v>19</v>
      </c>
      <c r="B89" s="975"/>
      <c r="C89" s="976"/>
      <c r="F89" s="407" t="s">
        <v>66</v>
      </c>
      <c r="G89" s="411"/>
      <c r="H89" s="407">
        <f>+L11</f>
        <v>26</v>
      </c>
      <c r="I89" s="407"/>
      <c r="J89" s="408">
        <f>+H89/H88</f>
        <v>0.68421052631578949</v>
      </c>
      <c r="P89" s="52"/>
      <c r="Q89" s="55"/>
      <c r="R89" s="27"/>
    </row>
    <row r="90" spans="1:28" ht="14.25" hidden="1" customHeight="1" x14ac:dyDescent="0.2">
      <c r="A90" s="490"/>
      <c r="B90" s="977" t="s">
        <v>28</v>
      </c>
      <c r="C90" s="978"/>
      <c r="F90" s="407" t="s">
        <v>67</v>
      </c>
      <c r="G90" s="411"/>
      <c r="H90" s="407">
        <f>+H88-H89</f>
        <v>12</v>
      </c>
      <c r="I90" s="407"/>
      <c r="J90" s="408">
        <f>+H90/H88</f>
        <v>0.31578947368421051</v>
      </c>
      <c r="P90" s="52"/>
    </row>
    <row r="91" spans="1:28" hidden="1" x14ac:dyDescent="0.2">
      <c r="A91" s="491">
        <v>2</v>
      </c>
      <c r="B91" s="895" t="s">
        <v>68</v>
      </c>
      <c r="C91" s="896"/>
      <c r="K91" s="51"/>
      <c r="P91" s="52"/>
      <c r="V91" s="545" t="s">
        <v>486</v>
      </c>
      <c r="W91" s="404">
        <v>26</v>
      </c>
      <c r="X91" s="404" t="s">
        <v>489</v>
      </c>
      <c r="Y91" s="417">
        <f>W92/(W92+W93)</f>
        <v>0.53846153846153844</v>
      </c>
    </row>
    <row r="92" spans="1:28" hidden="1" x14ac:dyDescent="0.2">
      <c r="A92" s="492">
        <v>6</v>
      </c>
      <c r="B92" s="895" t="s">
        <v>69</v>
      </c>
      <c r="C92" s="896"/>
      <c r="K92" s="51"/>
      <c r="P92" s="52"/>
      <c r="V92" s="545" t="s">
        <v>487</v>
      </c>
      <c r="W92" s="404">
        <v>7</v>
      </c>
    </row>
    <row r="93" spans="1:28" hidden="1" x14ac:dyDescent="0.2">
      <c r="A93" s="493">
        <v>7</v>
      </c>
      <c r="B93" s="895" t="s">
        <v>71</v>
      </c>
      <c r="C93" s="896"/>
      <c r="K93" s="51"/>
      <c r="P93" s="52"/>
      <c r="V93" s="545" t="s">
        <v>351</v>
      </c>
      <c r="W93" s="404">
        <v>6</v>
      </c>
    </row>
    <row r="94" spans="1:28" hidden="1" x14ac:dyDescent="0.2">
      <c r="A94" s="494"/>
      <c r="B94" s="895" t="s">
        <v>397</v>
      </c>
      <c r="C94" s="896"/>
      <c r="K94" s="51"/>
      <c r="P94" s="52"/>
      <c r="V94" s="545" t="s">
        <v>352</v>
      </c>
      <c r="W94" s="404">
        <v>5</v>
      </c>
    </row>
    <row r="95" spans="1:28" hidden="1" x14ac:dyDescent="0.2">
      <c r="A95" s="509">
        <v>7</v>
      </c>
      <c r="B95" s="895" t="s">
        <v>70</v>
      </c>
      <c r="C95" s="896"/>
      <c r="K95" s="51"/>
      <c r="P95" s="52"/>
      <c r="Q95" s="464"/>
    </row>
    <row r="96" spans="1:28" ht="13.5" hidden="1" thickBot="1" x14ac:dyDescent="0.25">
      <c r="A96" s="510"/>
      <c r="B96" s="893" t="s">
        <v>72</v>
      </c>
      <c r="C96" s="894"/>
      <c r="K96" s="51"/>
      <c r="P96" s="52"/>
    </row>
    <row r="97" spans="1:23" ht="16.5" hidden="1" customHeight="1" x14ac:dyDescent="0.2">
      <c r="A97" s="478">
        <f>SUBTOTAL(9,A91:A96)</f>
        <v>22</v>
      </c>
      <c r="K97" s="51"/>
      <c r="P97" s="52"/>
      <c r="V97" s="545" t="s">
        <v>488</v>
      </c>
      <c r="W97" s="404">
        <v>12</v>
      </c>
    </row>
    <row r="98" spans="1:23" hidden="1" x14ac:dyDescent="0.2">
      <c r="K98" s="51"/>
      <c r="P98" s="52"/>
    </row>
    <row r="99" spans="1:23" hidden="1" x14ac:dyDescent="0.2">
      <c r="K99" s="51"/>
      <c r="P99" s="52"/>
    </row>
    <row r="100" spans="1:23" hidden="1" x14ac:dyDescent="0.2">
      <c r="K100" s="51"/>
      <c r="P100" s="52"/>
    </row>
    <row r="101" spans="1:23" hidden="1" x14ac:dyDescent="0.2">
      <c r="K101" s="51"/>
      <c r="P101" s="52"/>
    </row>
    <row r="102" spans="1:23" hidden="1" x14ac:dyDescent="0.2">
      <c r="K102" s="51"/>
      <c r="P102" s="52"/>
      <c r="W102" s="404">
        <f>W91+W97</f>
        <v>38</v>
      </c>
    </row>
    <row r="103" spans="1:23" hidden="1" x14ac:dyDescent="0.2">
      <c r="K103" s="51"/>
      <c r="P103" s="52"/>
    </row>
    <row r="104" spans="1:23" hidden="1" x14ac:dyDescent="0.2">
      <c r="P104" s="52"/>
    </row>
    <row r="105" spans="1:23" hidden="1" x14ac:dyDescent="0.2">
      <c r="P105" s="52"/>
    </row>
    <row r="106" spans="1:23" hidden="1" x14ac:dyDescent="0.2">
      <c r="P106" s="52"/>
    </row>
    <row r="107" spans="1:23" hidden="1" x14ac:dyDescent="0.2">
      <c r="P107" s="52"/>
    </row>
    <row r="108" spans="1:23" hidden="1" x14ac:dyDescent="0.2">
      <c r="P108" s="52"/>
    </row>
    <row r="109" spans="1:23" hidden="1" x14ac:dyDescent="0.2">
      <c r="P109" s="52"/>
    </row>
    <row r="110" spans="1:23" hidden="1" x14ac:dyDescent="0.2">
      <c r="P110" s="52"/>
    </row>
    <row r="111" spans="1:23" hidden="1" x14ac:dyDescent="0.2">
      <c r="P111" s="52"/>
    </row>
    <row r="112" spans="1:23" hidden="1" x14ac:dyDescent="0.2">
      <c r="P112" s="52"/>
    </row>
    <row r="113" spans="16:16" hidden="1" x14ac:dyDescent="0.2">
      <c r="P113" s="52"/>
    </row>
    <row r="114" spans="16:16" hidden="1" x14ac:dyDescent="0.2">
      <c r="P114" s="52"/>
    </row>
    <row r="115" spans="16:16" hidden="1" x14ac:dyDescent="0.2">
      <c r="P115" s="52"/>
    </row>
    <row r="116" spans="16:16" hidden="1" x14ac:dyDescent="0.2">
      <c r="P116" s="52"/>
    </row>
    <row r="117" spans="16:16" hidden="1" x14ac:dyDescent="0.2">
      <c r="P117" s="52"/>
    </row>
    <row r="118" spans="16:16" hidden="1" x14ac:dyDescent="0.2">
      <c r="P118" s="52"/>
    </row>
    <row r="119" spans="16:16" hidden="1" x14ac:dyDescent="0.2">
      <c r="P119" s="52"/>
    </row>
    <row r="120" spans="16:16" hidden="1" x14ac:dyDescent="0.2">
      <c r="P120" s="52"/>
    </row>
    <row r="121" spans="16:16" hidden="1" x14ac:dyDescent="0.2">
      <c r="P121" s="52"/>
    </row>
    <row r="122" spans="16:16" hidden="1" x14ac:dyDescent="0.2">
      <c r="P122" s="52"/>
    </row>
    <row r="123" spans="16:16" hidden="1" x14ac:dyDescent="0.2">
      <c r="P123" s="52"/>
    </row>
    <row r="124" spans="16:16" hidden="1" x14ac:dyDescent="0.2">
      <c r="P124" s="52"/>
    </row>
    <row r="125" spans="16:16" hidden="1" x14ac:dyDescent="0.2">
      <c r="P125" s="52"/>
    </row>
    <row r="126" spans="16:16" hidden="1" x14ac:dyDescent="0.2">
      <c r="P126" s="52"/>
    </row>
    <row r="127" spans="16:16" hidden="1" x14ac:dyDescent="0.2">
      <c r="P127" s="52"/>
    </row>
    <row r="128" spans="16:16" hidden="1" x14ac:dyDescent="0.2">
      <c r="P128" s="52"/>
    </row>
    <row r="129" spans="16:16" hidden="1" x14ac:dyDescent="0.2">
      <c r="P129" s="52"/>
    </row>
    <row r="130" spans="16:16" hidden="1" x14ac:dyDescent="0.2">
      <c r="P130" s="52"/>
    </row>
    <row r="131" spans="16:16" hidden="1" x14ac:dyDescent="0.2">
      <c r="P131" s="52"/>
    </row>
    <row r="132" spans="16:16" hidden="1" x14ac:dyDescent="0.2">
      <c r="P132" s="52"/>
    </row>
    <row r="133" spans="16:16" hidden="1" x14ac:dyDescent="0.2">
      <c r="P133" s="52"/>
    </row>
    <row r="134" spans="16:16" x14ac:dyDescent="0.2">
      <c r="P134" s="52"/>
    </row>
    <row r="135" spans="16:16" x14ac:dyDescent="0.2">
      <c r="P135" s="52"/>
    </row>
    <row r="136" spans="16:16" x14ac:dyDescent="0.2">
      <c r="P136" s="52"/>
    </row>
    <row r="137" spans="16:16" x14ac:dyDescent="0.2">
      <c r="P137" s="52"/>
    </row>
    <row r="138" spans="16:16" x14ac:dyDescent="0.2">
      <c r="P138" s="52"/>
    </row>
    <row r="139" spans="16:16" x14ac:dyDescent="0.2">
      <c r="P139" s="52"/>
    </row>
    <row r="140" spans="16:16" x14ac:dyDescent="0.2">
      <c r="P140" s="52"/>
    </row>
    <row r="141" spans="16:16" x14ac:dyDescent="0.2">
      <c r="P141" s="52"/>
    </row>
    <row r="142" spans="16:16" x14ac:dyDescent="0.2">
      <c r="P142" s="52"/>
    </row>
    <row r="143" spans="16:16" x14ac:dyDescent="0.2">
      <c r="P143" s="52"/>
    </row>
    <row r="144" spans="16:16" x14ac:dyDescent="0.2">
      <c r="P144" s="52"/>
    </row>
    <row r="145" spans="16:16" x14ac:dyDescent="0.2">
      <c r="P145" s="52"/>
    </row>
    <row r="146" spans="16:16" x14ac:dyDescent="0.2">
      <c r="P146" s="52"/>
    </row>
    <row r="147" spans="16:16" x14ac:dyDescent="0.2">
      <c r="P147" s="52"/>
    </row>
    <row r="148" spans="16:16" x14ac:dyDescent="0.2">
      <c r="P148" s="52"/>
    </row>
    <row r="149" spans="16:16" x14ac:dyDescent="0.2">
      <c r="P149" s="52"/>
    </row>
    <row r="150" spans="16:16" x14ac:dyDescent="0.2">
      <c r="P150" s="52"/>
    </row>
    <row r="151" spans="16:16" x14ac:dyDescent="0.2">
      <c r="P151" s="52"/>
    </row>
    <row r="152" spans="16:16" x14ac:dyDescent="0.2">
      <c r="P152" s="52"/>
    </row>
    <row r="153" spans="16:16" x14ac:dyDescent="0.2">
      <c r="P153" s="52"/>
    </row>
    <row r="154" spans="16:16" x14ac:dyDescent="0.2">
      <c r="P154" s="52"/>
    </row>
    <row r="155" spans="16:16" x14ac:dyDescent="0.2">
      <c r="P155" s="52"/>
    </row>
    <row r="156" spans="16:16" x14ac:dyDescent="0.2">
      <c r="P156" s="52"/>
    </row>
    <row r="157" spans="16:16" x14ac:dyDescent="0.2">
      <c r="P157" s="52"/>
    </row>
    <row r="158" spans="16:16" x14ac:dyDescent="0.2">
      <c r="P158" s="52"/>
    </row>
    <row r="159" spans="16:16" x14ac:dyDescent="0.2">
      <c r="P159" s="52"/>
    </row>
    <row r="160" spans="16:16" x14ac:dyDescent="0.2">
      <c r="P160" s="52"/>
    </row>
    <row r="161" spans="16:16" x14ac:dyDescent="0.2">
      <c r="P161" s="52"/>
    </row>
    <row r="162" spans="16:16" x14ac:dyDescent="0.2">
      <c r="P162" s="52"/>
    </row>
    <row r="163" spans="16:16" x14ac:dyDescent="0.2">
      <c r="P163" s="52"/>
    </row>
    <row r="164" spans="16:16" x14ac:dyDescent="0.2">
      <c r="P164" s="52"/>
    </row>
    <row r="165" spans="16:16" x14ac:dyDescent="0.2">
      <c r="P165" s="52"/>
    </row>
    <row r="166" spans="16:16" x14ac:dyDescent="0.2">
      <c r="P166" s="52"/>
    </row>
    <row r="167" spans="16:16" x14ac:dyDescent="0.2">
      <c r="P167" s="52"/>
    </row>
    <row r="168" spans="16:16" x14ac:dyDescent="0.2">
      <c r="P168" s="52"/>
    </row>
    <row r="169" spans="16:16" x14ac:dyDescent="0.2">
      <c r="P169" s="52"/>
    </row>
    <row r="170" spans="16:16" x14ac:dyDescent="0.2">
      <c r="P170" s="52"/>
    </row>
    <row r="171" spans="16:16" x14ac:dyDescent="0.2">
      <c r="P171" s="52"/>
    </row>
    <row r="172" spans="16:16" x14ac:dyDescent="0.2">
      <c r="P172" s="52"/>
    </row>
    <row r="173" spans="16:16" x14ac:dyDescent="0.2">
      <c r="P173" s="52"/>
    </row>
    <row r="174" spans="16:16" x14ac:dyDescent="0.2">
      <c r="P174" s="52"/>
    </row>
    <row r="175" spans="16:16" x14ac:dyDescent="0.2">
      <c r="P175" s="52"/>
    </row>
    <row r="176" spans="16:16" x14ac:dyDescent="0.2">
      <c r="P176" s="52"/>
    </row>
    <row r="177" spans="16:16" x14ac:dyDescent="0.2">
      <c r="P177" s="52"/>
    </row>
    <row r="178" spans="16:16" x14ac:dyDescent="0.2">
      <c r="P178" s="52"/>
    </row>
    <row r="179" spans="16:16" x14ac:dyDescent="0.2">
      <c r="P179" s="52"/>
    </row>
    <row r="180" spans="16:16" x14ac:dyDescent="0.2">
      <c r="P180" s="52"/>
    </row>
    <row r="181" spans="16:16" x14ac:dyDescent="0.2">
      <c r="P181" s="52"/>
    </row>
    <row r="182" spans="16:16" x14ac:dyDescent="0.2">
      <c r="P182" s="52"/>
    </row>
    <row r="183" spans="16:16" x14ac:dyDescent="0.2">
      <c r="P183" s="52"/>
    </row>
    <row r="184" spans="16:16" x14ac:dyDescent="0.2">
      <c r="P184" s="52"/>
    </row>
    <row r="185" spans="16:16" x14ac:dyDescent="0.2">
      <c r="P185" s="52"/>
    </row>
    <row r="186" spans="16:16" x14ac:dyDescent="0.2">
      <c r="P186" s="52"/>
    </row>
    <row r="187" spans="16:16" x14ac:dyDescent="0.2">
      <c r="P187" s="52"/>
    </row>
    <row r="188" spans="16:16" x14ac:dyDescent="0.2">
      <c r="P188" s="52"/>
    </row>
    <row r="189" spans="16:16" x14ac:dyDescent="0.2">
      <c r="P189" s="52"/>
    </row>
    <row r="190" spans="16:16" x14ac:dyDescent="0.2">
      <c r="P190" s="52"/>
    </row>
    <row r="191" spans="16:16" x14ac:dyDescent="0.2">
      <c r="P191" s="52"/>
    </row>
    <row r="192" spans="16:16" x14ac:dyDescent="0.2">
      <c r="P192" s="52"/>
    </row>
    <row r="193" spans="16:16" x14ac:dyDescent="0.2">
      <c r="P193" s="52"/>
    </row>
    <row r="194" spans="16:16" x14ac:dyDescent="0.2">
      <c r="P194" s="52"/>
    </row>
    <row r="195" spans="16:16" x14ac:dyDescent="0.2">
      <c r="P195" s="52"/>
    </row>
    <row r="196" spans="16:16" x14ac:dyDescent="0.2">
      <c r="P196" s="52"/>
    </row>
    <row r="197" spans="16:16" x14ac:dyDescent="0.2">
      <c r="P197" s="52"/>
    </row>
    <row r="198" spans="16:16" x14ac:dyDescent="0.2">
      <c r="P198" s="52"/>
    </row>
    <row r="199" spans="16:16" x14ac:dyDescent="0.2">
      <c r="P199" s="52"/>
    </row>
    <row r="200" spans="16:16" x14ac:dyDescent="0.2">
      <c r="P200" s="52"/>
    </row>
    <row r="201" spans="16:16" x14ac:dyDescent="0.2">
      <c r="P201" s="52"/>
    </row>
    <row r="202" spans="16:16" x14ac:dyDescent="0.2">
      <c r="P202" s="52"/>
    </row>
    <row r="203" spans="16:16" x14ac:dyDescent="0.2">
      <c r="P203" s="52"/>
    </row>
    <row r="204" spans="16:16" x14ac:dyDescent="0.2">
      <c r="P204" s="52"/>
    </row>
    <row r="205" spans="16:16" x14ac:dyDescent="0.2">
      <c r="P205" s="52"/>
    </row>
    <row r="206" spans="16:16" x14ac:dyDescent="0.2">
      <c r="P206" s="52"/>
    </row>
    <row r="207" spans="16:16" x14ac:dyDescent="0.2">
      <c r="P207" s="52"/>
    </row>
    <row r="208" spans="16:16" x14ac:dyDescent="0.2">
      <c r="P208" s="52"/>
    </row>
    <row r="209" spans="16:16" x14ac:dyDescent="0.2">
      <c r="P209" s="52"/>
    </row>
  </sheetData>
  <sheetProtection algorithmName="SHA-512" hashValue="h+DaMDDGd8CaNOO5OAZpqw2buz/9hi/X+B2j7RoAGSvFJ5xHzE/4hY4yS3yMJIFKoyg5Klv7WzE5Nt0ydE1gsA==" saltValue="B5HSHRr2VGeKoXDRV0aBBQ==" spinCount="100000" sheet="1" objects="1" scenarios="1" formatCells="0" formatColumns="0" formatRows="0" insertColumns="0" insertRows="0" deleteColumns="0" deleteRows="0" selectLockedCells="1" autoFilter="0" pivotTables="0" selectUnlockedCells="1"/>
  <autoFilter ref="A14:AA86">
    <filterColumn colId="12" showButton="0"/>
    <filterColumn colId="13" showButton="0"/>
    <filterColumn colId="14" showButton="0"/>
  </autoFilter>
  <dataConsolidate/>
  <mergeCells count="335">
    <mergeCell ref="T66:T67"/>
    <mergeCell ref="T63:T64"/>
    <mergeCell ref="T17:T18"/>
    <mergeCell ref="T13:T14"/>
    <mergeCell ref="Z17:Z18"/>
    <mergeCell ref="Z23:Z25"/>
    <mergeCell ref="Z34:Z38"/>
    <mergeCell ref="Y39:Y40"/>
    <mergeCell ref="AA23:AA25"/>
    <mergeCell ref="Y26:Y33"/>
    <mergeCell ref="Y34:Y38"/>
    <mergeCell ref="AA76:AA79"/>
    <mergeCell ref="AA82:AA83"/>
    <mergeCell ref="AA41:AA51"/>
    <mergeCell ref="AA52:AA62"/>
    <mergeCell ref="AA63:AA64"/>
    <mergeCell ref="AA66:AA67"/>
    <mergeCell ref="AA68:AA71"/>
    <mergeCell ref="AA72:AA75"/>
    <mergeCell ref="Z26:Z33"/>
    <mergeCell ref="Z41:Z51"/>
    <mergeCell ref="Z52:Z62"/>
    <mergeCell ref="AA26:AA33"/>
    <mergeCell ref="AA34:AA38"/>
    <mergeCell ref="AA39:AA40"/>
    <mergeCell ref="Z68:Z71"/>
    <mergeCell ref="Y4:Z4"/>
    <mergeCell ref="A89:C89"/>
    <mergeCell ref="B90:C90"/>
    <mergeCell ref="B94:C94"/>
    <mergeCell ref="A13:B13"/>
    <mergeCell ref="X19:X20"/>
    <mergeCell ref="N11:O11"/>
    <mergeCell ref="M19:P19"/>
    <mergeCell ref="M20:P20"/>
    <mergeCell ref="A12:P12"/>
    <mergeCell ref="O6:P6"/>
    <mergeCell ref="Z19:Z20"/>
    <mergeCell ref="X34:X38"/>
    <mergeCell ref="D82:D83"/>
    <mergeCell ref="A26:A33"/>
    <mergeCell ref="B26:B33"/>
    <mergeCell ref="C26:C33"/>
    <mergeCell ref="D26:D33"/>
    <mergeCell ref="E26:E29"/>
    <mergeCell ref="A34:A38"/>
    <mergeCell ref="B34:B38"/>
    <mergeCell ref="Y41:Y51"/>
    <mergeCell ref="Y52:Y62"/>
    <mergeCell ref="Y68:Y71"/>
    <mergeCell ref="C34:C38"/>
    <mergeCell ref="D34:D38"/>
    <mergeCell ref="E35:E36"/>
    <mergeCell ref="E37:E38"/>
    <mergeCell ref="E30:E33"/>
    <mergeCell ref="A39:A40"/>
    <mergeCell ref="B39:B40"/>
    <mergeCell ref="C39:C40"/>
    <mergeCell ref="D39:D40"/>
    <mergeCell ref="E39:E40"/>
    <mergeCell ref="D1:K1"/>
    <mergeCell ref="D3:K3"/>
    <mergeCell ref="F6:N6"/>
    <mergeCell ref="A8:C8"/>
    <mergeCell ref="F7:N7"/>
    <mergeCell ref="D8:E8"/>
    <mergeCell ref="A6:E7"/>
    <mergeCell ref="D10:E10"/>
    <mergeCell ref="F9:K9"/>
    <mergeCell ref="A9:C9"/>
    <mergeCell ref="D9:E9"/>
    <mergeCell ref="A10:C10"/>
    <mergeCell ref="A23:A25"/>
    <mergeCell ref="D11:E11"/>
    <mergeCell ref="F11:K11"/>
    <mergeCell ref="A15:A16"/>
    <mergeCell ref="B15:B16"/>
    <mergeCell ref="C15:C16"/>
    <mergeCell ref="A11:C11"/>
    <mergeCell ref="D17:D18"/>
    <mergeCell ref="E17:E18"/>
    <mergeCell ref="E13:E14"/>
    <mergeCell ref="D15:D16"/>
    <mergeCell ref="D13:D14"/>
    <mergeCell ref="E23:E25"/>
    <mergeCell ref="A17:A18"/>
    <mergeCell ref="B17:B18"/>
    <mergeCell ref="C17:C18"/>
    <mergeCell ref="B19:B20"/>
    <mergeCell ref="C19:C20"/>
    <mergeCell ref="D19:D20"/>
    <mergeCell ref="A19:A20"/>
    <mergeCell ref="E44:E46"/>
    <mergeCell ref="E41:E43"/>
    <mergeCell ref="M25:P25"/>
    <mergeCell ref="M26:P26"/>
    <mergeCell ref="K13:L13"/>
    <mergeCell ref="M13:P14"/>
    <mergeCell ref="B66:B67"/>
    <mergeCell ref="D66:D67"/>
    <mergeCell ref="D63:D64"/>
    <mergeCell ref="F13:J13"/>
    <mergeCell ref="B23:B25"/>
    <mergeCell ref="C23:C25"/>
    <mergeCell ref="D23:D25"/>
    <mergeCell ref="M34:P34"/>
    <mergeCell ref="M35:P35"/>
    <mergeCell ref="M46:P46"/>
    <mergeCell ref="M47:P47"/>
    <mergeCell ref="M36:P36"/>
    <mergeCell ref="M37:P37"/>
    <mergeCell ref="M38:P38"/>
    <mergeCell ref="M39:P39"/>
    <mergeCell ref="M40:P40"/>
    <mergeCell ref="M41:P41"/>
    <mergeCell ref="M21:P21"/>
    <mergeCell ref="D68:D71"/>
    <mergeCell ref="C76:C77"/>
    <mergeCell ref="E76:E77"/>
    <mergeCell ref="A76:A79"/>
    <mergeCell ref="D76:D79"/>
    <mergeCell ref="B76:B79"/>
    <mergeCell ref="A41:A51"/>
    <mergeCell ref="B41:B51"/>
    <mergeCell ref="A52:A62"/>
    <mergeCell ref="B52:B62"/>
    <mergeCell ref="C52:C62"/>
    <mergeCell ref="A68:A71"/>
    <mergeCell ref="D52:D62"/>
    <mergeCell ref="A63:A64"/>
    <mergeCell ref="E50:E51"/>
    <mergeCell ref="C41:C51"/>
    <mergeCell ref="D41:D51"/>
    <mergeCell ref="B63:B64"/>
    <mergeCell ref="C63:C64"/>
    <mergeCell ref="A66:A67"/>
    <mergeCell ref="C66:C67"/>
    <mergeCell ref="E68:E69"/>
    <mergeCell ref="E70:E71"/>
    <mergeCell ref="E47:E49"/>
    <mergeCell ref="A82:A83"/>
    <mergeCell ref="B82:B83"/>
    <mergeCell ref="C82:C83"/>
    <mergeCell ref="E82:E83"/>
    <mergeCell ref="E52:E54"/>
    <mergeCell ref="E55:E57"/>
    <mergeCell ref="E58:E60"/>
    <mergeCell ref="E61:E62"/>
    <mergeCell ref="M30:P30"/>
    <mergeCell ref="M31:P31"/>
    <mergeCell ref="M32:P32"/>
    <mergeCell ref="M33:P33"/>
    <mergeCell ref="A72:A75"/>
    <mergeCell ref="B72:B75"/>
    <mergeCell ref="C72:C75"/>
    <mergeCell ref="D72:D75"/>
    <mergeCell ref="E72:E75"/>
    <mergeCell ref="B68:B71"/>
    <mergeCell ref="C68:C71"/>
    <mergeCell ref="O7:P7"/>
    <mergeCell ref="N8:O8"/>
    <mergeCell ref="N10:O10"/>
    <mergeCell ref="N9:O9"/>
    <mergeCell ref="L10:M10"/>
    <mergeCell ref="F10:K10"/>
    <mergeCell ref="L8:M8"/>
    <mergeCell ref="F8:K8"/>
    <mergeCell ref="B96:C96"/>
    <mergeCell ref="B91:C91"/>
    <mergeCell ref="B92:C92"/>
    <mergeCell ref="B93:C93"/>
    <mergeCell ref="B95:C95"/>
    <mergeCell ref="M15:P15"/>
    <mergeCell ref="M16:P16"/>
    <mergeCell ref="M17:P17"/>
    <mergeCell ref="M18:P18"/>
    <mergeCell ref="M60:P60"/>
    <mergeCell ref="M48:P48"/>
    <mergeCell ref="M49:P49"/>
    <mergeCell ref="M50:P50"/>
    <mergeCell ref="M51:P51"/>
    <mergeCell ref="M52:P52"/>
    <mergeCell ref="M53:P53"/>
    <mergeCell ref="T34:T38"/>
    <mergeCell ref="V35:V36"/>
    <mergeCell ref="V37:V38"/>
    <mergeCell ref="S26:S29"/>
    <mergeCell ref="Y23:Y25"/>
    <mergeCell ref="W23:W25"/>
    <mergeCell ref="Y15:Y16"/>
    <mergeCell ref="Y17:Y18"/>
    <mergeCell ref="W17:W18"/>
    <mergeCell ref="X26:X33"/>
    <mergeCell ref="W26:W29"/>
    <mergeCell ref="W30:W33"/>
    <mergeCell ref="X15:X16"/>
    <mergeCell ref="X17:X18"/>
    <mergeCell ref="Y19:Y20"/>
    <mergeCell ref="T15:T16"/>
    <mergeCell ref="W15:W16"/>
    <mergeCell ref="T26:T33"/>
    <mergeCell ref="T19:T20"/>
    <mergeCell ref="T23:T25"/>
    <mergeCell ref="V23:V25"/>
    <mergeCell ref="V26:V29"/>
    <mergeCell ref="T41:T51"/>
    <mergeCell ref="S39:S40"/>
    <mergeCell ref="T39:T40"/>
    <mergeCell ref="S52:S54"/>
    <mergeCell ref="S55:S57"/>
    <mergeCell ref="S58:S60"/>
    <mergeCell ref="S61:S62"/>
    <mergeCell ref="T52:T62"/>
    <mergeCell ref="V52:V54"/>
    <mergeCell ref="V61:V62"/>
    <mergeCell ref="V55:V57"/>
    <mergeCell ref="V58:V60"/>
    <mergeCell ref="W50:W51"/>
    <mergeCell ref="W44:W46"/>
    <mergeCell ref="U13:AA13"/>
    <mergeCell ref="V39:V40"/>
    <mergeCell ref="X39:X40"/>
    <mergeCell ref="Z39:Z40"/>
    <mergeCell ref="W41:W43"/>
    <mergeCell ref="V50:V51"/>
    <mergeCell ref="W47:W49"/>
    <mergeCell ref="V47:V49"/>
    <mergeCell ref="V41:V43"/>
    <mergeCell ref="V44:V46"/>
    <mergeCell ref="X23:X25"/>
    <mergeCell ref="W35:W36"/>
    <mergeCell ref="W37:W38"/>
    <mergeCell ref="Z15:Z16"/>
    <mergeCell ref="V17:V18"/>
    <mergeCell ref="AA15:AA16"/>
    <mergeCell ref="W19:W20"/>
    <mergeCell ref="V30:V33"/>
    <mergeCell ref="W39:W40"/>
    <mergeCell ref="X41:X51"/>
    <mergeCell ref="AA17:AA18"/>
    <mergeCell ref="AA19:AA20"/>
    <mergeCell ref="X52:X62"/>
    <mergeCell ref="X66:X67"/>
    <mergeCell ref="Z66:Z67"/>
    <mergeCell ref="W52:W54"/>
    <mergeCell ref="W55:W57"/>
    <mergeCell ref="W58:W60"/>
    <mergeCell ref="W61:W62"/>
    <mergeCell ref="Y82:Y83"/>
    <mergeCell ref="W82:W83"/>
    <mergeCell ref="Y72:Y75"/>
    <mergeCell ref="Z72:Z75"/>
    <mergeCell ref="Z76:Z79"/>
    <mergeCell ref="Y76:Y79"/>
    <mergeCell ref="Z82:Z83"/>
    <mergeCell ref="Y63:Y64"/>
    <mergeCell ref="Y66:Y67"/>
    <mergeCell ref="W66:W67"/>
    <mergeCell ref="W63:W64"/>
    <mergeCell ref="X63:X64"/>
    <mergeCell ref="Z63:Z64"/>
    <mergeCell ref="T82:T83"/>
    <mergeCell ref="T76:T79"/>
    <mergeCell ref="T72:T75"/>
    <mergeCell ref="S72:S75"/>
    <mergeCell ref="S70:S71"/>
    <mergeCell ref="T68:T71"/>
    <mergeCell ref="S76:S77"/>
    <mergeCell ref="X72:X75"/>
    <mergeCell ref="W72:W75"/>
    <mergeCell ref="V76:V77"/>
    <mergeCell ref="X76:X79"/>
    <mergeCell ref="V72:V75"/>
    <mergeCell ref="V82:V83"/>
    <mergeCell ref="W76:W77"/>
    <mergeCell ref="S82:S83"/>
    <mergeCell ref="V68:V69"/>
    <mergeCell ref="V70:V71"/>
    <mergeCell ref="X68:X71"/>
    <mergeCell ref="W68:W71"/>
    <mergeCell ref="X82:X83"/>
    <mergeCell ref="U82:U83"/>
    <mergeCell ref="S68:S69"/>
    <mergeCell ref="M83:P83"/>
    <mergeCell ref="M84:P84"/>
    <mergeCell ref="M85:P85"/>
    <mergeCell ref="M75:P75"/>
    <mergeCell ref="M80:P80"/>
    <mergeCell ref="M73:P73"/>
    <mergeCell ref="M78:P78"/>
    <mergeCell ref="M76:P76"/>
    <mergeCell ref="M68:P68"/>
    <mergeCell ref="M82:P82"/>
    <mergeCell ref="M81:P81"/>
    <mergeCell ref="M70:P70"/>
    <mergeCell ref="M71:P71"/>
    <mergeCell ref="M72:P72"/>
    <mergeCell ref="M79:P79"/>
    <mergeCell ref="M74:P74"/>
    <mergeCell ref="M77:P77"/>
    <mergeCell ref="M56:P56"/>
    <mergeCell ref="M64:P64"/>
    <mergeCell ref="M65:P65"/>
    <mergeCell ref="M58:P58"/>
    <mergeCell ref="M59:P59"/>
    <mergeCell ref="M69:P69"/>
    <mergeCell ref="M63:P63"/>
    <mergeCell ref="M61:P61"/>
    <mergeCell ref="M62:P62"/>
    <mergeCell ref="M66:P66"/>
    <mergeCell ref="M67:P67"/>
    <mergeCell ref="S13:S14"/>
    <mergeCell ref="S50:S51"/>
    <mergeCell ref="S47:S49"/>
    <mergeCell ref="S44:S46"/>
    <mergeCell ref="S41:S43"/>
    <mergeCell ref="M57:P57"/>
    <mergeCell ref="M42:P42"/>
    <mergeCell ref="M43:P43"/>
    <mergeCell ref="M44:P44"/>
    <mergeCell ref="M45:P45"/>
    <mergeCell ref="S23:S25"/>
    <mergeCell ref="Q13:R13"/>
    <mergeCell ref="S37:S38"/>
    <mergeCell ref="S30:S33"/>
    <mergeCell ref="S35:S36"/>
    <mergeCell ref="M22:P22"/>
    <mergeCell ref="M28:P28"/>
    <mergeCell ref="M29:P29"/>
    <mergeCell ref="M23:P23"/>
    <mergeCell ref="M24:P24"/>
    <mergeCell ref="M27:P27"/>
    <mergeCell ref="S17:S18"/>
    <mergeCell ref="M54:P54"/>
    <mergeCell ref="M55:P55"/>
  </mergeCells>
  <phoneticPr fontId="2" type="noConversion"/>
  <conditionalFormatting sqref="M15:M20 M50 M63:M68 M46:M48 M70 M72:M83 M52 M85 M22:M44">
    <cfRule type="cellIs" dxfId="35" priority="45" stopIfTrue="1" operator="equal">
      <formula>"Vencida"</formula>
    </cfRule>
    <cfRule type="cellIs" dxfId="34" priority="46" stopIfTrue="1" operator="equal">
      <formula>"Si"</formula>
    </cfRule>
  </conditionalFormatting>
  <conditionalFormatting sqref="M53">
    <cfRule type="cellIs" dxfId="33" priority="39" stopIfTrue="1" operator="equal">
      <formula>"Vencida"</formula>
    </cfRule>
    <cfRule type="cellIs" dxfId="32" priority="40" stopIfTrue="1" operator="equal">
      <formula>"Si"</formula>
    </cfRule>
  </conditionalFormatting>
  <conditionalFormatting sqref="M54">
    <cfRule type="cellIs" dxfId="31" priority="35" stopIfTrue="1" operator="equal">
      <formula>"Vencida"</formula>
    </cfRule>
    <cfRule type="cellIs" dxfId="30" priority="36" stopIfTrue="1" operator="equal">
      <formula>"Si"</formula>
    </cfRule>
  </conditionalFormatting>
  <conditionalFormatting sqref="M55">
    <cfRule type="cellIs" dxfId="29" priority="33" stopIfTrue="1" operator="equal">
      <formula>"Vencida"</formula>
    </cfRule>
    <cfRule type="cellIs" dxfId="28" priority="34" stopIfTrue="1" operator="equal">
      <formula>"Si"</formula>
    </cfRule>
  </conditionalFormatting>
  <conditionalFormatting sqref="M56">
    <cfRule type="cellIs" dxfId="27" priority="31" stopIfTrue="1" operator="equal">
      <formula>"Vencida"</formula>
    </cfRule>
    <cfRule type="cellIs" dxfId="26" priority="32" stopIfTrue="1" operator="equal">
      <formula>"Si"</formula>
    </cfRule>
  </conditionalFormatting>
  <conditionalFormatting sqref="M60">
    <cfRule type="cellIs" dxfId="25" priority="27" stopIfTrue="1" operator="equal">
      <formula>"Vencida"</formula>
    </cfRule>
    <cfRule type="cellIs" dxfId="24" priority="28" stopIfTrue="1" operator="equal">
      <formula>"Si"</formula>
    </cfRule>
  </conditionalFormatting>
  <conditionalFormatting sqref="M62">
    <cfRule type="cellIs" dxfId="23" priority="25" stopIfTrue="1" operator="equal">
      <formula>"Vencida"</formula>
    </cfRule>
    <cfRule type="cellIs" dxfId="22" priority="26" stopIfTrue="1" operator="equal">
      <formula>"Si"</formula>
    </cfRule>
  </conditionalFormatting>
  <conditionalFormatting sqref="M45">
    <cfRule type="cellIs" dxfId="21" priority="23" stopIfTrue="1" operator="equal">
      <formula>"Vencida"</formula>
    </cfRule>
    <cfRule type="cellIs" dxfId="20" priority="24" stopIfTrue="1" operator="equal">
      <formula>"Si"</formula>
    </cfRule>
  </conditionalFormatting>
  <conditionalFormatting sqref="M49">
    <cfRule type="cellIs" dxfId="19" priority="21" stopIfTrue="1" operator="equal">
      <formula>"Vencida"</formula>
    </cfRule>
    <cfRule type="cellIs" dxfId="18" priority="22" stopIfTrue="1" operator="equal">
      <formula>"Si"</formula>
    </cfRule>
  </conditionalFormatting>
  <conditionalFormatting sqref="M58">
    <cfRule type="cellIs" dxfId="17" priority="19" stopIfTrue="1" operator="equal">
      <formula>"Vencida"</formula>
    </cfRule>
    <cfRule type="cellIs" dxfId="16" priority="20" stopIfTrue="1" operator="equal">
      <formula>"Si"</formula>
    </cfRule>
  </conditionalFormatting>
  <conditionalFormatting sqref="M59">
    <cfRule type="cellIs" dxfId="15" priority="17" stopIfTrue="1" operator="equal">
      <formula>"Vencida"</formula>
    </cfRule>
    <cfRule type="cellIs" dxfId="14" priority="18" stopIfTrue="1" operator="equal">
      <formula>"Si"</formula>
    </cfRule>
  </conditionalFormatting>
  <conditionalFormatting sqref="M69">
    <cfRule type="cellIs" dxfId="13" priority="15" stopIfTrue="1" operator="equal">
      <formula>"Vencida"</formula>
    </cfRule>
    <cfRule type="cellIs" dxfId="12" priority="16" stopIfTrue="1" operator="equal">
      <formula>"Si"</formula>
    </cfRule>
  </conditionalFormatting>
  <conditionalFormatting sqref="M71">
    <cfRule type="cellIs" dxfId="11" priority="13" stopIfTrue="1" operator="equal">
      <formula>"Vencida"</formula>
    </cfRule>
    <cfRule type="cellIs" dxfId="10" priority="14" stopIfTrue="1" operator="equal">
      <formula>"Si"</formula>
    </cfRule>
  </conditionalFormatting>
  <conditionalFormatting sqref="M57">
    <cfRule type="cellIs" dxfId="9" priority="11" stopIfTrue="1" operator="equal">
      <formula>"Vencida"</formula>
    </cfRule>
    <cfRule type="cellIs" dxfId="8" priority="12" stopIfTrue="1" operator="equal">
      <formula>"Si"</formula>
    </cfRule>
  </conditionalFormatting>
  <conditionalFormatting sqref="M61">
    <cfRule type="cellIs" dxfId="7" priority="9" stopIfTrue="1" operator="equal">
      <formula>"Vencida"</formula>
    </cfRule>
    <cfRule type="cellIs" dxfId="6" priority="10" stopIfTrue="1" operator="equal">
      <formula>"Si"</formula>
    </cfRule>
  </conditionalFormatting>
  <conditionalFormatting sqref="M51">
    <cfRule type="cellIs" dxfId="5" priority="7" stopIfTrue="1" operator="equal">
      <formula>"Vencida"</formula>
    </cfRule>
    <cfRule type="cellIs" dxfId="4" priority="8" stopIfTrue="1" operator="equal">
      <formula>"Si"</formula>
    </cfRule>
  </conditionalFormatting>
  <conditionalFormatting sqref="M84">
    <cfRule type="cellIs" dxfId="3" priority="5" stopIfTrue="1" operator="equal">
      <formula>"Vencida"</formula>
    </cfRule>
    <cfRule type="cellIs" dxfId="2" priority="6" stopIfTrue="1" operator="equal">
      <formula>"Si"</formula>
    </cfRule>
  </conditionalFormatting>
  <conditionalFormatting sqref="M21">
    <cfRule type="cellIs" dxfId="1" priority="1" stopIfTrue="1" operator="equal">
      <formula>"Vencida"</formula>
    </cfRule>
    <cfRule type="cellIs" dxfId="0" priority="2" stopIfTrue="1" operator="equal">
      <formula>"Si"</formula>
    </cfRule>
  </conditionalFormatting>
  <dataValidations count="4">
    <dataValidation type="date" operator="greaterThan" allowBlank="1" showInputMessage="1" showErrorMessage="1" errorTitle="INTRODUZCA FECHA" error="DD/MM/AA" promptTitle="FECHA DE ELABORACIÓN" prompt="Ingrese la fecha en la cual elabora el plan de manejo de riesgos" sqref="O3">
      <formula1>#REF!</formula1>
    </dataValidation>
    <dataValidation type="list" allowBlank="1" showInputMessage="1" showErrorMessage="1" sqref="U15:U82 U84:U85">
      <formula1>$V$5:$V$7</formula1>
    </dataValidation>
    <dataValidation type="list" allowBlank="1" showInputMessage="1" showErrorMessage="1" sqref="X15 X17 X34 X19 X21:X23 X26 X41 X39 X52 X63 X65:X66 X68 X72 X76 X80:X82 X84:X85">
      <formula1>$X$5:$X$7</formula1>
    </dataValidation>
    <dataValidation type="whole" operator="lessThanOrEqual" allowBlank="1" showInputMessage="1" showErrorMessage="1" errorTitle="PERMITE NUMERO ENTERO" error="El valor registrado no es un número entero._x000a_La celda no permite número décimal." sqref="K15:K85">
      <formula1>I15</formula1>
    </dataValidation>
  </dataValidations>
  <pageMargins left="0.98425196850393704" right="0.39370078740157483" top="0.39370078740157483" bottom="0.39370078740157483" header="0" footer="0.39370078740157483"/>
  <pageSetup paperSize="5" scale="65" orientation="landscape" r:id="rId1"/>
  <headerFooter alignWithMargins="0">
    <oddFooter>Página &amp;P de &amp;N</oddFooter>
  </headerFooter>
  <rowBreaks count="1" manualBreakCount="1">
    <brk id="85" max="15"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C4"/>
  <sheetViews>
    <sheetView workbookViewId="0">
      <selection activeCell="B35" sqref="B35"/>
    </sheetView>
  </sheetViews>
  <sheetFormatPr baseColWidth="10" defaultColWidth="9.140625" defaultRowHeight="12.75" x14ac:dyDescent="0.2"/>
  <cols>
    <col min="1" max="1" width="23" customWidth="1"/>
  </cols>
  <sheetData>
    <row r="1" spans="1:3" x14ac:dyDescent="0.2">
      <c r="A1" s="1" t="s">
        <v>15</v>
      </c>
      <c r="B1" s="983">
        <v>3</v>
      </c>
      <c r="C1" s="984"/>
    </row>
    <row r="2" spans="1:3" x14ac:dyDescent="0.2">
      <c r="A2" s="2" t="s">
        <v>13</v>
      </c>
      <c r="B2" s="983">
        <f>SUM(F8:F29)</f>
        <v>0</v>
      </c>
      <c r="C2" s="984"/>
    </row>
    <row r="3" spans="1:3" x14ac:dyDescent="0.2">
      <c r="A3" s="1" t="s">
        <v>16</v>
      </c>
      <c r="B3" s="983">
        <v>15</v>
      </c>
      <c r="C3" s="984"/>
    </row>
    <row r="4" spans="1:3" ht="13.5" thickBot="1" x14ac:dyDescent="0.25">
      <c r="A4" s="3" t="s">
        <v>14</v>
      </c>
      <c r="B4" s="985">
        <v>0</v>
      </c>
      <c r="C4" s="986"/>
    </row>
  </sheetData>
  <mergeCells count="4">
    <mergeCell ref="B1:C1"/>
    <mergeCell ref="B2:C2"/>
    <mergeCell ref="B3:C3"/>
    <mergeCell ref="B4:C4"/>
  </mergeCells>
  <phoneticPr fontId="2" type="noConversion"/>
  <pageMargins left="0.75" right="0.75" top="1" bottom="1" header="0" footer="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1115-F02 Informe PM</vt:lpstr>
      <vt:lpstr>1115-F02 Informe avance</vt:lpstr>
      <vt:lpstr>1115-F02 Informe avance Plan m </vt:lpstr>
      <vt:lpstr>Hoja3</vt:lpstr>
      <vt:lpstr>'1115-F02 Informe avance'!Área_de_impresión</vt:lpstr>
      <vt:lpstr>'1115-F02 Informe avance Plan m '!Área_de_impresión</vt:lpstr>
      <vt:lpstr>'1115-F02 Informe PM'!Área_de_impresión</vt:lpstr>
      <vt:lpstr>'1115-F02 Informe avance Plan m '!Títulos_a_imprimir</vt:lpstr>
      <vt:lpstr>'1115-F02 Informe PM'!Títulos_a_imprimir</vt:lpstr>
    </vt:vector>
  </TitlesOfParts>
  <Company>UTP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UTP</dc:creator>
  <cp:lastModifiedBy>Hewlett-Packard Company</cp:lastModifiedBy>
  <cp:lastPrinted>2019-11-22T21:31:13Z</cp:lastPrinted>
  <dcterms:created xsi:type="dcterms:W3CDTF">2005-10-13T16:43:11Z</dcterms:created>
  <dcterms:modified xsi:type="dcterms:W3CDTF">2020-03-13T21:26:31Z</dcterms:modified>
</cp:coreProperties>
</file>