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Usuario UTP\Documents\Control Interno 2021\Informes OCI\07_Ekogui\SEMESTRE 1\"/>
    </mc:Choice>
  </mc:AlternateContent>
  <bookViews>
    <workbookView xWindow="0" yWindow="0" windowWidth="19935" windowHeight="8070"/>
  </bookViews>
  <sheets>
    <sheet name="Principal" sheetId="4" r:id="rId1"/>
    <sheet name="USUARIOS" sheetId="1" r:id="rId2"/>
    <sheet name="ABOGADOS" sheetId="7" r:id="rId3"/>
    <sheet name="JUDICIALES" sheetId="8" r:id="rId4"/>
    <sheet name="PREJUDICIALES" sheetId="9" r:id="rId5"/>
    <sheet name="ARBITRAMENTOS" sheetId="10" r:id="rId6"/>
    <sheet name="PAGOS" sheetId="11" r:id="rId7"/>
    <sheet name="Resumen general" sheetId="5" r:id="rId8"/>
    <sheet name="Base a pegar" sheetId="12" state="hidden"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I3" i="12" l="1"/>
  <c r="BH3" i="12"/>
  <c r="BG3" i="12"/>
  <c r="BF3" i="12"/>
  <c r="BE3" i="12"/>
  <c r="BD3" i="12"/>
  <c r="BC3" i="12"/>
  <c r="BB3" i="12"/>
  <c r="C14" i="12"/>
  <c r="D14" i="12"/>
  <c r="E14" i="12"/>
  <c r="F14" i="12"/>
  <c r="C15" i="12"/>
  <c r="D15" i="12"/>
  <c r="E15" i="12"/>
  <c r="F15" i="12"/>
  <c r="C16" i="12"/>
  <c r="D16" i="12"/>
  <c r="E16" i="12"/>
  <c r="F16" i="12"/>
  <c r="C17" i="12"/>
  <c r="D17" i="12"/>
  <c r="E17" i="12"/>
  <c r="F17" i="12"/>
  <c r="C18" i="12"/>
  <c r="D18" i="12"/>
  <c r="E18" i="12"/>
  <c r="F18" i="12"/>
  <c r="D13" i="12"/>
  <c r="E13" i="12"/>
  <c r="F13" i="12"/>
  <c r="C13" i="12"/>
  <c r="B3" i="12"/>
  <c r="A3" i="12"/>
  <c r="A15" i="12" s="1"/>
  <c r="BP3" i="12"/>
  <c r="A13" i="12" l="1"/>
  <c r="A14" i="12"/>
  <c r="A18" i="12"/>
  <c r="A17" i="12"/>
  <c r="A16" i="12"/>
  <c r="C12" i="5"/>
  <c r="V3" i="7"/>
  <c r="G14" i="1" l="1"/>
  <c r="G15" i="12" s="1"/>
  <c r="G13" i="1"/>
  <c r="G14" i="12" s="1"/>
  <c r="G15" i="1"/>
  <c r="G16" i="12" s="1"/>
  <c r="G16" i="1"/>
  <c r="G17" i="12" s="1"/>
  <c r="G17" i="1"/>
  <c r="G18" i="12" s="1"/>
  <c r="G12" i="1"/>
  <c r="G13" i="12" s="1"/>
  <c r="BO3" i="12" l="1"/>
  <c r="BN3" i="12"/>
  <c r="BM3" i="12"/>
  <c r="BL3" i="12"/>
  <c r="BK3" i="12"/>
  <c r="BJ3" i="12"/>
  <c r="Q3" i="12" l="1"/>
  <c r="P3" i="12"/>
  <c r="O3" i="12"/>
  <c r="N3" i="12"/>
  <c r="M3" i="12"/>
  <c r="L3" i="12"/>
  <c r="K3" i="12"/>
  <c r="J3" i="12"/>
  <c r="I3" i="12"/>
  <c r="F17" i="5" l="1"/>
  <c r="F15" i="5"/>
  <c r="F10" i="5"/>
  <c r="C19" i="5"/>
  <c r="C17" i="5"/>
  <c r="C16" i="5"/>
  <c r="T16" i="10"/>
  <c r="T12" i="10"/>
  <c r="W3" i="8"/>
  <c r="C25" i="8" s="1"/>
  <c r="T17" i="10" l="1"/>
  <c r="F13" i="5" s="1"/>
  <c r="V2" i="9"/>
  <c r="V3" i="9" s="1"/>
  <c r="F9" i="9" s="1"/>
  <c r="F11" i="5" l="1"/>
  <c r="BA3" i="12"/>
  <c r="AZ3" i="12"/>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H3" i="12"/>
  <c r="G3" i="12"/>
  <c r="F3" i="12"/>
  <c r="E3" i="12"/>
  <c r="D3" i="12"/>
  <c r="C3" i="12"/>
  <c r="F19" i="5"/>
  <c r="F18" i="5"/>
  <c r="F14" i="5"/>
  <c r="F9" i="5"/>
  <c r="F8" i="5"/>
  <c r="C14" i="5"/>
  <c r="C15" i="5"/>
  <c r="C18" i="5" s="1"/>
  <c r="J13" i="1"/>
  <c r="J14" i="1"/>
  <c r="J15" i="1"/>
  <c r="J16" i="1"/>
  <c r="J17" i="1"/>
  <c r="J12" i="1"/>
  <c r="I12" i="1"/>
  <c r="I13" i="1"/>
  <c r="I14" i="1"/>
  <c r="I15" i="1"/>
  <c r="I16" i="1"/>
  <c r="I17" i="1"/>
  <c r="H13" i="1"/>
  <c r="H14" i="1"/>
  <c r="H15" i="1"/>
  <c r="H16" i="1"/>
  <c r="H17" i="1"/>
  <c r="H12" i="1"/>
  <c r="C10" i="5" l="1"/>
  <c r="C9" i="5"/>
  <c r="C8" i="5"/>
  <c r="V3" i="11" l="1"/>
  <c r="V3" i="10"/>
  <c r="F7" i="7" l="1"/>
</calcChain>
</file>

<file path=xl/comments1.xml><?xml version="1.0" encoding="utf-8"?>
<comments xmlns="http://schemas.openxmlformats.org/spreadsheetml/2006/main">
  <authors>
    <author>Juan Pablo Garzón Peraza</author>
  </authors>
  <commentList>
    <comment ref="C21" authorId="0" shapeId="0">
      <text>
        <r>
          <rPr>
            <b/>
            <sz val="9"/>
            <color indexed="81"/>
            <rFont val="Tahoma"/>
            <family val="2"/>
          </rPr>
          <t>Juan Pablo Garzón Peraza:</t>
        </r>
        <r>
          <rPr>
            <sz val="9"/>
            <color indexed="81"/>
            <rFont val="Tahoma"/>
            <family val="2"/>
          </rPr>
          <t xml:space="preserve">
Total de procesos terminados, sin importar la fecha de terminación</t>
        </r>
      </text>
    </comment>
  </commentList>
</comments>
</file>

<file path=xl/sharedStrings.xml><?xml version="1.0" encoding="utf-8"?>
<sst xmlns="http://schemas.openxmlformats.org/spreadsheetml/2006/main" count="274" uniqueCount="179">
  <si>
    <t>JEFE FINANCIERO</t>
  </si>
  <si>
    <t>JEFE JURÍDICO</t>
  </si>
  <si>
    <t>ENLACE DE PAGOS</t>
  </si>
  <si>
    <t>JEFE CONTROL INTERNO</t>
  </si>
  <si>
    <t>SECRETARIO TÉCNICO</t>
  </si>
  <si>
    <t>ADMINISTRADOR DE LA ENTIDAD</t>
  </si>
  <si>
    <t>FECHA CREACIÓN  EN EKOGUI</t>
  </si>
  <si>
    <t>NOMBRE</t>
  </si>
  <si>
    <t>Pagos</t>
  </si>
  <si>
    <t>Uso del sistema</t>
  </si>
  <si>
    <t>Plantilla de certificado de Control Interno</t>
  </si>
  <si>
    <t>Agencia Nacional de Defensa Jurídica del Estado</t>
  </si>
  <si>
    <t>Si</t>
  </si>
  <si>
    <t>No</t>
  </si>
  <si>
    <t>N/A</t>
  </si>
  <si>
    <t>ROL</t>
  </si>
  <si>
    <t>TIENE EL ROL</t>
  </si>
  <si>
    <t>FECHA ÚLTIMA CAPACITACIÓN</t>
  </si>
  <si>
    <t xml:space="preserve">CANTIDAD </t>
  </si>
  <si>
    <t>CANTIDAD DE ABOGADOS</t>
  </si>
  <si>
    <t>ABOGADOS CON PROCESOS ACTIVOS</t>
  </si>
  <si>
    <t>CANTIDAD DE ABOGADOS LITIGANDO</t>
  </si>
  <si>
    <t>ABOGADOS CREADOS EN EKOGUI ACTIVOS</t>
  </si>
  <si>
    <t>CANTIDAD</t>
  </si>
  <si>
    <t>ABOGADOS INACTIVOS</t>
  </si>
  <si>
    <t>Sin capacitación</t>
  </si>
  <si>
    <t>ABOGADOS CON CORREO ACTUALIZADO</t>
  </si>
  <si>
    <t>Cantidad de procesos de más de 33.000 SMMLV</t>
  </si>
  <si>
    <t>CANTIDAD DE PROCESOS ACTIVOS</t>
  </si>
  <si>
    <t>PROCESOS ACTIVOS REGISTRADOS EN EKOGUI</t>
  </si>
  <si>
    <t>PROCESOS SIN ABOGADO ASIGNADO</t>
  </si>
  <si>
    <t>PROCESOS</t>
  </si>
  <si>
    <t>PROCESOS ACTIVOS</t>
  </si>
  <si>
    <t>ACTUALIZACIÓN</t>
  </si>
  <si>
    <t>CALIFICACIÓN DE RIESGO</t>
  </si>
  <si>
    <t>PROCESOS ACTIVOS EN CALIDAD DEMANDADO</t>
  </si>
  <si>
    <t>PROCESOS SIN CALIFICACIÓN</t>
  </si>
  <si>
    <t>PROCESO ENTIDAD TERMINADOS</t>
  </si>
  <si>
    <t>ENTIDAD</t>
  </si>
  <si>
    <t>INFORMACIÓN USUARIOS</t>
  </si>
  <si>
    <t>Usuarios activos</t>
  </si>
  <si>
    <t>Nivel de capacitación</t>
  </si>
  <si>
    <t>Completitud de roles</t>
  </si>
  <si>
    <t>Procesos activos</t>
  </si>
  <si>
    <t>Procesos por abogado</t>
  </si>
  <si>
    <t>Porcentaje de registro</t>
  </si>
  <si>
    <t>Procesos arbitrales</t>
  </si>
  <si>
    <t>Procesos prejudiciales</t>
  </si>
  <si>
    <t>Actualización prejudiciales</t>
  </si>
  <si>
    <t>Pagos relacionados</t>
  </si>
  <si>
    <t>Uso del módulo pagos</t>
  </si>
  <si>
    <t>Actualización más de 33.000 SMMLV</t>
  </si>
  <si>
    <t>REGISTRO EN 2020</t>
  </si>
  <si>
    <t>REGISTRO EN 2019</t>
  </si>
  <si>
    <t>REGISTRO EN 2018 Y ANTERIORES</t>
  </si>
  <si>
    <t>TOTAL PREJUDICIALES ACTIVOS</t>
  </si>
  <si>
    <t>Prejudiciales</t>
  </si>
  <si>
    <t>TOTAL PREJUDICIALES ACTIVOS EN EKOGUI</t>
  </si>
  <si>
    <t>TOTAL PROCESOS TERMINADOS</t>
  </si>
  <si>
    <t>CANTIDAD PREJUDICIALES</t>
  </si>
  <si>
    <t>Procesos que efectivamente se encuentran activos</t>
  </si>
  <si>
    <t>Proceso que se encuentran terminados</t>
  </si>
  <si>
    <t>TERMINADOS EN EKOGUI</t>
  </si>
  <si>
    <t>PROCESOS TERMINADOS EN 2020</t>
  </si>
  <si>
    <t>PROCESOS ACTIVOS CON ESTADO TERMINADO*</t>
  </si>
  <si>
    <t xml:space="preserve">Procesos de más de 33.000 SMMLV con la pieza demanda </t>
  </si>
  <si>
    <t>Procesos de más de 33.000 SMMLV registrados en eKOGUI</t>
  </si>
  <si>
    <t>PROCESOS CON CALIFICACIÓN  EN 2020</t>
  </si>
  <si>
    <t>PROCESOS CON CALIFICACIÓN ANTERIOR A 2020</t>
  </si>
  <si>
    <t>PROBABILIDAD DE PERDER EL CASO ALTA</t>
  </si>
  <si>
    <t>PROBABILIDAD DE PERDER EL CASO MEDIA</t>
  </si>
  <si>
    <t>PROBABILIDAD DE PERDER EL CASO BAJA</t>
  </si>
  <si>
    <t>PROBABILIDAD DE PERDER EL CASO REMOTA</t>
  </si>
  <si>
    <t>CON PROVISIÓN IGUAL A CERO</t>
  </si>
  <si>
    <t>Procesos Judiciales</t>
  </si>
  <si>
    <t>TERMINADOS ÚLTIMA ACTUACIÓN EN 2020</t>
  </si>
  <si>
    <t>ARBITRAMENTOS</t>
  </si>
  <si>
    <t>ARBITRAMENTOS ACTIVOS</t>
  </si>
  <si>
    <t>ARBITRAMENTOS REGISTRADOS EN EKOGUI</t>
  </si>
  <si>
    <t>PAGOS</t>
  </si>
  <si>
    <t>Gestiona pagos en SIIF de MinHacienda</t>
  </si>
  <si>
    <t>Pagos enlazados</t>
  </si>
  <si>
    <t>Provisión incorrecta</t>
  </si>
  <si>
    <t>JUDICIALES</t>
  </si>
  <si>
    <t>PREJUDICIALES</t>
  </si>
  <si>
    <t>Plantilla de certificado de Control Interno eKOGUI</t>
  </si>
  <si>
    <t>REGISTRO EN 2019 Y ANTERIORES</t>
  </si>
  <si>
    <t>ACTUALIZADO</t>
  </si>
  <si>
    <t>Entre 21-03-2019 y 31-12-2019</t>
  </si>
  <si>
    <t>PROCESOS SIN ABOGADO ASIGNADO(1)</t>
  </si>
  <si>
    <t>PROCESOS ACTIVOS CON ESTADO TERMINADO(3)</t>
  </si>
  <si>
    <t>Procesos de más de 33.000 SMMLV con la pieza demanda(5)</t>
  </si>
  <si>
    <t>(5) Puede ser remitida a la ANDJE o cargada en el sistema</t>
  </si>
  <si>
    <t>PROCESOS ANALIZADOS</t>
  </si>
  <si>
    <t>PROCESOS TERMINADOS CON EJECUTORIA</t>
  </si>
  <si>
    <t>PROCESOS DESFAVORABLES</t>
  </si>
  <si>
    <t>PROCESOS QUE GENERAN EROGACIÓN ECONÓMICA</t>
  </si>
  <si>
    <t>PROCESOS CON VALOR CONDENA MAYOR A CERO</t>
  </si>
  <si>
    <t>ARBITRAMENTOS TERMINADOS EN EKOGUI</t>
  </si>
  <si>
    <r>
      <t xml:space="preserve">Por favor seleccione la información que desea registrar, en cualquier momento puede visualizar los resultados de la información que haya registrado seleccionando la opción de </t>
    </r>
    <r>
      <rPr>
        <b/>
        <sz val="11"/>
        <color theme="1"/>
        <rFont val="Calibri"/>
        <family val="2"/>
        <scheme val="minor"/>
      </rPr>
      <t>Ver resultado</t>
    </r>
    <r>
      <rPr>
        <sz val="11"/>
        <color theme="1"/>
        <rFont val="Calibri"/>
        <family val="2"/>
        <scheme val="minor"/>
      </rPr>
      <t>.</t>
    </r>
  </si>
  <si>
    <t>OBSERVACIONES</t>
  </si>
  <si>
    <t>CONDENAS</t>
  </si>
  <si>
    <t>Observaciones</t>
  </si>
  <si>
    <t>Tiene información estudios</t>
  </si>
  <si>
    <t>Tienen información experiencia</t>
  </si>
  <si>
    <t>Tienen Información laboral</t>
  </si>
  <si>
    <t>INFORMACIÓN (1)</t>
  </si>
  <si>
    <t>Observaciones:</t>
  </si>
  <si>
    <t>Capacitaciones anteriores al 21-03-2019</t>
  </si>
  <si>
    <t>RETIRADOS EN LA ENTIDAD PRIMER SEMESTRE 2020</t>
  </si>
  <si>
    <t>INACTIVADOS EN EKOGUI PRIMER SEMESTRE 2020</t>
  </si>
  <si>
    <t>(1) Se visualiza en el detalle del abogado a la fecha de revisión</t>
  </si>
  <si>
    <t>Solamente se revisa que tenga registrada alguna información registrada</t>
  </si>
  <si>
    <t>PROVISIÓN CONTABLE (6)</t>
  </si>
  <si>
    <t>MAYORES A 33.000 SMMLV(4) ACTIVOS</t>
  </si>
  <si>
    <t>ÚLTIMA CAPACITACIÓN ABOGADOS ACTIVOS</t>
  </si>
  <si>
    <t>No Aplica</t>
  </si>
  <si>
    <t>USUARIOS ACTIVOS</t>
  </si>
  <si>
    <t>Indique la fecha en la que genera el reporte</t>
  </si>
  <si>
    <t>Posteriores al 01-01-2020</t>
  </si>
  <si>
    <t>Fecha de diligenciamiento de plantilla</t>
  </si>
  <si>
    <t>PREJUDICIALES TERMINADOS SEGUNDO SEMESTRE 2020</t>
  </si>
  <si>
    <t>Obs1</t>
  </si>
  <si>
    <t>Obs2</t>
  </si>
  <si>
    <t>Obs3</t>
  </si>
  <si>
    <t>Obs4</t>
  </si>
  <si>
    <t>Obs5</t>
  </si>
  <si>
    <t>Obs6</t>
  </si>
  <si>
    <t>Escriba la fecha de generación del reporte</t>
  </si>
  <si>
    <t>Obs7</t>
  </si>
  <si>
    <t>Fecha reporte Usuarios</t>
  </si>
  <si>
    <t>Fecha reporte Abogados</t>
  </si>
  <si>
    <t>Fecha reporte Judiciales</t>
  </si>
  <si>
    <t>NOMBRE JEFE CONTROL INTERNO</t>
  </si>
  <si>
    <t>Abogados al 30 de junio de 2021</t>
  </si>
  <si>
    <t>ABOGADOS ACTIVOS AL 30-06-2021</t>
  </si>
  <si>
    <t>INACTIVADOS EN EKOGUI PRIMER SEMESTRE 2021</t>
  </si>
  <si>
    <t>RETIRADOS EN LA ENTIDAD PRIMER SEMESTRE 2021</t>
  </si>
  <si>
    <t>PROCESOS TERMINADOS PRIMER SEMESTRE 2021</t>
  </si>
  <si>
    <t>PROCESOS ACTIVOS AL 30 DE JUNIO DE 2021</t>
  </si>
  <si>
    <t>PROCESO TERMINADOS AL 30 DE JUNIO 2021</t>
  </si>
  <si>
    <r>
      <t>(3)En el reporte de activos al 30 de junio verifique la columna</t>
    </r>
    <r>
      <rPr>
        <b/>
        <i/>
        <sz val="9"/>
        <color theme="1"/>
        <rFont val="Calibri"/>
        <family val="2"/>
        <scheme val="minor"/>
      </rPr>
      <t xml:space="preserve"> Estado General del proceso</t>
    </r>
  </si>
  <si>
    <t>PROCESOS ACTIVOS EN CALIDAD DEMANDADO AL 30-06-2021</t>
  </si>
  <si>
    <t>PROCESOS CON CALIFICACIÓN PRIMER SEMESTRE 2021</t>
  </si>
  <si>
    <t>PROCESOS CON CALIFICACIÓN ANTERIOR A 31-12-2020</t>
  </si>
  <si>
    <t>(6) Solo se consideran los procesos activos - calidad demandado al 30 de junio de 2021 que tengan calificación de riesgo</t>
  </si>
  <si>
    <t>PREJUDICIALES ACTIVOS AL 30-06-2021</t>
  </si>
  <si>
    <t>REGISTRO POSTERIOR AL 01/01/2021</t>
  </si>
  <si>
    <t>REGISTRO ENTRE 1 DE ENERO Y 31 DE DICIEMBRE 2020</t>
  </si>
  <si>
    <t>TERMINADOS ÚLTIMA ACTUACIÓN I SEM. 2021</t>
  </si>
  <si>
    <t>TOTAL PREJUDICIALES TERMINADOS I SEM. 2021</t>
  </si>
  <si>
    <t>ARBITRAMENTOS ACTIVOS AL 30-06-2021</t>
  </si>
  <si>
    <t>TOTAL ARBITRAMENTOS TERMINADOS  AL 30-06-2021</t>
  </si>
  <si>
    <t>Pagos enlazados al 30-06-2021</t>
  </si>
  <si>
    <t>(4)Equivalente a un valor indexado de $29.981 millones</t>
  </si>
  <si>
    <t>(1) Con fecha de registro anterior al 15-06-2021</t>
  </si>
  <si>
    <t>PROCESOS TERMINADOS DURANTE PRIMER SEMESTRE 2021</t>
  </si>
  <si>
    <t>TERMINADOS EN EKOGUI DURANTE PRIMER SEMESTRE 2021 (2)</t>
  </si>
  <si>
    <t>(2) Con fecha de actuación en 2021</t>
  </si>
  <si>
    <t>2019-09-12</t>
  </si>
  <si>
    <t>2014-02-26</t>
  </si>
  <si>
    <t>NA</t>
  </si>
  <si>
    <t>2015-07-13</t>
  </si>
  <si>
    <t>2016-08-08</t>
  </si>
  <si>
    <t>MARIA TERESA VELE ANGEL</t>
  </si>
  <si>
    <t>SANDRA YAMILE CALVO CATAÑO</t>
  </si>
  <si>
    <t>CARLOS FERNANDO CASTAÑO MONTOYA</t>
  </si>
  <si>
    <t>RUBER NEL GARCIA ANGULO</t>
  </si>
  <si>
    <t>1. El Enlace pagos no aplica, dado que la Universidad es un ente autónomo universitario y por consiguiente no hace parte del presupuesto general de la nación, recibe unatransferencia de ley, cuya unidad ejecutora es el MEN, en consecuencia no administra pagos a través del SIIF del MHCP. (memorando 02-134-196 emitido por Gestion Financiera)</t>
  </si>
  <si>
    <t>1. La Universidad no cuenta con procesos arbitrales activos a corte de 30 de junio de 2021
2. La Universidad nocuenta con procesos arbitrales terminados a corte de 30 de junio de 2021</t>
  </si>
  <si>
    <t>La Universidad es un ente autónomo universitario y por consiguiente no hace parte del presupuesto general de la nación, recibe unatransferencia de ley, cuya unidad ejecutora es el MEN, en consecuencia no administra pagos a través del SIIF del MHCP. (memorando 02-134-196 emitido por Gestion Financiera)</t>
  </si>
  <si>
    <t>000 SMMLV reg</t>
  </si>
  <si>
    <t>000 SMMLV con</t>
  </si>
  <si>
    <t>1.  Se tienen 30 procesos activos, de los cuales 23 son en calidad de demandado y 7 en calidad de demandante.
2. El proceso que tiene provision contable 0 y probabilidad de perde el caso ALTA, se refiere al proceso identificado con ID 2177508 de Nulidad Simple, el cual no tienen pretenciones economicas.</t>
  </si>
  <si>
    <t>1. El administrador del sistema durante el semestre evaluado envia correos electronicos donde se informa a los abogados sobre el sistema Ekogui y donde recuerda las obligaciones y responsabilidades que les asiste.</t>
  </si>
  <si>
    <t>1. La Universidad no cuenta con procesos arbitrales activos a corte de 30 de junio de 20213.
2. No se repotan conciliaciones prejudiciales activas a 30 de junio de 2021.
3. La Universidad es un ente autónomo universitario y por consiguiente no hace parte del presupuesto general de la nación, recibe unatransferencia de ley, cuya unidad ejecutora es el MEN, en consecuencia no administra pagos a través del SIIF del MHCP. (memorando 02-134-196 emitido por Gestion Financiera)
4. No se entiende el item de provision incorrecta, pues de los 23 procesos que tiene la Universidad en calidad de demandado,23 tienen calificacion de riesgos y 20 tienen provision contable mayor a cero.</t>
  </si>
  <si>
    <t>UNIVERSIDAD TECNOLOGICA DE PEREIRA</t>
  </si>
  <si>
    <t>SANDRA YAMILE CALVO CATAÑO (Profesional Grado 17 Control Interno)</t>
  </si>
  <si>
    <t>1. No se repotan conciliaciones prejudiciales activas a 30 de junio de 2021.
2.  De acuerdo a informacion de la Oficina Juridica no fue notificada de la admision de las conciliaciones extrajudiciales por parte de la Procuraduria (ID 1419229 y  1416645) , no obstante, el abogado asignado solicitó a la ANDJE  el 1 de marzo de 2021 el cambio de estado de activo a terminado de las conciliaciones, de conformidad con lo establecido en la Ley 640 de 2001, teniendo en cuenta que transcurrieron más de tres meses desde la presentación de las solicitudes de conciliación extrajudicial y, la audiencia no se llevó a cabo.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</si>
</sst>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sz val="11"/>
      <color theme="3"/>
      <name val="Calibri"/>
      <family val="2"/>
      <scheme val="minor"/>
    </font>
    <font>
      <b/>
      <sz val="18"/>
      <color theme="3"/>
      <name val="Calibri"/>
      <family val="2"/>
      <scheme val="minor"/>
    </font>
    <font>
      <i/>
      <sz val="9"/>
      <color theme="1"/>
      <name val="Calibri"/>
      <family val="2"/>
      <scheme val="minor"/>
    </font>
    <font>
      <b/>
      <i/>
      <sz val="9"/>
      <color theme="1"/>
      <name val="Calibri"/>
      <family val="2"/>
      <scheme val="minor"/>
    </font>
    <font>
      <b/>
      <sz val="18"/>
      <color theme="1"/>
      <name val="Calibri"/>
      <family val="2"/>
      <scheme val="minor"/>
    </font>
    <font>
      <sz val="9"/>
      <color indexed="81"/>
      <name val="Tahoma"/>
      <family val="2"/>
    </font>
    <font>
      <b/>
      <sz val="9"/>
      <color indexed="81"/>
      <name val="Tahoma"/>
      <family val="2"/>
    </font>
  </fonts>
  <fills count="4">
    <fill>
      <patternFill patternType="none"/>
    </fill>
    <fill>
      <patternFill patternType="gray125"/>
    </fill>
    <fill>
      <patternFill patternType="solid">
        <fgColor theme="0"/>
        <bgColor indexed="64"/>
      </patternFill>
    </fill>
    <fill>
      <patternFill patternType="solid">
        <fgColor theme="3"/>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34">
    <xf numFmtId="0" fontId="0" fillId="0" borderId="0" xfId="0"/>
    <xf numFmtId="0" fontId="0" fillId="2"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1" xfId="0" applyFill="1" applyBorder="1" applyAlignment="1"/>
    <xf numFmtId="0" fontId="0" fillId="2" borderId="2" xfId="0" applyFill="1" applyBorder="1" applyAlignment="1"/>
    <xf numFmtId="0" fontId="0" fillId="2" borderId="3" xfId="0" applyFill="1" applyBorder="1" applyAlignment="1"/>
    <xf numFmtId="0" fontId="0" fillId="2" borderId="4" xfId="0" applyFill="1" applyBorder="1"/>
    <xf numFmtId="0" fontId="0" fillId="2" borderId="0"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2" fillId="3" borderId="10" xfId="0" applyFont="1" applyFill="1" applyBorder="1" applyAlignment="1">
      <alignment horizontal="center"/>
    </xf>
    <xf numFmtId="0" fontId="2" fillId="3" borderId="9" xfId="0" applyFont="1" applyFill="1" applyBorder="1" applyAlignment="1">
      <alignment horizontal="center"/>
    </xf>
    <xf numFmtId="0" fontId="2" fillId="3" borderId="9" xfId="0" applyFont="1" applyFill="1" applyBorder="1"/>
    <xf numFmtId="0" fontId="2" fillId="3" borderId="11" xfId="0" applyFont="1" applyFill="1" applyBorder="1" applyAlignment="1">
      <alignment horizontal="center"/>
    </xf>
    <xf numFmtId="0" fontId="7" fillId="2" borderId="0" xfId="0" applyFont="1" applyFill="1" applyBorder="1" applyAlignment="1"/>
    <xf numFmtId="0" fontId="0" fillId="2" borderId="0" xfId="0" applyFill="1" applyBorder="1" applyAlignment="1"/>
    <xf numFmtId="0" fontId="5" fillId="3" borderId="0" xfId="0" applyFont="1" applyFill="1"/>
    <xf numFmtId="0" fontId="0" fillId="2" borderId="1" xfId="0" applyFill="1" applyBorder="1"/>
    <xf numFmtId="0" fontId="0" fillId="2" borderId="2" xfId="0" applyFill="1" applyBorder="1"/>
    <xf numFmtId="0" fontId="0" fillId="2" borderId="3" xfId="0" applyFill="1" applyBorder="1"/>
    <xf numFmtId="0" fontId="0" fillId="2" borderId="0" xfId="0" applyFill="1" applyBorder="1" applyAlignment="1">
      <alignment vertical="center" wrapText="1"/>
    </xf>
    <xf numFmtId="0" fontId="0" fillId="2" borderId="5" xfId="0" applyFill="1" applyBorder="1" applyAlignment="1">
      <alignment vertical="center" wrapText="1"/>
    </xf>
    <xf numFmtId="0" fontId="9" fillId="2" borderId="0" xfId="0" applyFont="1" applyFill="1" applyBorder="1" applyAlignment="1">
      <alignment vertical="center"/>
    </xf>
    <xf numFmtId="0" fontId="9" fillId="2" borderId="0" xfId="0" applyFont="1" applyFill="1" applyBorder="1" applyAlignment="1"/>
    <xf numFmtId="0" fontId="0" fillId="2" borderId="9" xfId="0" applyFill="1" applyBorder="1" applyAlignment="1">
      <alignment vertical="center" wrapText="1"/>
    </xf>
    <xf numFmtId="0" fontId="2" fillId="3" borderId="19" xfId="0" applyFont="1" applyFill="1" applyBorder="1"/>
    <xf numFmtId="0" fontId="10" fillId="2" borderId="0" xfId="0" applyFont="1" applyFill="1"/>
    <xf numFmtId="0" fontId="2" fillId="3" borderId="9" xfId="0" applyFont="1" applyFill="1" applyBorder="1" applyAlignment="1">
      <alignment vertical="center"/>
    </xf>
    <xf numFmtId="0" fontId="2" fillId="3" borderId="9" xfId="0" applyFont="1" applyFill="1" applyBorder="1" applyAlignment="1">
      <alignment horizontal="center" vertical="center" wrapText="1"/>
    </xf>
    <xf numFmtId="0" fontId="12" fillId="0" borderId="0" xfId="0" applyFont="1" applyBorder="1" applyAlignment="1">
      <alignment horizontal="center"/>
    </xf>
    <xf numFmtId="0" fontId="5" fillId="2" borderId="0" xfId="0" applyFont="1" applyFill="1"/>
    <xf numFmtId="0" fontId="0" fillId="0" borderId="9" xfId="0" applyBorder="1"/>
    <xf numFmtId="0" fontId="3" fillId="0" borderId="0" xfId="0" applyFont="1"/>
    <xf numFmtId="9" fontId="0" fillId="0" borderId="9" xfId="1" applyFont="1" applyBorder="1"/>
    <xf numFmtId="0" fontId="0" fillId="0" borderId="0" xfId="0" applyBorder="1" applyAlignment="1"/>
    <xf numFmtId="0" fontId="6" fillId="0" borderId="0" xfId="0" applyFont="1" applyBorder="1" applyAlignment="1"/>
    <xf numFmtId="0" fontId="6" fillId="0" borderId="5" xfId="0" applyFont="1" applyBorder="1" applyAlignment="1"/>
    <xf numFmtId="14" fontId="0" fillId="2" borderId="0" xfId="0" applyNumberFormat="1" applyFill="1"/>
    <xf numFmtId="0" fontId="0" fillId="0" borderId="9" xfId="0" applyFill="1" applyBorder="1"/>
    <xf numFmtId="0" fontId="2" fillId="3" borderId="9" xfId="0" applyFont="1" applyFill="1" applyBorder="1" applyAlignment="1">
      <alignment horizontal="center" vertical="center"/>
    </xf>
    <xf numFmtId="0" fontId="0" fillId="0" borderId="16" xfId="0" applyBorder="1"/>
    <xf numFmtId="0" fontId="10" fillId="0" borderId="15" xfId="0" applyFont="1" applyBorder="1"/>
    <xf numFmtId="0" fontId="10" fillId="2" borderId="17" xfId="0" applyFont="1" applyFill="1" applyBorder="1"/>
    <xf numFmtId="0" fontId="0" fillId="2" borderId="18" xfId="0" applyFill="1" applyBorder="1"/>
    <xf numFmtId="0" fontId="0" fillId="2" borderId="11" xfId="0" applyFill="1" applyBorder="1" applyProtection="1">
      <protection hidden="1"/>
    </xf>
    <xf numFmtId="0" fontId="0" fillId="2" borderId="9" xfId="0" applyFill="1" applyBorder="1" applyProtection="1">
      <protection locked="0"/>
    </xf>
    <xf numFmtId="0" fontId="0" fillId="2" borderId="12" xfId="0" applyFill="1" applyBorder="1" applyProtection="1">
      <protection locked="0"/>
    </xf>
    <xf numFmtId="14" fontId="0" fillId="2" borderId="12" xfId="0" applyNumberFormat="1" applyFill="1" applyBorder="1" applyProtection="1">
      <protection locked="0"/>
    </xf>
    <xf numFmtId="14" fontId="0" fillId="2" borderId="9" xfId="0" applyNumberFormat="1" applyFill="1" applyBorder="1" applyProtection="1">
      <protection locked="0"/>
    </xf>
    <xf numFmtId="0" fontId="0" fillId="2" borderId="0" xfId="0" applyFill="1" applyBorder="1" applyProtection="1">
      <protection locked="0"/>
    </xf>
    <xf numFmtId="0" fontId="0" fillId="2" borderId="9" xfId="0" applyFill="1" applyBorder="1" applyAlignment="1" applyProtection="1">
      <protection locked="0"/>
    </xf>
    <xf numFmtId="0" fontId="0" fillId="0" borderId="9" xfId="0" applyBorder="1" applyProtection="1">
      <protection locked="0"/>
    </xf>
    <xf numFmtId="0" fontId="0" fillId="0" borderId="0" xfId="0" applyBorder="1" applyProtection="1">
      <protection locked="0"/>
    </xf>
    <xf numFmtId="0" fontId="4" fillId="2" borderId="0" xfId="0" applyFont="1" applyFill="1" applyBorder="1"/>
    <xf numFmtId="0" fontId="4" fillId="0" borderId="0" xfId="0" applyFont="1"/>
    <xf numFmtId="0" fontId="4" fillId="2" borderId="0" xfId="0" applyFont="1" applyFill="1"/>
    <xf numFmtId="0" fontId="0" fillId="2" borderId="9" xfId="0" applyFill="1" applyBorder="1" applyAlignment="1">
      <alignment vertical="center"/>
    </xf>
    <xf numFmtId="0" fontId="0" fillId="2" borderId="9" xfId="0" applyFill="1" applyBorder="1" applyAlignment="1" applyProtection="1">
      <alignment vertical="center"/>
      <protection locked="0"/>
    </xf>
    <xf numFmtId="0" fontId="0" fillId="2" borderId="0" xfId="0" applyFill="1" applyBorder="1" applyAlignment="1">
      <alignment wrapText="1"/>
    </xf>
    <xf numFmtId="0" fontId="0" fillId="0" borderId="9" xfId="0" applyBorder="1" applyAlignment="1">
      <alignment horizontal="center"/>
    </xf>
    <xf numFmtId="0" fontId="0" fillId="2" borderId="22" xfId="0" applyFill="1" applyBorder="1" applyAlignment="1">
      <alignment horizontal="center" vertical="center"/>
    </xf>
    <xf numFmtId="0" fontId="0" fillId="2" borderId="28" xfId="0" applyFill="1" applyBorder="1"/>
    <xf numFmtId="0" fontId="0" fillId="2" borderId="28" xfId="0" applyFill="1" applyBorder="1" applyProtection="1">
      <protection locked="0"/>
    </xf>
    <xf numFmtId="0" fontId="0" fillId="2" borderId="0" xfId="0" applyFill="1" applyBorder="1" applyAlignment="1" applyProtection="1">
      <protection locked="0"/>
    </xf>
    <xf numFmtId="0" fontId="0" fillId="2" borderId="14" xfId="0" applyFill="1" applyBorder="1" applyAlignment="1">
      <alignment wrapText="1"/>
    </xf>
    <xf numFmtId="0" fontId="0" fillId="2" borderId="17" xfId="0" applyFill="1" applyBorder="1" applyAlignment="1">
      <alignment wrapText="1"/>
    </xf>
    <xf numFmtId="0" fontId="0" fillId="2" borderId="18" xfId="0" applyFill="1" applyBorder="1" applyAlignment="1">
      <alignment wrapText="1"/>
    </xf>
    <xf numFmtId="0" fontId="10" fillId="2" borderId="21" xfId="0" applyFont="1" applyFill="1" applyBorder="1" applyAlignment="1">
      <alignment wrapText="1"/>
    </xf>
    <xf numFmtId="14" fontId="0" fillId="2" borderId="27" xfId="0" applyNumberFormat="1" applyFill="1" applyBorder="1" applyProtection="1">
      <protection locked="0"/>
    </xf>
    <xf numFmtId="14" fontId="5" fillId="2" borderId="5" xfId="0" applyNumberFormat="1" applyFont="1" applyFill="1" applyBorder="1"/>
    <xf numFmtId="14" fontId="0" fillId="0" borderId="0" xfId="0" applyNumberFormat="1"/>
    <xf numFmtId="0" fontId="0" fillId="2" borderId="13" xfId="0" applyFill="1" applyBorder="1" applyAlignment="1" applyProtection="1">
      <alignment wrapText="1"/>
      <protection hidden="1"/>
    </xf>
    <xf numFmtId="0" fontId="0" fillId="0" borderId="0" xfId="0" applyProtection="1">
      <protection locked="0"/>
    </xf>
    <xf numFmtId="0" fontId="12" fillId="0" borderId="4" xfId="0" applyFont="1" applyBorder="1" applyAlignment="1">
      <alignment horizontal="center"/>
    </xf>
    <xf numFmtId="0" fontId="12" fillId="0" borderId="0" xfId="0" applyFont="1" applyBorder="1" applyAlignment="1">
      <alignment horizontal="center"/>
    </xf>
    <xf numFmtId="0" fontId="12" fillId="0" borderId="5" xfId="0" applyFont="1" applyBorder="1" applyAlignment="1">
      <alignment horizontal="center"/>
    </xf>
    <xf numFmtId="0" fontId="0" fillId="0" borderId="0" xfId="0" applyBorder="1" applyAlignment="1">
      <alignment horizontal="left" wrapText="1"/>
    </xf>
    <xf numFmtId="0" fontId="7" fillId="2" borderId="4" xfId="0" applyFont="1" applyFill="1" applyBorder="1" applyAlignment="1">
      <alignment horizontal="center"/>
    </xf>
    <xf numFmtId="0" fontId="7" fillId="2" borderId="0" xfId="0" applyFont="1" applyFill="1" applyBorder="1" applyAlignment="1">
      <alignment horizontal="center"/>
    </xf>
    <xf numFmtId="0" fontId="7" fillId="2" borderId="5" xfId="0" applyFont="1" applyFill="1" applyBorder="1" applyAlignment="1">
      <alignment horizontal="center"/>
    </xf>
    <xf numFmtId="0" fontId="0" fillId="2" borderId="23" xfId="0" applyFill="1" applyBorder="1" applyAlignment="1" applyProtection="1">
      <alignment horizontal="left" vertical="top" wrapText="1"/>
      <protection locked="0"/>
    </xf>
    <xf numFmtId="0" fontId="0" fillId="2" borderId="24" xfId="0" applyFill="1" applyBorder="1" applyAlignment="1" applyProtection="1">
      <alignment horizontal="left" vertical="top" wrapText="1"/>
      <protection locked="0"/>
    </xf>
    <xf numFmtId="0" fontId="0" fillId="2" borderId="25" xfId="0" applyFill="1" applyBorder="1" applyAlignment="1">
      <alignment horizontal="center"/>
    </xf>
    <xf numFmtId="0" fontId="0" fillId="2" borderId="26" xfId="0" applyFill="1" applyBorder="1" applyAlignment="1">
      <alignment horizontal="center"/>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0" fillId="2" borderId="1" xfId="0"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9" fillId="2" borderId="0" xfId="0" applyFont="1" applyFill="1" applyBorder="1" applyAlignment="1">
      <alignment horizontal="center" vertical="center"/>
    </xf>
    <xf numFmtId="0" fontId="0" fillId="2" borderId="21" xfId="0" applyFill="1" applyBorder="1" applyAlignment="1">
      <alignment horizontal="left" wrapText="1"/>
    </xf>
    <xf numFmtId="0" fontId="0" fillId="0" borderId="0" xfId="0" applyBorder="1" applyAlignment="1">
      <alignment horizontal="center"/>
    </xf>
    <xf numFmtId="0" fontId="0" fillId="0" borderId="1"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4" fillId="2" borderId="3"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4" fillId="2" borderId="6" xfId="0" applyFont="1" applyFill="1" applyBorder="1" applyAlignment="1" applyProtection="1">
      <alignment horizontal="left" vertical="top" wrapText="1"/>
      <protection locked="0"/>
    </xf>
    <xf numFmtId="0" fontId="4" fillId="2" borderId="7"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0" fillId="0" borderId="20" xfId="0" applyBorder="1" applyAlignment="1" applyProtection="1">
      <alignment horizontal="center"/>
      <protection locked="0"/>
    </xf>
    <xf numFmtId="0" fontId="6" fillId="0" borderId="0" xfId="0" applyFont="1" applyBorder="1" applyAlignment="1">
      <alignment horizontal="center"/>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Resumen general'!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USUARIOS!A1"/></Relationships>
</file>

<file path=xl/drawings/_rels/drawing2.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Principal!A1"/></Relationships>
</file>

<file path=xl/drawings/_rels/drawing3.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4.xml.rels><?xml version="1.0" encoding="UTF-8" standalone="yes"?>
<Relationships xmlns="http://schemas.openxmlformats.org/package/2006/relationships"><Relationship Id="rId3" Type="http://schemas.openxmlformats.org/officeDocument/2006/relationships/hyperlink" Target="#ABOGADO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5.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ABOGADO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6.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BOGAD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7.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8.xml.rels><?xml version="1.0" encoding="UTF-8" standalone="yes"?>
<Relationships xmlns="http://schemas.openxmlformats.org/package/2006/relationships"><Relationship Id="rId1" Type="http://schemas.openxmlformats.org/officeDocument/2006/relationships/hyperlink" Target="#Principal!A1"/></Relationships>
</file>

<file path=xl/drawings/drawing1.xml><?xml version="1.0" encoding="utf-8"?>
<xdr:wsDr xmlns:xdr="http://schemas.openxmlformats.org/drawingml/2006/spreadsheetDrawing" xmlns:a="http://schemas.openxmlformats.org/drawingml/2006/main">
  <xdr:twoCellAnchor>
    <xdr:from>
      <xdr:col>7</xdr:col>
      <xdr:colOff>57149</xdr:colOff>
      <xdr:row>11</xdr:row>
      <xdr:rowOff>152399</xdr:rowOff>
    </xdr:from>
    <xdr:to>
      <xdr:col>9</xdr:col>
      <xdr:colOff>333149</xdr:colOff>
      <xdr:row>14</xdr:row>
      <xdr:rowOff>12899</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016372F7-FB45-41D9-9DAD-AD321D2DD2BC}"/>
            </a:ext>
          </a:extLst>
        </xdr:cNvPr>
        <xdr:cNvSpPr/>
      </xdr:nvSpPr>
      <xdr:spPr>
        <a:xfrm>
          <a:off x="5391149" y="235267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1</xdr:col>
      <xdr:colOff>609599</xdr:colOff>
      <xdr:row>12</xdr:row>
      <xdr:rowOff>9524</xdr:rowOff>
    </xdr:from>
    <xdr:to>
      <xdr:col>4</xdr:col>
      <xdr:colOff>123599</xdr:colOff>
      <xdr:row>14</xdr:row>
      <xdr:rowOff>60524</xdr:rowOff>
    </xdr:to>
    <xdr:sp macro="" textlink="">
      <xdr:nvSpPr>
        <xdr:cNvPr id="4" name="Rectángulo: esquinas redondeadas 3">
          <a:hlinkClick xmlns:r="http://schemas.openxmlformats.org/officeDocument/2006/relationships" r:id="rId2"/>
          <a:extLst>
            <a:ext uri="{FF2B5EF4-FFF2-40B4-BE49-F238E27FC236}">
              <a16:creationId xmlns:a16="http://schemas.microsoft.com/office/drawing/2014/main" id="{94357569-C71E-4747-A766-4B3852BF2112}"/>
            </a:ext>
          </a:extLst>
        </xdr:cNvPr>
        <xdr:cNvSpPr/>
      </xdr:nvSpPr>
      <xdr:spPr>
        <a:xfrm>
          <a:off x="1371599" y="24002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7</xdr:col>
      <xdr:colOff>57149</xdr:colOff>
      <xdr:row>8</xdr:row>
      <xdr:rowOff>161924</xdr:rowOff>
    </xdr:from>
    <xdr:to>
      <xdr:col>9</xdr:col>
      <xdr:colOff>333149</xdr:colOff>
      <xdr:row>11</xdr:row>
      <xdr:rowOff>22424</xdr:rowOff>
    </xdr:to>
    <xdr:sp macro="" textlink="">
      <xdr:nvSpPr>
        <xdr:cNvPr id="5" name="Rectángulo: esquinas redondeadas 4">
          <a:hlinkClick xmlns:r="http://schemas.openxmlformats.org/officeDocument/2006/relationships" r:id="rId3"/>
          <a:extLst>
            <a:ext uri="{FF2B5EF4-FFF2-40B4-BE49-F238E27FC236}">
              <a16:creationId xmlns:a16="http://schemas.microsoft.com/office/drawing/2014/main" id="{0C7F8B5F-B37F-4E2E-AED1-07C4D620A95B}"/>
            </a:ext>
          </a:extLst>
        </xdr:cNvPr>
        <xdr:cNvSpPr/>
      </xdr:nvSpPr>
      <xdr:spPr>
        <a:xfrm>
          <a:off x="539114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Procesos</a:t>
          </a:r>
          <a:r>
            <a:rPr lang="es-CO" sz="1400" baseline="0">
              <a:solidFill>
                <a:schemeClr val="tx1"/>
              </a:solidFill>
            </a:rPr>
            <a:t> judiciales</a:t>
          </a:r>
          <a:endParaRPr lang="es-CO" sz="1400">
            <a:solidFill>
              <a:schemeClr val="tx1"/>
            </a:solidFill>
          </a:endParaRPr>
        </a:p>
      </xdr:txBody>
    </xdr:sp>
    <xdr:clientData/>
  </xdr:twoCellAnchor>
  <xdr:twoCellAnchor>
    <xdr:from>
      <xdr:col>1</xdr:col>
      <xdr:colOff>647699</xdr:colOff>
      <xdr:row>8</xdr:row>
      <xdr:rowOff>161924</xdr:rowOff>
    </xdr:from>
    <xdr:to>
      <xdr:col>4</xdr:col>
      <xdr:colOff>161699</xdr:colOff>
      <xdr:row>11</xdr:row>
      <xdr:rowOff>22424</xdr:rowOff>
    </xdr:to>
    <xdr:sp macro="" textlink="">
      <xdr:nvSpPr>
        <xdr:cNvPr id="6" name="Rectángulo: esquinas redondeadas 5">
          <a:hlinkClick xmlns:r="http://schemas.openxmlformats.org/officeDocument/2006/relationships" r:id="rId4"/>
          <a:extLst>
            <a:ext uri="{FF2B5EF4-FFF2-40B4-BE49-F238E27FC236}">
              <a16:creationId xmlns:a16="http://schemas.microsoft.com/office/drawing/2014/main" id="{3EB68510-7856-4F2D-832E-509E3EDFB416}"/>
            </a:ext>
          </a:extLst>
        </xdr:cNvPr>
        <xdr:cNvSpPr/>
      </xdr:nvSpPr>
      <xdr:spPr>
        <a:xfrm>
          <a:off x="140969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4</xdr:col>
      <xdr:colOff>352424</xdr:colOff>
      <xdr:row>8</xdr:row>
      <xdr:rowOff>171449</xdr:rowOff>
    </xdr:from>
    <xdr:to>
      <xdr:col>6</xdr:col>
      <xdr:colOff>628424</xdr:colOff>
      <xdr:row>11</xdr:row>
      <xdr:rowOff>31949</xdr:rowOff>
    </xdr:to>
    <xdr:sp macro="" textlink="">
      <xdr:nvSpPr>
        <xdr:cNvPr id="7" name="Rectángulo: esquinas redondeadas 6">
          <a:hlinkClick xmlns:r="http://schemas.openxmlformats.org/officeDocument/2006/relationships" r:id="rId5"/>
          <a:extLst>
            <a:ext uri="{FF2B5EF4-FFF2-40B4-BE49-F238E27FC236}">
              <a16:creationId xmlns:a16="http://schemas.microsoft.com/office/drawing/2014/main" id="{6A87C818-C2AA-497F-8873-0E388CF3AE51}"/>
            </a:ext>
          </a:extLst>
        </xdr:cNvPr>
        <xdr:cNvSpPr/>
      </xdr:nvSpPr>
      <xdr:spPr>
        <a:xfrm>
          <a:off x="3400424" y="18002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333374</xdr:colOff>
      <xdr:row>11</xdr:row>
      <xdr:rowOff>171449</xdr:rowOff>
    </xdr:from>
    <xdr:to>
      <xdr:col>6</xdr:col>
      <xdr:colOff>609374</xdr:colOff>
      <xdr:row>14</xdr:row>
      <xdr:rowOff>31949</xdr:rowOff>
    </xdr:to>
    <xdr:sp macro="" textlink="">
      <xdr:nvSpPr>
        <xdr:cNvPr id="9" name="Rectángulo: esquinas redondeadas 8">
          <a:hlinkClick xmlns:r="http://schemas.openxmlformats.org/officeDocument/2006/relationships" r:id="rId6"/>
          <a:extLst>
            <a:ext uri="{FF2B5EF4-FFF2-40B4-BE49-F238E27FC236}">
              <a16:creationId xmlns:a16="http://schemas.microsoft.com/office/drawing/2014/main" id="{D4429412-385D-49D3-84EB-BC4DF5A45465}"/>
            </a:ext>
          </a:extLst>
        </xdr:cNvPr>
        <xdr:cNvSpPr/>
      </xdr:nvSpPr>
      <xdr:spPr>
        <a:xfrm>
          <a:off x="3381374" y="23717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twoCellAnchor>
    <xdr:from>
      <xdr:col>11</xdr:col>
      <xdr:colOff>19049</xdr:colOff>
      <xdr:row>10</xdr:row>
      <xdr:rowOff>9524</xdr:rowOff>
    </xdr:from>
    <xdr:to>
      <xdr:col>13</xdr:col>
      <xdr:colOff>295049</xdr:colOff>
      <xdr:row>12</xdr:row>
      <xdr:rowOff>60524</xdr:rowOff>
    </xdr:to>
    <xdr:sp macro="" textlink="">
      <xdr:nvSpPr>
        <xdr:cNvPr id="10" name="Rectángulo: esquinas redondeadas 9">
          <a:hlinkClick xmlns:r="http://schemas.openxmlformats.org/officeDocument/2006/relationships" r:id="rId7"/>
          <a:extLst>
            <a:ext uri="{FF2B5EF4-FFF2-40B4-BE49-F238E27FC236}">
              <a16:creationId xmlns:a16="http://schemas.microsoft.com/office/drawing/2014/main" id="{E8819747-9B47-4905-B7B6-1CC75364363A}"/>
            </a:ext>
          </a:extLst>
        </xdr:cNvPr>
        <xdr:cNvSpPr/>
      </xdr:nvSpPr>
      <xdr:spPr>
        <a:xfrm>
          <a:off x="8401049" y="2019299"/>
          <a:ext cx="1800000" cy="4320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t>Ver resultado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95250</xdr:colOff>
      <xdr:row>1</xdr:row>
      <xdr:rowOff>85725</xdr:rowOff>
    </xdr:from>
    <xdr:to>
      <xdr:col>4</xdr:col>
      <xdr:colOff>1535250</xdr:colOff>
      <xdr:row>3</xdr:row>
      <xdr:rowOff>50325</xdr:rowOff>
    </xdr:to>
    <xdr:sp macro="" textlink="">
      <xdr:nvSpPr>
        <xdr:cNvPr id="8" name="Rectángulo: esquinas redondeadas 7">
          <a:hlinkClick xmlns:r="http://schemas.openxmlformats.org/officeDocument/2006/relationships" r:id="rId1"/>
          <a:extLst>
            <a:ext uri="{FF2B5EF4-FFF2-40B4-BE49-F238E27FC236}">
              <a16:creationId xmlns:a16="http://schemas.microsoft.com/office/drawing/2014/main" id="{C34AF220-CE73-4F1F-AAAF-03B93BBF3C8A}"/>
            </a:ext>
          </a:extLst>
        </xdr:cNvPr>
        <xdr:cNvSpPr/>
      </xdr:nvSpPr>
      <xdr:spPr>
        <a:xfrm>
          <a:off x="55816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1695450</xdr:colOff>
      <xdr:row>1</xdr:row>
      <xdr:rowOff>85725</xdr:rowOff>
    </xdr:from>
    <xdr:to>
      <xdr:col>4</xdr:col>
      <xdr:colOff>3135450</xdr:colOff>
      <xdr:row>3</xdr:row>
      <xdr:rowOff>50325</xdr:rowOff>
    </xdr:to>
    <xdr:sp macro="" textlink="">
      <xdr:nvSpPr>
        <xdr:cNvPr id="9" name="Rectángulo: esquinas redondeadas 8">
          <a:hlinkClick xmlns:r="http://schemas.openxmlformats.org/officeDocument/2006/relationships" r:id="rId2"/>
          <a:extLst>
            <a:ext uri="{FF2B5EF4-FFF2-40B4-BE49-F238E27FC236}">
              <a16:creationId xmlns:a16="http://schemas.microsoft.com/office/drawing/2014/main" id="{9B57F36E-CDBC-4D62-9F51-AE2ADA5D60BC}"/>
            </a:ext>
          </a:extLst>
        </xdr:cNvPr>
        <xdr:cNvSpPr/>
      </xdr:nvSpPr>
      <xdr:spPr>
        <a:xfrm>
          <a:off x="71818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1</xdr:col>
      <xdr:colOff>1609725</xdr:colOff>
      <xdr:row>1</xdr:row>
      <xdr:rowOff>85725</xdr:rowOff>
    </xdr:from>
    <xdr:to>
      <xdr:col>3</xdr:col>
      <xdr:colOff>154125</xdr:colOff>
      <xdr:row>3</xdr:row>
      <xdr:rowOff>50325</xdr:rowOff>
    </xdr:to>
    <xdr:sp macro="" textlink="">
      <xdr:nvSpPr>
        <xdr:cNvPr id="10" name="Rectángulo: esquinas redondeadas 9">
          <a:hlinkClick xmlns:r="http://schemas.openxmlformats.org/officeDocument/2006/relationships" r:id="rId3"/>
          <a:extLst>
            <a:ext uri="{FF2B5EF4-FFF2-40B4-BE49-F238E27FC236}">
              <a16:creationId xmlns:a16="http://schemas.microsoft.com/office/drawing/2014/main" id="{266637D4-7F2F-4052-9527-4AC105CEF1EE}"/>
            </a:ext>
          </a:extLst>
        </xdr:cNvPr>
        <xdr:cNvSpPr/>
      </xdr:nvSpPr>
      <xdr:spPr>
        <a:xfrm>
          <a:off x="237172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5</xdr:col>
      <xdr:colOff>257175</xdr:colOff>
      <xdr:row>1</xdr:row>
      <xdr:rowOff>123825</xdr:rowOff>
    </xdr:from>
    <xdr:to>
      <xdr:col>5</xdr:col>
      <xdr:colOff>1697175</xdr:colOff>
      <xdr:row>3</xdr:row>
      <xdr:rowOff>88425</xdr:rowOff>
    </xdr:to>
    <xdr:sp macro="" textlink="">
      <xdr:nvSpPr>
        <xdr:cNvPr id="11" name="Rectángulo: esquinas redondeadas 10">
          <a:hlinkClick xmlns:r="http://schemas.openxmlformats.org/officeDocument/2006/relationships" r:id="rId4"/>
          <a:extLst>
            <a:ext uri="{FF2B5EF4-FFF2-40B4-BE49-F238E27FC236}">
              <a16:creationId xmlns:a16="http://schemas.microsoft.com/office/drawing/2014/main" id="{5B936FB9-EEA3-4AF2-9F42-D0847D220075}"/>
            </a:ext>
          </a:extLst>
        </xdr:cNvPr>
        <xdr:cNvSpPr/>
      </xdr:nvSpPr>
      <xdr:spPr>
        <a:xfrm>
          <a:off x="9972675" y="314325"/>
          <a:ext cx="1440000" cy="3456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28575</xdr:colOff>
      <xdr:row>1</xdr:row>
      <xdr:rowOff>85725</xdr:rowOff>
    </xdr:from>
    <xdr:to>
      <xdr:col>1</xdr:col>
      <xdr:colOff>1468575</xdr:colOff>
      <xdr:row>3</xdr:row>
      <xdr:rowOff>50325</xdr:rowOff>
    </xdr:to>
    <xdr:sp macro="" textlink="">
      <xdr:nvSpPr>
        <xdr:cNvPr id="12" name="Rectángulo: esquinas redondeadas 11">
          <a:hlinkClick xmlns:r="http://schemas.openxmlformats.org/officeDocument/2006/relationships" r:id="rId5"/>
          <a:extLst>
            <a:ext uri="{FF2B5EF4-FFF2-40B4-BE49-F238E27FC236}">
              <a16:creationId xmlns:a16="http://schemas.microsoft.com/office/drawing/2014/main" id="{7A028041-1A1C-44D0-B77D-E925300D0E5C}"/>
            </a:ext>
          </a:extLst>
        </xdr:cNvPr>
        <xdr:cNvSpPr/>
      </xdr:nvSpPr>
      <xdr:spPr>
        <a:xfrm>
          <a:off x="79057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3</xdr:col>
      <xdr:colOff>323850</xdr:colOff>
      <xdr:row>1</xdr:row>
      <xdr:rowOff>85725</xdr:rowOff>
    </xdr:from>
    <xdr:to>
      <xdr:col>3</xdr:col>
      <xdr:colOff>1763850</xdr:colOff>
      <xdr:row>3</xdr:row>
      <xdr:rowOff>50325</xdr:rowOff>
    </xdr:to>
    <xdr:sp macro="" textlink="">
      <xdr:nvSpPr>
        <xdr:cNvPr id="13" name="Rectángulo: esquinas redondeadas 12">
          <a:hlinkClick xmlns:r="http://schemas.openxmlformats.org/officeDocument/2006/relationships" r:id="rId6"/>
          <a:extLst>
            <a:ext uri="{FF2B5EF4-FFF2-40B4-BE49-F238E27FC236}">
              <a16:creationId xmlns:a16="http://schemas.microsoft.com/office/drawing/2014/main" id="{720246E6-5665-4CDC-AD25-2EA51D7E6820}"/>
            </a:ext>
          </a:extLst>
        </xdr:cNvPr>
        <xdr:cNvSpPr/>
      </xdr:nvSpPr>
      <xdr:spPr>
        <a:xfrm>
          <a:off x="39814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B929932-1354-4CF5-BB7B-7FEA1B957825}"/>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792F481F-D124-448F-A9B5-427F21201D9D}"/>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A48CE2A6-65F2-4F8D-9FDB-13DC5AAEF1B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DC7631A3-BA7F-49C3-90DF-3541CFE9AB00}"/>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74972ECD-BC1B-45B6-8D73-0373FCB4D4BD}"/>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4E6AEA95-5FFC-485A-BA6F-07EEF53758BB}"/>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1924049</xdr:colOff>
      <xdr:row>2</xdr:row>
      <xdr:rowOff>28575</xdr:rowOff>
    </xdr:from>
    <xdr:to>
      <xdr:col>5</xdr:col>
      <xdr:colOff>3364049</xdr:colOff>
      <xdr:row>3</xdr:row>
      <xdr:rowOff>162075</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E7BD768-FD4D-4421-9177-DBDC698FCAAC}"/>
            </a:ext>
          </a:extLst>
        </xdr:cNvPr>
        <xdr:cNvSpPr/>
      </xdr:nvSpPr>
      <xdr:spPr>
        <a:xfrm>
          <a:off x="7172324"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5</xdr:col>
      <xdr:colOff>314325</xdr:colOff>
      <xdr:row>2</xdr:row>
      <xdr:rowOff>38100</xdr:rowOff>
    </xdr:from>
    <xdr:to>
      <xdr:col>5</xdr:col>
      <xdr:colOff>1754325</xdr:colOff>
      <xdr:row>3</xdr:row>
      <xdr:rowOff>171600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6DAEE14-B062-4020-A2A8-D70F565098FF}"/>
            </a:ext>
          </a:extLst>
        </xdr:cNvPr>
        <xdr:cNvSpPr/>
      </xdr:nvSpPr>
      <xdr:spPr>
        <a:xfrm>
          <a:off x="5562600"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1266824</xdr:colOff>
      <xdr:row>2</xdr:row>
      <xdr:rowOff>57150</xdr:rowOff>
    </xdr:from>
    <xdr:to>
      <xdr:col>2</xdr:col>
      <xdr:colOff>2706824</xdr:colOff>
      <xdr:row>4</xdr:row>
      <xdr:rowOff>150</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3A695291-5DD1-4FFB-BA8D-8EFD959FD777}"/>
            </a:ext>
          </a:extLst>
        </xdr:cNvPr>
        <xdr:cNvSpPr/>
      </xdr:nvSpPr>
      <xdr:spPr>
        <a:xfrm>
          <a:off x="2285999" y="4476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Abogados</a:t>
          </a:r>
          <a:endParaRPr lang="es-CO" sz="1400">
            <a:solidFill>
              <a:schemeClr val="tx1"/>
            </a:solidFill>
          </a:endParaRPr>
        </a:p>
      </xdr:txBody>
    </xdr:sp>
    <xdr:clientData/>
  </xdr:twoCellAnchor>
  <xdr:twoCellAnchor>
    <xdr:from>
      <xdr:col>6</xdr:col>
      <xdr:colOff>123824</xdr:colOff>
      <xdr:row>2</xdr:row>
      <xdr:rowOff>19050</xdr:rowOff>
    </xdr:from>
    <xdr:to>
      <xdr:col>7</xdr:col>
      <xdr:colOff>811349</xdr:colOff>
      <xdr:row>3</xdr:row>
      <xdr:rowOff>152550</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A38DC371-40C2-4A29-9CEB-A9FC8940FDAB}"/>
            </a:ext>
          </a:extLst>
        </xdr:cNvPr>
        <xdr:cNvSpPr/>
      </xdr:nvSpPr>
      <xdr:spPr>
        <a:xfrm>
          <a:off x="8848724" y="40957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381000</xdr:colOff>
      <xdr:row>2</xdr:row>
      <xdr:rowOff>66675</xdr:rowOff>
    </xdr:from>
    <xdr:to>
      <xdr:col>2</xdr:col>
      <xdr:colOff>1059000</xdr:colOff>
      <xdr:row>4</xdr:row>
      <xdr:rowOff>9675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D19A0C14-F8BF-429B-ADCB-F41AA45C264F}"/>
            </a:ext>
          </a:extLst>
        </xdr:cNvPr>
        <xdr:cNvSpPr/>
      </xdr:nvSpPr>
      <xdr:spPr>
        <a:xfrm>
          <a:off x="638175" y="4572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2924174</xdr:colOff>
      <xdr:row>2</xdr:row>
      <xdr:rowOff>47625</xdr:rowOff>
    </xdr:from>
    <xdr:to>
      <xdr:col>5</xdr:col>
      <xdr:colOff>135074</xdr:colOff>
      <xdr:row>3</xdr:row>
      <xdr:rowOff>181125</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FE5D590D-DCCB-4A8F-9D8E-336034E5C955}"/>
            </a:ext>
          </a:extLst>
        </xdr:cNvPr>
        <xdr:cNvSpPr/>
      </xdr:nvSpPr>
      <xdr:spPr>
        <a:xfrm>
          <a:off x="3943349"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4D0F5EF7-9EA2-4A8B-873E-9C515AEF074D}"/>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020E335E-33A3-4D14-B759-A3B393177C26}"/>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DCF7BA50-BD9F-4DC4-92A1-0BE7BF1C0D4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EC22933C-CE88-4CD8-9948-7B7780A54BD9}"/>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E76E0530-9FB4-4403-8D94-7CEA62A41E68}"/>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56595194-6A0B-44E9-95A0-1D6271C247BF}"/>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92B04ECD-0CEC-42E3-B145-59EB780B3CF1}"/>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B1F59FC8-0C0C-4332-860F-D6B518441040}"/>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8E33B6DE-FFBF-4E4D-B96B-31CAFFC248D6}"/>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B203A722-9893-4800-A0CD-685870A05466}"/>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9F53C0C0-05B7-44B4-A45D-7565FDE16B50}"/>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59DC2B8-8EBA-45CA-B392-44937B6A08D0}"/>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2CC77A45-427A-4F8A-8A3C-4175418635FE}"/>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8BD018B-7F83-4DAE-82D5-DC61A901F0F3}"/>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C7B81333-7708-4DE4-8EBC-772D62DB6770}"/>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1E68CAEE-D6EC-476E-9C8F-9D3DD7AF1133}"/>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1D5D93B2-79DF-4FE8-89AE-83131236828C}"/>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F04F382-3C27-4803-9420-0DA7D2AC7F05}"/>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257175</xdr:colOff>
      <xdr:row>1</xdr:row>
      <xdr:rowOff>9525</xdr:rowOff>
    </xdr:from>
    <xdr:to>
      <xdr:col>6</xdr:col>
      <xdr:colOff>725625</xdr:colOff>
      <xdr:row>2</xdr:row>
      <xdr:rowOff>95400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BEC85F08-173E-4713-B5A6-72F06DDCAF2D}"/>
            </a:ext>
          </a:extLst>
        </xdr:cNvPr>
        <xdr:cNvSpPr/>
      </xdr:nvSpPr>
      <xdr:spPr>
        <a:xfrm>
          <a:off x="7153275" y="20002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O18"/>
  <sheetViews>
    <sheetView showGridLines="0" tabSelected="1" workbookViewId="0">
      <selection activeCell="P16" sqref="P16"/>
    </sheetView>
  </sheetViews>
  <sheetFormatPr baseColWidth="10" defaultRowHeight="15" x14ac:dyDescent="0.25"/>
  <sheetData>
    <row r="1" spans="2:15" ht="15.75" thickBot="1" x14ac:dyDescent="0.3"/>
    <row r="2" spans="2:15" x14ac:dyDescent="0.25">
      <c r="B2" s="2"/>
      <c r="C2" s="3"/>
      <c r="D2" s="3"/>
      <c r="E2" s="3"/>
      <c r="F2" s="3"/>
      <c r="G2" s="3"/>
      <c r="H2" s="3"/>
      <c r="I2" s="3"/>
      <c r="J2" s="3"/>
      <c r="K2" s="3"/>
      <c r="L2" s="3"/>
      <c r="M2" s="3"/>
      <c r="N2" s="3"/>
      <c r="O2" s="4"/>
    </row>
    <row r="3" spans="2:15" ht="23.25" x14ac:dyDescent="0.35">
      <c r="B3" s="85" t="s">
        <v>85</v>
      </c>
      <c r="C3" s="86"/>
      <c r="D3" s="86"/>
      <c r="E3" s="86"/>
      <c r="F3" s="86"/>
      <c r="G3" s="86"/>
      <c r="H3" s="86"/>
      <c r="I3" s="86"/>
      <c r="J3" s="86"/>
      <c r="K3" s="86"/>
      <c r="L3" s="86"/>
      <c r="M3" s="86"/>
      <c r="N3" s="86"/>
      <c r="O3" s="87"/>
    </row>
    <row r="4" spans="2:15" ht="23.25" x14ac:dyDescent="0.35">
      <c r="B4" s="85" t="s">
        <v>11</v>
      </c>
      <c r="C4" s="86"/>
      <c r="D4" s="86"/>
      <c r="E4" s="86"/>
      <c r="F4" s="86"/>
      <c r="G4" s="86"/>
      <c r="H4" s="86"/>
      <c r="I4" s="86"/>
      <c r="J4" s="86"/>
      <c r="K4" s="86"/>
      <c r="L4" s="86"/>
      <c r="M4" s="86"/>
      <c r="N4" s="86"/>
      <c r="O4" s="87"/>
    </row>
    <row r="5" spans="2:15" x14ac:dyDescent="0.25">
      <c r="B5" s="5"/>
      <c r="C5" s="6"/>
      <c r="D5" s="6"/>
      <c r="E5" s="6"/>
      <c r="F5" s="6"/>
      <c r="G5" s="6"/>
      <c r="H5" s="6"/>
      <c r="I5" s="6"/>
      <c r="J5" s="6"/>
      <c r="K5" s="6"/>
      <c r="L5" s="6"/>
      <c r="M5" s="6"/>
      <c r="N5" s="6"/>
      <c r="O5" s="7"/>
    </row>
    <row r="6" spans="2:15" x14ac:dyDescent="0.25">
      <c r="B6" s="5"/>
      <c r="C6" s="88" t="s">
        <v>99</v>
      </c>
      <c r="D6" s="88"/>
      <c r="E6" s="88"/>
      <c r="F6" s="88"/>
      <c r="G6" s="88"/>
      <c r="H6" s="88"/>
      <c r="I6" s="88"/>
      <c r="J6" s="88"/>
      <c r="K6" s="88"/>
      <c r="L6" s="88"/>
      <c r="M6" s="88"/>
      <c r="N6" s="88"/>
      <c r="O6" s="7"/>
    </row>
    <row r="7" spans="2:15" x14ac:dyDescent="0.25">
      <c r="B7" s="5"/>
      <c r="C7" s="88"/>
      <c r="D7" s="88"/>
      <c r="E7" s="88"/>
      <c r="F7" s="88"/>
      <c r="G7" s="88"/>
      <c r="H7" s="88"/>
      <c r="I7" s="88"/>
      <c r="J7" s="88"/>
      <c r="K7" s="88"/>
      <c r="L7" s="88"/>
      <c r="M7" s="88"/>
      <c r="N7" s="88"/>
      <c r="O7" s="7"/>
    </row>
    <row r="8" spans="2:15" x14ac:dyDescent="0.25">
      <c r="B8" s="5"/>
      <c r="C8" s="6"/>
      <c r="D8" s="6"/>
      <c r="E8" s="6"/>
      <c r="F8" s="6"/>
      <c r="G8" s="6"/>
      <c r="H8" s="6"/>
      <c r="I8" s="6"/>
      <c r="J8" s="6"/>
      <c r="K8" s="6"/>
      <c r="L8" s="6"/>
      <c r="M8" s="6"/>
      <c r="N8" s="6"/>
      <c r="O8" s="7"/>
    </row>
    <row r="9" spans="2:15" x14ac:dyDescent="0.25">
      <c r="B9" s="5"/>
      <c r="C9" s="6"/>
      <c r="D9" s="6"/>
      <c r="E9" s="6"/>
      <c r="F9" s="6"/>
      <c r="G9" s="6"/>
      <c r="H9" s="6"/>
      <c r="I9" s="6"/>
      <c r="J9" s="6"/>
      <c r="K9" s="6"/>
      <c r="L9" s="6"/>
      <c r="M9" s="6"/>
      <c r="N9" s="6"/>
      <c r="O9" s="7"/>
    </row>
    <row r="10" spans="2:15" x14ac:dyDescent="0.25">
      <c r="B10" s="5"/>
      <c r="C10" s="6"/>
      <c r="D10" s="6"/>
      <c r="E10" s="6"/>
      <c r="F10" s="6"/>
      <c r="G10" s="6"/>
      <c r="H10" s="6"/>
      <c r="I10" s="6"/>
      <c r="J10" s="6"/>
      <c r="K10" s="6"/>
      <c r="L10" s="6"/>
      <c r="M10" s="6"/>
      <c r="N10" s="6"/>
      <c r="O10" s="7"/>
    </row>
    <row r="11" spans="2:15" x14ac:dyDescent="0.25">
      <c r="B11" s="5"/>
      <c r="C11" s="6"/>
      <c r="D11" s="6"/>
      <c r="E11" s="6"/>
      <c r="F11" s="6"/>
      <c r="G11" s="6"/>
      <c r="H11" s="6"/>
      <c r="I11" s="6"/>
      <c r="J11" s="6"/>
      <c r="K11" s="6"/>
      <c r="L11" s="6"/>
      <c r="M11" s="6"/>
      <c r="N11" s="6"/>
      <c r="O11" s="7"/>
    </row>
    <row r="12" spans="2:15" x14ac:dyDescent="0.25">
      <c r="B12" s="5"/>
      <c r="C12" s="6"/>
      <c r="D12" s="6"/>
      <c r="E12" s="6"/>
      <c r="F12" s="6"/>
      <c r="G12" s="6"/>
      <c r="H12" s="6"/>
      <c r="I12" s="6"/>
      <c r="J12" s="6"/>
      <c r="K12" s="6"/>
      <c r="L12" s="6"/>
      <c r="M12" s="6"/>
      <c r="N12" s="6"/>
      <c r="O12" s="7"/>
    </row>
    <row r="13" spans="2:15" x14ac:dyDescent="0.25">
      <c r="B13" s="5"/>
      <c r="C13" s="6"/>
      <c r="D13" s="6"/>
      <c r="E13" s="6"/>
      <c r="F13" s="6"/>
      <c r="G13" s="6"/>
      <c r="H13" s="6"/>
      <c r="I13" s="6"/>
      <c r="J13" s="6"/>
      <c r="K13" s="6"/>
      <c r="L13" s="6"/>
      <c r="M13" s="6"/>
      <c r="N13" s="6"/>
      <c r="O13" s="7"/>
    </row>
    <row r="14" spans="2:15" x14ac:dyDescent="0.25">
      <c r="B14" s="5"/>
      <c r="C14" s="6"/>
      <c r="D14" s="6"/>
      <c r="E14" s="6"/>
      <c r="F14" s="6"/>
      <c r="G14" s="6"/>
      <c r="H14" s="6"/>
      <c r="I14" s="6"/>
      <c r="J14" s="6"/>
      <c r="K14" s="6"/>
      <c r="L14" s="6"/>
      <c r="M14" s="6"/>
      <c r="N14" s="6"/>
      <c r="O14" s="7"/>
    </row>
    <row r="15" spans="2:15" x14ac:dyDescent="0.25">
      <c r="B15" s="5"/>
      <c r="C15" s="6"/>
      <c r="D15" s="6"/>
      <c r="E15" s="6"/>
      <c r="F15" s="6"/>
      <c r="G15" s="6"/>
      <c r="H15" s="6"/>
      <c r="I15" s="6"/>
      <c r="J15" s="6"/>
      <c r="K15" s="6"/>
      <c r="L15" s="6"/>
      <c r="M15" s="6"/>
      <c r="N15" s="6"/>
      <c r="O15" s="7"/>
    </row>
    <row r="16" spans="2:15" x14ac:dyDescent="0.25">
      <c r="B16" s="5"/>
      <c r="C16" s="6"/>
      <c r="D16" s="6"/>
      <c r="E16" s="6"/>
      <c r="F16" s="6"/>
      <c r="G16" s="6"/>
      <c r="H16" s="6"/>
      <c r="I16" s="6"/>
      <c r="J16" s="6"/>
      <c r="K16" s="6"/>
      <c r="L16" s="6"/>
      <c r="M16" s="6"/>
      <c r="N16" s="6"/>
      <c r="O16" s="7"/>
    </row>
    <row r="17" spans="2:15" x14ac:dyDescent="0.25">
      <c r="B17" s="5"/>
      <c r="C17" s="6"/>
      <c r="D17" s="6"/>
      <c r="E17" s="6"/>
      <c r="F17" s="6"/>
      <c r="G17" s="6"/>
      <c r="H17" s="6"/>
      <c r="I17" s="6"/>
      <c r="J17" s="6"/>
      <c r="K17" s="6"/>
      <c r="L17" s="6"/>
      <c r="M17" s="6"/>
      <c r="N17" s="6"/>
      <c r="O17" s="7"/>
    </row>
    <row r="18" spans="2:15" ht="15.75" thickBot="1" x14ac:dyDescent="0.3">
      <c r="B18" s="8"/>
      <c r="C18" s="9"/>
      <c r="D18" s="9"/>
      <c r="E18" s="9"/>
      <c r="F18" s="9"/>
      <c r="G18" s="9"/>
      <c r="H18" s="9"/>
      <c r="I18" s="9"/>
      <c r="J18" s="9"/>
      <c r="K18" s="9"/>
      <c r="L18" s="9"/>
      <c r="M18" s="9"/>
      <c r="N18" s="9"/>
      <c r="O18" s="10"/>
    </row>
  </sheetData>
  <sheetProtection algorithmName="SHA-512" hashValue="v+OGTlq+q6Oae72VDN+sgjj2bIwwaNs7K3QlBBMEg8LflToLDQY2HVkS7v5GxJ3ePdMJEq1YOdX8GVr8ULdAAw==" saltValue="VUPC38ch+z74Wo07QKnkBQ==" spinCount="100000" sheet="1" objects="1" scenarios="1"/>
  <mergeCells count="3">
    <mergeCell ref="B3:O3"/>
    <mergeCell ref="B4:O4"/>
    <mergeCell ref="C6:N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5:T19"/>
  <sheetViews>
    <sheetView workbookViewId="0">
      <selection activeCell="F18" sqref="F18"/>
    </sheetView>
  </sheetViews>
  <sheetFormatPr baseColWidth="10" defaultRowHeight="15" x14ac:dyDescent="0.25"/>
  <cols>
    <col min="1" max="1" width="6.42578125" style="1" customWidth="1"/>
    <col min="2" max="2" width="34.28515625" style="1" customWidth="1"/>
    <col min="3" max="3" width="13.28515625" style="1" customWidth="1"/>
    <col min="4" max="4" width="27.42578125" style="1" customWidth="1"/>
    <col min="5" max="5" width="57.42578125" style="1" customWidth="1"/>
    <col min="6" max="6" width="30.140625" style="1" customWidth="1"/>
    <col min="7" max="7" width="15.7109375" style="1" customWidth="1"/>
    <col min="8" max="9" width="11.42578125" style="42"/>
    <col min="10" max="10" width="11.85546875" style="42" bestFit="1" customWidth="1"/>
    <col min="11" max="16384" width="11.42578125" style="1"/>
  </cols>
  <sheetData>
    <row r="5" spans="2:20" ht="15.75" thickBot="1" x14ac:dyDescent="0.3"/>
    <row r="6" spans="2:20" x14ac:dyDescent="0.25">
      <c r="B6" s="11"/>
      <c r="C6" s="12"/>
      <c r="D6" s="12"/>
      <c r="E6" s="12"/>
      <c r="F6" s="12"/>
      <c r="G6" s="13"/>
    </row>
    <row r="7" spans="2:20" ht="21" x14ac:dyDescent="0.35">
      <c r="B7" s="89" t="s">
        <v>117</v>
      </c>
      <c r="C7" s="90"/>
      <c r="D7" s="90"/>
      <c r="E7" s="90"/>
      <c r="F7" s="90"/>
      <c r="G7" s="91"/>
      <c r="T7" s="1" t="s">
        <v>12</v>
      </c>
    </row>
    <row r="8" spans="2:20" ht="15.75" thickBot="1" x14ac:dyDescent="0.3">
      <c r="B8" s="14"/>
      <c r="C8" s="15"/>
      <c r="D8" s="15"/>
      <c r="E8" s="15"/>
      <c r="F8" s="15"/>
      <c r="G8" s="16"/>
      <c r="T8" s="1" t="s">
        <v>13</v>
      </c>
    </row>
    <row r="9" spans="2:20" ht="15.75" thickBot="1" x14ac:dyDescent="0.3">
      <c r="B9" s="94" t="s">
        <v>128</v>
      </c>
      <c r="C9" s="95"/>
      <c r="D9" s="80"/>
      <c r="E9" s="15"/>
      <c r="F9" s="15"/>
      <c r="G9" s="16"/>
      <c r="T9" s="1" t="s">
        <v>14</v>
      </c>
    </row>
    <row r="10" spans="2:20" x14ac:dyDescent="0.25">
      <c r="B10" s="14"/>
      <c r="C10" s="15"/>
      <c r="D10" s="15"/>
      <c r="E10" s="15"/>
      <c r="F10" s="15"/>
      <c r="G10" s="81">
        <v>43545</v>
      </c>
    </row>
    <row r="11" spans="2:20" x14ac:dyDescent="0.25">
      <c r="B11" s="22" t="s">
        <v>15</v>
      </c>
      <c r="C11" s="23" t="s">
        <v>16</v>
      </c>
      <c r="D11" s="24" t="s">
        <v>6</v>
      </c>
      <c r="E11" s="23" t="s">
        <v>7</v>
      </c>
      <c r="F11" s="23" t="s">
        <v>17</v>
      </c>
      <c r="G11" s="25" t="s">
        <v>87</v>
      </c>
    </row>
    <row r="12" spans="2:20" x14ac:dyDescent="0.25">
      <c r="B12" s="21" t="s">
        <v>0</v>
      </c>
      <c r="C12" s="57" t="s">
        <v>12</v>
      </c>
      <c r="D12" s="84" t="s">
        <v>159</v>
      </c>
      <c r="E12" s="58" t="s">
        <v>166</v>
      </c>
      <c r="F12" s="59"/>
      <c r="G12" s="56" t="str">
        <f>+IF(C12="SI",IF(F12&lt;$G$10,"DESACTUALIZADO",""),"")</f>
        <v>DESACTUALIZADO</v>
      </c>
      <c r="H12" s="42">
        <f t="shared" ref="H12:H17" si="0">+IF(C12="N/A",1,0)</f>
        <v>0</v>
      </c>
      <c r="I12" s="42">
        <f t="shared" ref="I12:I17" si="1">+IF(C12="Si",1,0)</f>
        <v>1</v>
      </c>
      <c r="J12" s="42">
        <f t="shared" ref="J12:J17" si="2">+IF(C12="No",1,0)</f>
        <v>0</v>
      </c>
    </row>
    <row r="13" spans="2:20" x14ac:dyDescent="0.25">
      <c r="B13" s="21" t="s">
        <v>1</v>
      </c>
      <c r="C13" s="57" t="s">
        <v>12</v>
      </c>
      <c r="D13" s="84" t="s">
        <v>160</v>
      </c>
      <c r="E13" s="58" t="s">
        <v>164</v>
      </c>
      <c r="F13" s="59">
        <v>44378</v>
      </c>
      <c r="G13" s="56" t="str">
        <f t="shared" ref="G13:G17" si="3">+IF(C13="SI",IF(F13&lt;$G$10,"DESACTUALIZADO",""),"")</f>
        <v/>
      </c>
      <c r="H13" s="42">
        <f t="shared" si="0"/>
        <v>0</v>
      </c>
      <c r="I13" s="42">
        <f t="shared" si="1"/>
        <v>1</v>
      </c>
      <c r="J13" s="42">
        <f t="shared" si="2"/>
        <v>0</v>
      </c>
    </row>
    <row r="14" spans="2:20" x14ac:dyDescent="0.25">
      <c r="B14" s="21" t="s">
        <v>2</v>
      </c>
      <c r="C14" s="57" t="s">
        <v>14</v>
      </c>
      <c r="D14" s="60"/>
      <c r="E14" s="58" t="s">
        <v>161</v>
      </c>
      <c r="F14" s="59"/>
      <c r="G14" s="56" t="str">
        <f t="shared" si="3"/>
        <v/>
      </c>
      <c r="H14" s="42">
        <f t="shared" si="0"/>
        <v>1</v>
      </c>
      <c r="I14" s="42">
        <f t="shared" si="1"/>
        <v>0</v>
      </c>
      <c r="J14" s="42">
        <f t="shared" si="2"/>
        <v>0</v>
      </c>
      <c r="T14" s="49">
        <v>43545</v>
      </c>
    </row>
    <row r="15" spans="2:20" x14ac:dyDescent="0.25">
      <c r="B15" s="21" t="s">
        <v>3</v>
      </c>
      <c r="C15" s="57" t="s">
        <v>12</v>
      </c>
      <c r="D15" s="84" t="s">
        <v>162</v>
      </c>
      <c r="E15" s="58" t="s">
        <v>165</v>
      </c>
      <c r="F15" s="59">
        <v>44390</v>
      </c>
      <c r="G15" s="56" t="str">
        <f t="shared" si="3"/>
        <v/>
      </c>
      <c r="H15" s="42">
        <f t="shared" si="0"/>
        <v>0</v>
      </c>
      <c r="I15" s="42">
        <f t="shared" si="1"/>
        <v>1</v>
      </c>
      <c r="J15" s="42">
        <f t="shared" si="2"/>
        <v>0</v>
      </c>
    </row>
    <row r="16" spans="2:20" x14ac:dyDescent="0.25">
      <c r="B16" s="21" t="s">
        <v>4</v>
      </c>
      <c r="C16" s="57" t="s">
        <v>12</v>
      </c>
      <c r="D16" s="84" t="s">
        <v>163</v>
      </c>
      <c r="E16" s="58" t="s">
        <v>167</v>
      </c>
      <c r="F16" s="59">
        <v>44378</v>
      </c>
      <c r="G16" s="56" t="str">
        <f t="shared" si="3"/>
        <v/>
      </c>
      <c r="H16" s="42">
        <f t="shared" si="0"/>
        <v>0</v>
      </c>
      <c r="I16" s="42">
        <f t="shared" si="1"/>
        <v>1</v>
      </c>
      <c r="J16" s="42">
        <f t="shared" si="2"/>
        <v>0</v>
      </c>
    </row>
    <row r="17" spans="2:10" x14ac:dyDescent="0.25">
      <c r="B17" s="21" t="s">
        <v>5</v>
      </c>
      <c r="C17" s="57" t="s">
        <v>12</v>
      </c>
      <c r="D17" s="84" t="s">
        <v>160</v>
      </c>
      <c r="E17" s="58" t="s">
        <v>164</v>
      </c>
      <c r="F17" s="59">
        <v>44390</v>
      </c>
      <c r="G17" s="56" t="str">
        <f t="shared" si="3"/>
        <v/>
      </c>
      <c r="H17" s="42">
        <f t="shared" si="0"/>
        <v>0</v>
      </c>
      <c r="I17" s="42">
        <f t="shared" si="1"/>
        <v>1</v>
      </c>
      <c r="J17" s="42">
        <f t="shared" si="2"/>
        <v>0</v>
      </c>
    </row>
    <row r="18" spans="2:10" x14ac:dyDescent="0.25">
      <c r="B18" s="14"/>
      <c r="C18" s="15"/>
      <c r="D18" s="15"/>
      <c r="E18" s="15"/>
      <c r="F18" s="15"/>
      <c r="G18" s="16"/>
    </row>
    <row r="19" spans="2:10" ht="94.5" customHeight="1" thickBot="1" x14ac:dyDescent="0.3">
      <c r="B19" s="72" t="s">
        <v>102</v>
      </c>
      <c r="C19" s="92" t="s">
        <v>168</v>
      </c>
      <c r="D19" s="92"/>
      <c r="E19" s="92"/>
      <c r="F19" s="92"/>
      <c r="G19" s="93"/>
    </row>
  </sheetData>
  <sheetProtection algorithmName="SHA-512" hashValue="678u2HcNEL4JGQ7xicFOz0k/sSoNaoiSp508kdxKxvQ4eapnU6CIE2xIBkOiWu553Z3j5D2BJ48a0s2IoPgf1g==" saltValue="i8uwVTOFvUGJfKZ99Y2WrA==" spinCount="100000" sheet="1" objects="1" scenarios="1"/>
  <mergeCells count="3">
    <mergeCell ref="B7:G7"/>
    <mergeCell ref="C19:G19"/>
    <mergeCell ref="B9:C9"/>
  </mergeCells>
  <dataValidations count="3">
    <dataValidation type="list" allowBlank="1" showInputMessage="1" showErrorMessage="1" sqref="C12:C17">
      <formula1>$T$7:$T$9</formula1>
    </dataValidation>
    <dataValidation type="date" allowBlank="1" showInputMessage="1" showErrorMessage="1" sqref="D9">
      <formula1>44378</formula1>
      <formula2>44439</formula2>
    </dataValidation>
    <dataValidation type="date" allowBlank="1" showInputMessage="1" showErrorMessage="1" sqref="D12:D17 F12:F17">
      <formula1>40544</formula1>
      <formula2>44439</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V25"/>
  <sheetViews>
    <sheetView showGridLines="0" workbookViewId="0">
      <selection activeCell="C14" sqref="C14"/>
    </sheetView>
  </sheetViews>
  <sheetFormatPr baseColWidth="10" defaultRowHeight="15" x14ac:dyDescent="0.25"/>
  <cols>
    <col min="1" max="1" width="3.85546875" style="1" customWidth="1"/>
    <col min="2" max="2" width="11.42578125" style="1"/>
    <col min="3" max="3" width="48.140625" style="1" bestFit="1" customWidth="1"/>
    <col min="4" max="4" width="20.85546875" style="1" customWidth="1"/>
    <col min="5" max="5" width="6.28515625" style="1" customWidth="1"/>
    <col min="6" max="6" width="41.42578125" style="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+IF(D12&lt;=10,D12,IF(ROUNDDOWN(D12*10%,0)&lt;10,10,ROUNDDOWN(D12*10%,0)))</f>
        <v>5</v>
      </c>
    </row>
    <row r="4" spans="2:22" x14ac:dyDescent="0.25">
      <c r="B4" s="14"/>
      <c r="C4" s="15"/>
      <c r="D4" s="15"/>
      <c r="E4" s="15"/>
      <c r="F4" s="15"/>
      <c r="G4" s="15"/>
      <c r="H4" s="16"/>
    </row>
    <row r="5" spans="2:22" x14ac:dyDescent="0.25">
      <c r="B5" s="14"/>
      <c r="C5" s="15"/>
      <c r="D5" s="15"/>
      <c r="E5" s="15"/>
      <c r="F5" s="15"/>
      <c r="G5" s="15"/>
      <c r="H5" s="16"/>
    </row>
    <row r="6" spans="2:22" ht="15" customHeight="1" x14ac:dyDescent="0.25">
      <c r="B6" s="14"/>
      <c r="C6" s="27"/>
      <c r="D6" s="27"/>
      <c r="E6" s="27"/>
      <c r="G6" s="32"/>
      <c r="H6" s="33"/>
    </row>
    <row r="7" spans="2:22" ht="17.25" customHeight="1" x14ac:dyDescent="0.35">
      <c r="B7" s="14"/>
      <c r="C7" s="20" t="s">
        <v>118</v>
      </c>
      <c r="D7" s="60">
        <v>44432</v>
      </c>
      <c r="E7" s="26"/>
      <c r="F7" s="96" t="str">
        <f>"Seleccione una muestra de "&amp;V3&amp;" abogados activos y complete la siguiente tabla"</f>
        <v>Seleccione una muestra de 5 abogados activos y complete la siguiente tabla</v>
      </c>
      <c r="G7" s="97"/>
      <c r="H7" s="33"/>
    </row>
    <row r="8" spans="2:22" x14ac:dyDescent="0.25">
      <c r="B8" s="14"/>
      <c r="D8" s="15"/>
      <c r="E8" s="15"/>
      <c r="F8" s="98"/>
      <c r="G8" s="99"/>
      <c r="H8" s="16"/>
      <c r="T8" s="1" t="s">
        <v>13</v>
      </c>
    </row>
    <row r="9" spans="2:22" ht="23.25" x14ac:dyDescent="0.25">
      <c r="B9" s="14"/>
      <c r="C9" s="34" t="s">
        <v>134</v>
      </c>
      <c r="E9" s="6"/>
      <c r="F9" s="24" t="s">
        <v>106</v>
      </c>
      <c r="G9" s="24" t="s">
        <v>19</v>
      </c>
      <c r="H9" s="16"/>
      <c r="T9" s="1" t="s">
        <v>14</v>
      </c>
    </row>
    <row r="10" spans="2:22" x14ac:dyDescent="0.25">
      <c r="B10" s="14"/>
      <c r="C10" s="23" t="s">
        <v>135</v>
      </c>
      <c r="D10" s="23" t="s">
        <v>23</v>
      </c>
      <c r="E10" s="6"/>
      <c r="F10" s="20" t="s">
        <v>103</v>
      </c>
      <c r="G10" s="57">
        <v>5</v>
      </c>
      <c r="H10" s="16"/>
    </row>
    <row r="11" spans="2:22" x14ac:dyDescent="0.25">
      <c r="B11" s="14"/>
      <c r="C11" s="20" t="s">
        <v>21</v>
      </c>
      <c r="D11" s="57">
        <v>5</v>
      </c>
      <c r="E11" s="6"/>
      <c r="F11" s="20" t="s">
        <v>104</v>
      </c>
      <c r="G11" s="57">
        <v>5</v>
      </c>
      <c r="H11" s="16"/>
    </row>
    <row r="12" spans="2:22" x14ac:dyDescent="0.25">
      <c r="B12" s="14"/>
      <c r="C12" s="20" t="s">
        <v>22</v>
      </c>
      <c r="D12" s="57">
        <v>5</v>
      </c>
      <c r="E12" s="6"/>
      <c r="F12" s="20" t="s">
        <v>105</v>
      </c>
      <c r="G12" s="57">
        <v>5</v>
      </c>
      <c r="H12" s="16"/>
    </row>
    <row r="13" spans="2:22" x14ac:dyDescent="0.25">
      <c r="B13" s="14"/>
      <c r="C13" s="20" t="s">
        <v>26</v>
      </c>
      <c r="D13" s="57">
        <v>5</v>
      </c>
      <c r="E13" s="6"/>
      <c r="F13" s="53" t="s">
        <v>111</v>
      </c>
      <c r="G13" s="52"/>
      <c r="H13" s="16"/>
    </row>
    <row r="14" spans="2:22" x14ac:dyDescent="0.25">
      <c r="B14" s="14"/>
      <c r="C14" s="20" t="s">
        <v>20</v>
      </c>
      <c r="D14" s="57">
        <v>5</v>
      </c>
      <c r="E14" s="6"/>
      <c r="F14" s="54" t="s">
        <v>112</v>
      </c>
      <c r="G14" s="55"/>
      <c r="H14" s="16"/>
    </row>
    <row r="15" spans="2:22" x14ac:dyDescent="0.25">
      <c r="B15" s="14"/>
      <c r="E15" s="6"/>
      <c r="H15" s="16"/>
    </row>
    <row r="16" spans="2:22" x14ac:dyDescent="0.25">
      <c r="B16" s="14"/>
      <c r="C16" s="23" t="s">
        <v>24</v>
      </c>
      <c r="D16" s="23" t="s">
        <v>23</v>
      </c>
      <c r="E16" s="6"/>
      <c r="F16" s="24" t="s">
        <v>115</v>
      </c>
      <c r="G16" s="24" t="s">
        <v>19</v>
      </c>
      <c r="H16" s="16"/>
    </row>
    <row r="17" spans="2:8" x14ac:dyDescent="0.25">
      <c r="B17" s="14"/>
      <c r="C17" s="20" t="s">
        <v>137</v>
      </c>
      <c r="D17" s="57">
        <v>0</v>
      </c>
      <c r="E17" s="6"/>
      <c r="F17" s="20" t="s">
        <v>119</v>
      </c>
      <c r="G17" s="57">
        <v>5</v>
      </c>
      <c r="H17" s="16"/>
    </row>
    <row r="18" spans="2:8" x14ac:dyDescent="0.25">
      <c r="B18" s="14"/>
      <c r="C18" s="20" t="s">
        <v>136</v>
      </c>
      <c r="D18" s="57">
        <v>0</v>
      </c>
      <c r="E18" s="6"/>
      <c r="F18" s="50" t="s">
        <v>88</v>
      </c>
      <c r="G18" s="57">
        <v>0</v>
      </c>
      <c r="H18" s="16"/>
    </row>
    <row r="19" spans="2:8" x14ac:dyDescent="0.25">
      <c r="B19" s="14"/>
      <c r="C19" s="67"/>
      <c r="E19" s="6"/>
      <c r="F19" s="20" t="s">
        <v>108</v>
      </c>
      <c r="G19" s="57">
        <v>0</v>
      </c>
      <c r="H19" s="16"/>
    </row>
    <row r="20" spans="2:8" ht="15.75" thickBot="1" x14ac:dyDescent="0.3">
      <c r="B20" s="14"/>
      <c r="C20" s="67" t="s">
        <v>107</v>
      </c>
      <c r="D20" s="75"/>
      <c r="E20" s="6"/>
      <c r="F20" s="73" t="s">
        <v>25</v>
      </c>
      <c r="G20" s="74">
        <v>0</v>
      </c>
      <c r="H20" s="16"/>
    </row>
    <row r="21" spans="2:8" x14ac:dyDescent="0.25">
      <c r="B21" s="14"/>
      <c r="C21" s="100" t="s">
        <v>174</v>
      </c>
      <c r="D21" s="101"/>
      <c r="E21" s="101"/>
      <c r="F21" s="101"/>
      <c r="G21" s="102"/>
      <c r="H21" s="16"/>
    </row>
    <row r="22" spans="2:8" x14ac:dyDescent="0.25">
      <c r="B22" s="14"/>
      <c r="C22" s="103"/>
      <c r="D22" s="104"/>
      <c r="E22" s="104"/>
      <c r="F22" s="104"/>
      <c r="G22" s="105"/>
      <c r="H22" s="16"/>
    </row>
    <row r="23" spans="2:8" x14ac:dyDescent="0.25">
      <c r="B23" s="14"/>
      <c r="C23" s="103"/>
      <c r="D23" s="104"/>
      <c r="E23" s="104"/>
      <c r="F23" s="104"/>
      <c r="G23" s="105"/>
      <c r="H23" s="16"/>
    </row>
    <row r="24" spans="2:8" ht="15.75" thickBot="1" x14ac:dyDescent="0.3">
      <c r="B24" s="14"/>
      <c r="C24" s="106"/>
      <c r="D24" s="107"/>
      <c r="E24" s="107"/>
      <c r="F24" s="107"/>
      <c r="G24" s="108"/>
      <c r="H24" s="16"/>
    </row>
    <row r="25" spans="2:8" ht="15.75" thickBot="1" x14ac:dyDescent="0.3">
      <c r="B25" s="17"/>
      <c r="C25" s="18"/>
      <c r="D25" s="18"/>
      <c r="E25" s="18"/>
      <c r="F25" s="18"/>
      <c r="G25" s="18"/>
      <c r="H25" s="19"/>
    </row>
  </sheetData>
  <sheetProtection algorithmName="SHA-512" hashValue="rb/3VNYOaOrNAKfVd2Bu97DAaTMB+8ludFMeJSLRVTY3sRYluz0fBeQimwuoyy+y566A+D8mXHiEMGfHIWwLyA==" saltValue="23gwLC8xRSDKhOIJw8RYyg==" spinCount="100000" sheet="1"/>
  <mergeCells count="2">
    <mergeCell ref="F7:G8"/>
    <mergeCell ref="C21:G24"/>
  </mergeCells>
  <dataValidations count="1">
    <dataValidation type="date" allowBlank="1" showInputMessage="1" showErrorMessage="1" sqref="D7">
      <formula1>44378</formula1>
      <formula2>44439</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B1:W34"/>
  <sheetViews>
    <sheetView showGridLines="0" zoomScale="98" zoomScaleNormal="98" workbookViewId="0">
      <selection activeCell="F28" sqref="F28:H33"/>
    </sheetView>
  </sheetViews>
  <sheetFormatPr baseColWidth="10" defaultRowHeight="15" x14ac:dyDescent="0.25"/>
  <cols>
    <col min="1" max="1" width="3.85546875" style="1" customWidth="1"/>
    <col min="2" max="2" width="11.42578125" style="1"/>
    <col min="3" max="3" width="56.5703125" style="1" bestFit="1" customWidth="1"/>
    <col min="4" max="4" width="15.28515625" style="1" customWidth="1"/>
    <col min="5" max="5" width="6.28515625" style="1" customWidth="1"/>
    <col min="6" max="6" width="55.85546875" style="1" bestFit="1" customWidth="1"/>
    <col min="7" max="7" width="11.28515625" style="1" customWidth="1"/>
    <col min="8" max="8" width="15.28515625" style="1" customWidth="1"/>
    <col min="9" max="9" width="7.28515625" style="1" customWidth="1"/>
    <col min="10" max="16384" width="11.42578125" style="1"/>
  </cols>
  <sheetData>
    <row r="1" spans="2:23" ht="15.75" thickBot="1" x14ac:dyDescent="0.3"/>
    <row r="2" spans="2:23" ht="9" customHeight="1" x14ac:dyDescent="0.25">
      <c r="B2" s="29"/>
      <c r="C2" s="30"/>
      <c r="D2" s="30"/>
      <c r="E2" s="30"/>
      <c r="F2" s="30"/>
      <c r="G2" s="30"/>
      <c r="H2" s="30"/>
      <c r="I2" s="31"/>
    </row>
    <row r="3" spans="2:23" x14ac:dyDescent="0.25">
      <c r="B3" s="14"/>
      <c r="C3" s="15"/>
      <c r="D3" s="15"/>
      <c r="E3" s="15"/>
      <c r="F3" s="15"/>
      <c r="G3" s="15"/>
      <c r="H3" s="15"/>
      <c r="I3" s="16"/>
      <c r="W3" s="28">
        <f>+IF(D17&lt;=10,D17,IF(ROUNDDOWN(D17*10%,0)&lt;10,10,ROUNDDOWN(D17*10%,0)))</f>
        <v>2</v>
      </c>
    </row>
    <row r="4" spans="2:23" x14ac:dyDescent="0.25">
      <c r="B4" s="14"/>
      <c r="C4" s="15"/>
      <c r="D4" s="15"/>
      <c r="E4" s="15"/>
      <c r="F4" s="15"/>
      <c r="G4" s="15"/>
      <c r="H4" s="15"/>
      <c r="I4" s="16"/>
    </row>
    <row r="5" spans="2:23" ht="9" customHeight="1" x14ac:dyDescent="0.25">
      <c r="B5" s="14"/>
      <c r="C5" s="15"/>
      <c r="D5" s="15"/>
      <c r="E5" s="15"/>
      <c r="F5" s="15"/>
      <c r="G5" s="15"/>
      <c r="H5" s="15"/>
      <c r="I5" s="16"/>
    </row>
    <row r="6" spans="2:23" ht="19.5" customHeight="1" x14ac:dyDescent="0.25">
      <c r="B6" s="14"/>
      <c r="C6" s="112" t="s">
        <v>74</v>
      </c>
      <c r="D6" s="112"/>
      <c r="E6" s="112"/>
      <c r="F6" s="112"/>
      <c r="G6" s="112"/>
      <c r="H6" s="112"/>
      <c r="I6" s="33"/>
    </row>
    <row r="7" spans="2:23" x14ac:dyDescent="0.25">
      <c r="B7" s="14"/>
      <c r="C7" s="15"/>
      <c r="D7" s="15"/>
      <c r="E7" s="15"/>
      <c r="F7" s="15"/>
      <c r="G7" s="15"/>
      <c r="H7" s="15"/>
      <c r="I7" s="16"/>
      <c r="U7" s="1" t="s">
        <v>13</v>
      </c>
    </row>
    <row r="8" spans="2:23" x14ac:dyDescent="0.25">
      <c r="B8" s="14"/>
      <c r="C8" s="23" t="s">
        <v>120</v>
      </c>
      <c r="D8" s="60">
        <v>44432</v>
      </c>
      <c r="E8" s="6"/>
      <c r="F8" s="37" t="s">
        <v>114</v>
      </c>
      <c r="G8" s="37" t="s">
        <v>18</v>
      </c>
      <c r="H8" s="15"/>
      <c r="I8" s="16"/>
      <c r="U8" s="1" t="s">
        <v>14</v>
      </c>
    </row>
    <row r="9" spans="2:23" x14ac:dyDescent="0.25">
      <c r="B9" s="14"/>
      <c r="E9" s="6"/>
      <c r="F9" s="20" t="s">
        <v>27</v>
      </c>
      <c r="G9" s="57">
        <v>0</v>
      </c>
      <c r="H9" s="15"/>
      <c r="I9" s="16"/>
    </row>
    <row r="10" spans="2:23" x14ac:dyDescent="0.25">
      <c r="B10" s="14"/>
      <c r="C10" s="23" t="s">
        <v>139</v>
      </c>
      <c r="D10" s="23" t="s">
        <v>23</v>
      </c>
      <c r="E10" s="6"/>
      <c r="F10" s="20" t="s">
        <v>66</v>
      </c>
      <c r="G10" s="57" t="s">
        <v>171</v>
      </c>
      <c r="H10" s="15"/>
      <c r="I10" s="16"/>
    </row>
    <row r="11" spans="2:23" x14ac:dyDescent="0.25">
      <c r="B11" s="14"/>
      <c r="C11" s="20" t="s">
        <v>28</v>
      </c>
      <c r="D11" s="57">
        <v>30</v>
      </c>
      <c r="E11" s="6"/>
      <c r="F11" s="20" t="s">
        <v>91</v>
      </c>
      <c r="G11" s="57" t="s">
        <v>172</v>
      </c>
      <c r="H11" s="15"/>
      <c r="I11" s="16"/>
    </row>
    <row r="12" spans="2:23" x14ac:dyDescent="0.25">
      <c r="B12" s="14"/>
      <c r="C12" s="20" t="s">
        <v>29</v>
      </c>
      <c r="D12" s="57">
        <v>30</v>
      </c>
      <c r="E12" s="6"/>
      <c r="F12" s="38" t="s">
        <v>154</v>
      </c>
      <c r="I12" s="16"/>
    </row>
    <row r="13" spans="2:23" x14ac:dyDescent="0.25">
      <c r="B13" s="14"/>
      <c r="C13" s="20" t="s">
        <v>89</v>
      </c>
      <c r="D13" s="57">
        <v>0</v>
      </c>
      <c r="E13" s="6"/>
      <c r="F13" s="38" t="s">
        <v>92</v>
      </c>
      <c r="I13" s="16"/>
    </row>
    <row r="14" spans="2:23" x14ac:dyDescent="0.25">
      <c r="B14" s="14"/>
      <c r="C14" s="38" t="s">
        <v>155</v>
      </c>
      <c r="E14" s="6"/>
      <c r="F14" s="24" t="s">
        <v>34</v>
      </c>
      <c r="G14" s="24" t="s">
        <v>23</v>
      </c>
      <c r="I14" s="16"/>
    </row>
    <row r="15" spans="2:23" x14ac:dyDescent="0.25">
      <c r="B15" s="14"/>
      <c r="C15" s="23" t="s">
        <v>138</v>
      </c>
      <c r="D15" s="23" t="s">
        <v>23</v>
      </c>
      <c r="E15" s="6"/>
      <c r="F15" s="20" t="s">
        <v>142</v>
      </c>
      <c r="G15" s="57">
        <v>23</v>
      </c>
      <c r="I15" s="16"/>
    </row>
    <row r="16" spans="2:23" x14ac:dyDescent="0.25">
      <c r="B16" s="14"/>
      <c r="C16" s="20" t="s">
        <v>156</v>
      </c>
      <c r="D16" s="57">
        <v>2</v>
      </c>
      <c r="E16" s="6"/>
      <c r="F16" s="20" t="s">
        <v>143</v>
      </c>
      <c r="G16" s="57">
        <v>23</v>
      </c>
      <c r="H16" s="15"/>
      <c r="I16" s="16"/>
    </row>
    <row r="17" spans="2:9" x14ac:dyDescent="0.25">
      <c r="B17" s="14"/>
      <c r="C17" s="20" t="s">
        <v>157</v>
      </c>
      <c r="D17" s="57">
        <v>2</v>
      </c>
      <c r="E17" s="6"/>
      <c r="F17" s="20" t="s">
        <v>144</v>
      </c>
      <c r="G17" s="57">
        <v>0</v>
      </c>
      <c r="H17" s="15"/>
      <c r="I17" s="16"/>
    </row>
    <row r="18" spans="2:9" x14ac:dyDescent="0.25">
      <c r="B18" s="14"/>
      <c r="C18" s="38" t="s">
        <v>158</v>
      </c>
      <c r="E18" s="6"/>
      <c r="F18" s="20" t="s">
        <v>36</v>
      </c>
      <c r="G18" s="57">
        <v>0</v>
      </c>
      <c r="H18" s="15"/>
      <c r="I18" s="16"/>
    </row>
    <row r="19" spans="2:9" x14ac:dyDescent="0.25">
      <c r="B19" s="14"/>
      <c r="E19" s="6"/>
      <c r="H19" s="15"/>
      <c r="I19" s="16"/>
    </row>
    <row r="20" spans="2:9" ht="29.25" customHeight="1" x14ac:dyDescent="0.25">
      <c r="B20" s="14"/>
      <c r="C20" s="51" t="s">
        <v>33</v>
      </c>
      <c r="D20" s="51" t="s">
        <v>23</v>
      </c>
      <c r="E20" s="6"/>
      <c r="F20" s="39" t="s">
        <v>113</v>
      </c>
      <c r="G20" s="39" t="s">
        <v>31</v>
      </c>
      <c r="H20" s="40" t="s">
        <v>73</v>
      </c>
      <c r="I20" s="16"/>
    </row>
    <row r="21" spans="2:9" x14ac:dyDescent="0.25">
      <c r="B21" s="14"/>
      <c r="C21" s="68" t="s">
        <v>140</v>
      </c>
      <c r="D21" s="69">
        <v>95</v>
      </c>
      <c r="E21" s="6"/>
      <c r="F21" s="20" t="s">
        <v>69</v>
      </c>
      <c r="G21" s="57">
        <v>11</v>
      </c>
      <c r="H21" s="57">
        <v>1</v>
      </c>
      <c r="I21" s="16"/>
    </row>
    <row r="22" spans="2:9" ht="15" customHeight="1" x14ac:dyDescent="0.25">
      <c r="B22" s="14"/>
      <c r="C22" s="68" t="s">
        <v>90</v>
      </c>
      <c r="D22" s="69">
        <v>0</v>
      </c>
      <c r="E22" s="6"/>
      <c r="F22" s="20" t="s">
        <v>70</v>
      </c>
      <c r="G22" s="57">
        <v>11</v>
      </c>
      <c r="H22" s="57">
        <v>0</v>
      </c>
      <c r="I22" s="16"/>
    </row>
    <row r="23" spans="2:9" ht="24.75" x14ac:dyDescent="0.25">
      <c r="B23" s="14"/>
      <c r="C23" s="79" t="s">
        <v>141</v>
      </c>
      <c r="D23" s="79"/>
      <c r="E23" s="6"/>
      <c r="F23" s="20" t="s">
        <v>71</v>
      </c>
      <c r="G23" s="57">
        <v>2</v>
      </c>
      <c r="H23" s="57">
        <v>0</v>
      </c>
      <c r="I23" s="16"/>
    </row>
    <row r="24" spans="2:9" x14ac:dyDescent="0.25">
      <c r="B24" s="14"/>
      <c r="C24" s="15"/>
      <c r="E24" s="6"/>
      <c r="F24" s="20" t="s">
        <v>72</v>
      </c>
      <c r="G24" s="57">
        <v>6</v>
      </c>
      <c r="H24" s="57">
        <v>2</v>
      </c>
      <c r="I24" s="16"/>
    </row>
    <row r="25" spans="2:9" ht="30" customHeight="1" x14ac:dyDescent="0.25">
      <c r="B25" s="14"/>
      <c r="C25" s="83" t="str">
        <f>"Seleccione "&amp;W3&amp;" procesos teminados en el  primer semestre de 2021 y llene la siguiente tabla:"</f>
        <v>Seleccione 2 procesos teminados en el  primer semestre de 2021 y llene la siguiente tabla:</v>
      </c>
      <c r="D25" s="76"/>
      <c r="E25" s="6"/>
      <c r="F25" s="113" t="s">
        <v>145</v>
      </c>
      <c r="G25" s="113"/>
      <c r="H25" s="113"/>
      <c r="I25" s="16"/>
    </row>
    <row r="26" spans="2:9" ht="15.75" thickBot="1" x14ac:dyDescent="0.3">
      <c r="B26" s="14"/>
      <c r="C26" s="77"/>
      <c r="D26" s="78"/>
      <c r="E26" s="6"/>
      <c r="F26" s="70"/>
      <c r="G26" s="15"/>
      <c r="H26" s="15"/>
      <c r="I26" s="16"/>
    </row>
    <row r="27" spans="2:9" ht="15.75" thickBot="1" x14ac:dyDescent="0.3">
      <c r="B27" s="14"/>
      <c r="C27" s="51" t="s">
        <v>101</v>
      </c>
      <c r="D27" s="51" t="s">
        <v>23</v>
      </c>
      <c r="E27" s="6"/>
      <c r="F27" s="109" t="s">
        <v>100</v>
      </c>
      <c r="G27" s="110"/>
      <c r="H27" s="111"/>
      <c r="I27" s="16"/>
    </row>
    <row r="28" spans="2:9" x14ac:dyDescent="0.25">
      <c r="B28" s="14"/>
      <c r="C28" s="20" t="s">
        <v>93</v>
      </c>
      <c r="D28" s="57">
        <v>2</v>
      </c>
      <c r="E28" s="6"/>
      <c r="F28" s="100" t="s">
        <v>173</v>
      </c>
      <c r="G28" s="101"/>
      <c r="H28" s="102"/>
      <c r="I28" s="16"/>
    </row>
    <row r="29" spans="2:9" x14ac:dyDescent="0.25">
      <c r="B29" s="14"/>
      <c r="C29" s="20" t="s">
        <v>94</v>
      </c>
      <c r="D29" s="57">
        <v>2</v>
      </c>
      <c r="E29" s="6"/>
      <c r="F29" s="103"/>
      <c r="G29" s="104"/>
      <c r="H29" s="105"/>
      <c r="I29" s="16"/>
    </row>
    <row r="30" spans="2:9" x14ac:dyDescent="0.25">
      <c r="B30" s="14"/>
      <c r="C30" s="20" t="s">
        <v>95</v>
      </c>
      <c r="D30" s="57">
        <v>1</v>
      </c>
      <c r="E30" s="6"/>
      <c r="F30" s="103"/>
      <c r="G30" s="104"/>
      <c r="H30" s="105"/>
      <c r="I30" s="16"/>
    </row>
    <row r="31" spans="2:9" x14ac:dyDescent="0.25">
      <c r="B31" s="14"/>
      <c r="C31" s="20" t="s">
        <v>96</v>
      </c>
      <c r="D31" s="57">
        <v>1</v>
      </c>
      <c r="E31" s="6"/>
      <c r="F31" s="103"/>
      <c r="G31" s="104"/>
      <c r="H31" s="105"/>
      <c r="I31" s="16"/>
    </row>
    <row r="32" spans="2:9" x14ac:dyDescent="0.25">
      <c r="B32" s="14"/>
      <c r="C32" s="20" t="s">
        <v>97</v>
      </c>
      <c r="D32" s="57">
        <v>1</v>
      </c>
      <c r="E32" s="6"/>
      <c r="F32" s="103"/>
      <c r="G32" s="104"/>
      <c r="H32" s="105"/>
      <c r="I32" s="16"/>
    </row>
    <row r="33" spans="2:9" ht="15.75" thickBot="1" x14ac:dyDescent="0.3">
      <c r="B33" s="14"/>
      <c r="C33" s="15"/>
      <c r="E33" s="6"/>
      <c r="F33" s="106"/>
      <c r="G33" s="107"/>
      <c r="H33" s="108"/>
      <c r="I33" s="16"/>
    </row>
    <row r="34" spans="2:9" ht="15.75" thickBot="1" x14ac:dyDescent="0.3">
      <c r="B34" s="17"/>
      <c r="C34" s="18"/>
      <c r="D34" s="18"/>
      <c r="E34" s="18"/>
      <c r="F34" s="18"/>
      <c r="G34" s="18"/>
      <c r="H34" s="18"/>
      <c r="I34" s="19"/>
    </row>
  </sheetData>
  <sheetProtection algorithmName="SHA-512" hashValue="1LQzvxd3FK+E90SQLLzX5Rai2EmYBOBma43kWnmDwskYenMl6bYZx6NaN4CKcWv/yZGRSCPbvwyj2t2pdqNHcA==" saltValue="YE6ZbfAsPhu0GVoeu6CeMg==" spinCount="100000" sheet="1" objects="1" scenarios="1"/>
  <mergeCells count="4">
    <mergeCell ref="F27:H27"/>
    <mergeCell ref="F28:H33"/>
    <mergeCell ref="C6:H6"/>
    <mergeCell ref="F25:H25"/>
  </mergeCells>
  <dataValidations count="1">
    <dataValidation type="date" allowBlank="1" showInputMessage="1" showErrorMessage="1" sqref="D8">
      <formula1>44378</formula1>
      <formula2>44439</formula2>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V23"/>
  <sheetViews>
    <sheetView showGridLines="0" workbookViewId="0">
      <selection activeCell="F17" sqref="F17:G22"/>
    </sheetView>
  </sheetViews>
  <sheetFormatPr baseColWidth="10" defaultRowHeight="15" x14ac:dyDescent="0.25"/>
  <cols>
    <col min="1" max="1" width="3.85546875" style="1" customWidth="1"/>
    <col min="2" max="2" width="11.42578125" style="1"/>
    <col min="3" max="3" width="50.85546875" style="1" bestFit="1" customWidth="1"/>
    <col min="4" max="4" width="20.85546875" style="1" customWidth="1"/>
    <col min="5" max="5" width="6.28515625" style="1" customWidth="1"/>
    <col min="6" max="6" width="47.85546875" style="1" bestFit="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c r="V2" s="1">
        <f>+D13+D14</f>
        <v>0</v>
      </c>
    </row>
    <row r="3" spans="2:22" x14ac:dyDescent="0.25">
      <c r="B3" s="14"/>
      <c r="C3" s="15"/>
      <c r="D3" s="15"/>
      <c r="E3" s="15"/>
      <c r="F3" s="15"/>
      <c r="G3" s="15"/>
      <c r="H3" s="16"/>
      <c r="V3" s="28">
        <f>+IF(V2&lt;=20,V2,IF(ROUNDDOWN(V2*10%,0)&lt;20,20,ROUNDDOWN(V2*10%,0)))</f>
        <v>0</v>
      </c>
    </row>
    <row r="4" spans="2:22" x14ac:dyDescent="0.25">
      <c r="B4" s="14"/>
      <c r="C4" s="15"/>
      <c r="D4" s="15"/>
      <c r="E4" s="15"/>
      <c r="F4" s="15"/>
      <c r="G4" s="15"/>
      <c r="H4" s="16"/>
    </row>
    <row r="5" spans="2:22" x14ac:dyDescent="0.25">
      <c r="B5" s="14"/>
      <c r="C5" s="15"/>
      <c r="D5" s="15"/>
      <c r="E5" s="15"/>
      <c r="F5" s="15"/>
      <c r="G5" s="15"/>
      <c r="H5" s="16"/>
    </row>
    <row r="6" spans="2:22" ht="15" customHeight="1" x14ac:dyDescent="0.25">
      <c r="B6" s="14"/>
      <c r="C6" s="27"/>
      <c r="D6" s="27"/>
      <c r="E6" s="27"/>
      <c r="G6" s="32"/>
      <c r="H6" s="33"/>
    </row>
    <row r="7" spans="2:22" ht="23.25" x14ac:dyDescent="0.25">
      <c r="B7" s="14"/>
      <c r="C7" s="112" t="s">
        <v>56</v>
      </c>
      <c r="D7" s="112"/>
      <c r="E7" s="112"/>
      <c r="F7" s="112"/>
      <c r="G7" s="112"/>
      <c r="H7" s="33"/>
    </row>
    <row r="8" spans="2:22" x14ac:dyDescent="0.25">
      <c r="B8" s="14"/>
      <c r="C8" s="15"/>
      <c r="D8" s="15"/>
      <c r="E8" s="15"/>
      <c r="H8" s="16"/>
      <c r="T8" s="1" t="s">
        <v>13</v>
      </c>
    </row>
    <row r="9" spans="2:22" ht="15" customHeight="1" x14ac:dyDescent="0.25">
      <c r="B9" s="14"/>
      <c r="C9" s="23" t="s">
        <v>146</v>
      </c>
      <c r="D9" s="23" t="s">
        <v>23</v>
      </c>
      <c r="E9" s="6"/>
      <c r="F9" s="96" t="str">
        <f>"Seleccione una muestra de "&amp;V3&amp;" prejudiciales activos registrados antes de 31 de diciembre de 2020 y complete la siguiente tabla"</f>
        <v>Seleccione una muestra de 0 prejudiciales activos registrados antes de 31 de diciembre de 2020 y complete la siguiente tabla</v>
      </c>
      <c r="G9" s="97"/>
      <c r="H9" s="16"/>
      <c r="T9" s="1" t="s">
        <v>14</v>
      </c>
    </row>
    <row r="10" spans="2:22" x14ac:dyDescent="0.25">
      <c r="B10" s="14"/>
      <c r="C10" s="20" t="s">
        <v>55</v>
      </c>
      <c r="D10" s="57">
        <v>0</v>
      </c>
      <c r="E10" s="6"/>
      <c r="F10" s="98"/>
      <c r="G10" s="99"/>
      <c r="H10" s="16"/>
    </row>
    <row r="11" spans="2:22" x14ac:dyDescent="0.25">
      <c r="B11" s="14"/>
      <c r="C11" s="20" t="s">
        <v>57</v>
      </c>
      <c r="D11" s="57">
        <v>0</v>
      </c>
      <c r="E11" s="6"/>
      <c r="F11" s="24" t="s">
        <v>33</v>
      </c>
      <c r="G11" s="24" t="s">
        <v>59</v>
      </c>
      <c r="H11" s="16"/>
    </row>
    <row r="12" spans="2:22" x14ac:dyDescent="0.25">
      <c r="B12" s="14"/>
      <c r="C12" s="20" t="s">
        <v>147</v>
      </c>
      <c r="D12" s="57">
        <v>0</v>
      </c>
      <c r="E12" s="6"/>
      <c r="F12" s="36" t="s">
        <v>60</v>
      </c>
      <c r="G12" s="62">
        <v>0</v>
      </c>
      <c r="H12" s="16"/>
    </row>
    <row r="13" spans="2:22" x14ac:dyDescent="0.25">
      <c r="B13" s="14"/>
      <c r="C13" s="20" t="s">
        <v>148</v>
      </c>
      <c r="D13" s="57">
        <v>0</v>
      </c>
      <c r="E13" s="6"/>
      <c r="F13" s="20" t="s">
        <v>61</v>
      </c>
      <c r="G13" s="57">
        <v>0</v>
      </c>
      <c r="H13" s="16"/>
    </row>
    <row r="14" spans="2:22" x14ac:dyDescent="0.25">
      <c r="B14" s="14"/>
      <c r="C14" s="20" t="s">
        <v>86</v>
      </c>
      <c r="D14" s="57">
        <v>0</v>
      </c>
      <c r="E14" s="6"/>
      <c r="F14"/>
      <c r="G14"/>
      <c r="H14" s="16"/>
    </row>
    <row r="15" spans="2:22" x14ac:dyDescent="0.25">
      <c r="B15" s="14"/>
      <c r="E15" s="6"/>
      <c r="F15"/>
      <c r="G15"/>
      <c r="H15" s="16"/>
    </row>
    <row r="16" spans="2:22" ht="15.75" thickBot="1" x14ac:dyDescent="0.3">
      <c r="B16" s="14"/>
      <c r="C16" s="23" t="s">
        <v>121</v>
      </c>
      <c r="D16" s="23" t="s">
        <v>23</v>
      </c>
      <c r="E16" s="6"/>
      <c r="F16" s="114" t="s">
        <v>100</v>
      </c>
      <c r="G16" s="114"/>
      <c r="H16" s="16"/>
    </row>
    <row r="17" spans="2:8" x14ac:dyDescent="0.25">
      <c r="B17" s="14"/>
      <c r="C17" s="20" t="s">
        <v>150</v>
      </c>
      <c r="D17" s="57">
        <v>5</v>
      </c>
      <c r="E17" s="6"/>
      <c r="F17" s="115" t="s">
        <v>178</v>
      </c>
      <c r="G17" s="116"/>
      <c r="H17" s="16"/>
    </row>
    <row r="18" spans="2:8" x14ac:dyDescent="0.25">
      <c r="B18" s="14"/>
      <c r="C18" s="20" t="s">
        <v>149</v>
      </c>
      <c r="D18" s="57">
        <v>7</v>
      </c>
      <c r="E18" s="6"/>
      <c r="F18" s="117"/>
      <c r="G18" s="118"/>
      <c r="H18" s="16"/>
    </row>
    <row r="19" spans="2:8" x14ac:dyDescent="0.25">
      <c r="B19" s="14"/>
      <c r="C19"/>
      <c r="D19"/>
      <c r="E19" s="6"/>
      <c r="F19" s="117"/>
      <c r="G19" s="118"/>
      <c r="H19" s="16"/>
    </row>
    <row r="20" spans="2:8" x14ac:dyDescent="0.25">
      <c r="B20" s="14"/>
      <c r="C20"/>
      <c r="D20"/>
      <c r="E20" s="6"/>
      <c r="F20" s="117"/>
      <c r="G20" s="118"/>
      <c r="H20" s="16"/>
    </row>
    <row r="21" spans="2:8" x14ac:dyDescent="0.25">
      <c r="B21" s="14"/>
      <c r="E21" s="6"/>
      <c r="F21" s="117"/>
      <c r="G21" s="118"/>
      <c r="H21" s="16"/>
    </row>
    <row r="22" spans="2:8" ht="15.75" thickBot="1" x14ac:dyDescent="0.3">
      <c r="B22" s="14"/>
      <c r="C22" s="15"/>
      <c r="D22" s="15"/>
      <c r="E22" s="6"/>
      <c r="F22" s="119"/>
      <c r="G22" s="120"/>
      <c r="H22" s="16"/>
    </row>
    <row r="23" spans="2:8" ht="15.75" thickBot="1" x14ac:dyDescent="0.3">
      <c r="B23" s="17"/>
      <c r="C23" s="18"/>
      <c r="D23" s="18"/>
      <c r="E23" s="18"/>
      <c r="F23" s="18"/>
      <c r="G23" s="18"/>
      <c r="H23" s="19"/>
    </row>
  </sheetData>
  <sheetProtection algorithmName="SHA-512" hashValue="IFQHgU0wQOs72yfcmcv3fgZbZmNeop7iQNQHEllk7oS+l83wTQuhCYUxhfsLpXfdE5ytlnOwS5TLqs+ZhcJsYg==" saltValue="Vvbanjuf+LAv3tT+FQci/g==" spinCount="100000" sheet="1"/>
  <mergeCells count="4">
    <mergeCell ref="F9:G10"/>
    <mergeCell ref="C7:G7"/>
    <mergeCell ref="F16:G16"/>
    <mergeCell ref="F17:G2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V17"/>
  <sheetViews>
    <sheetView showGridLines="0" workbookViewId="0">
      <selection activeCell="C13" sqref="C13:G16"/>
    </sheetView>
  </sheetViews>
  <sheetFormatPr baseColWidth="10" defaultRowHeight="15" x14ac:dyDescent="0.25"/>
  <cols>
    <col min="1" max="1" width="3.85546875" style="1" customWidth="1"/>
    <col min="2" max="2" width="11.42578125" style="1"/>
    <col min="3" max="3" width="38.7109375" style="1" bestFit="1" customWidth="1"/>
    <col min="4" max="4" width="20.85546875" style="1" customWidth="1"/>
    <col min="5" max="5" width="6.28515625" style="1" customWidth="1"/>
    <col min="6" max="6" width="48.28515625" style="1" bestFit="1" customWidth="1"/>
    <col min="7" max="7" width="21.710937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+IF(D10&lt;=10,D10,IF(ROUNDDOWN(D10*10%,0)&gt;10,10,ROUNDDOWN(D10*10%,0)))</f>
        <v>0</v>
      </c>
    </row>
    <row r="4" spans="2:22" x14ac:dyDescent="0.25">
      <c r="B4" s="14"/>
      <c r="C4" s="15"/>
      <c r="D4" s="15"/>
      <c r="E4" s="15"/>
      <c r="F4" s="15"/>
      <c r="G4" s="15"/>
      <c r="H4" s="16"/>
    </row>
    <row r="5" spans="2:22" x14ac:dyDescent="0.25">
      <c r="B5" s="14"/>
      <c r="C5" s="15"/>
      <c r="D5" s="15"/>
      <c r="E5" s="15"/>
      <c r="F5" s="15"/>
      <c r="G5" s="15"/>
      <c r="H5" s="16"/>
    </row>
    <row r="6" spans="2:22" ht="36.75" customHeight="1" x14ac:dyDescent="0.35">
      <c r="B6" s="14"/>
      <c r="C6" s="34" t="s">
        <v>76</v>
      </c>
      <c r="D6" s="35"/>
      <c r="E6" s="26"/>
      <c r="F6"/>
      <c r="G6"/>
      <c r="H6" s="33"/>
    </row>
    <row r="7" spans="2:22" x14ac:dyDescent="0.25">
      <c r="B7" s="14"/>
      <c r="C7" s="15"/>
      <c r="D7" s="15"/>
      <c r="E7" s="15"/>
      <c r="F7"/>
      <c r="G7"/>
      <c r="H7" s="16"/>
      <c r="T7" s="1" t="s">
        <v>13</v>
      </c>
    </row>
    <row r="8" spans="2:22" x14ac:dyDescent="0.25">
      <c r="B8" s="14"/>
      <c r="C8" s="23" t="s">
        <v>76</v>
      </c>
      <c r="D8" s="23" t="s">
        <v>23</v>
      </c>
      <c r="E8" s="6"/>
      <c r="F8" s="23" t="s">
        <v>76</v>
      </c>
      <c r="G8" s="23" t="s">
        <v>23</v>
      </c>
      <c r="H8" s="16"/>
      <c r="T8" s="1" t="s">
        <v>14</v>
      </c>
    </row>
    <row r="9" spans="2:22" x14ac:dyDescent="0.25">
      <c r="B9" s="14"/>
      <c r="C9" s="20" t="s">
        <v>151</v>
      </c>
      <c r="D9" s="57">
        <v>0</v>
      </c>
      <c r="E9" s="6"/>
      <c r="F9" s="20" t="s">
        <v>152</v>
      </c>
      <c r="G9" s="63">
        <v>0</v>
      </c>
      <c r="H9" s="16"/>
    </row>
    <row r="10" spans="2:22" x14ac:dyDescent="0.25">
      <c r="B10" s="14"/>
      <c r="C10" s="20" t="s">
        <v>78</v>
      </c>
      <c r="D10" s="57">
        <v>0</v>
      </c>
      <c r="E10" s="6"/>
      <c r="F10" s="20" t="s">
        <v>98</v>
      </c>
      <c r="G10" s="63">
        <v>0</v>
      </c>
      <c r="H10" s="16"/>
    </row>
    <row r="11" spans="2:22" x14ac:dyDescent="0.25">
      <c r="B11" s="14"/>
      <c r="C11" s="15"/>
      <c r="D11" s="61"/>
      <c r="E11" s="6"/>
      <c r="F11" s="15"/>
      <c r="G11" s="64"/>
      <c r="H11" s="16"/>
    </row>
    <row r="12" spans="2:22" ht="15.75" thickBot="1" x14ac:dyDescent="0.3">
      <c r="B12" s="14"/>
      <c r="C12" s="65" t="s">
        <v>102</v>
      </c>
      <c r="D12" s="61"/>
      <c r="E12" s="6"/>
      <c r="F12" s="15"/>
      <c r="G12" s="64"/>
      <c r="H12" s="16"/>
      <c r="T12" s="1">
        <f>IF(D9="",0,1)</f>
        <v>1</v>
      </c>
    </row>
    <row r="13" spans="2:22" x14ac:dyDescent="0.25">
      <c r="B13" s="14"/>
      <c r="C13" s="121" t="s">
        <v>169</v>
      </c>
      <c r="D13" s="122"/>
      <c r="E13" s="122"/>
      <c r="F13" s="122"/>
      <c r="G13" s="123"/>
      <c r="H13" s="16"/>
    </row>
    <row r="14" spans="2:22" x14ac:dyDescent="0.25">
      <c r="B14" s="14"/>
      <c r="C14" s="124"/>
      <c r="D14" s="125"/>
      <c r="E14" s="125"/>
      <c r="F14" s="125"/>
      <c r="G14" s="126"/>
      <c r="H14" s="16"/>
    </row>
    <row r="15" spans="2:22" x14ac:dyDescent="0.25">
      <c r="B15" s="14"/>
      <c r="C15" s="124"/>
      <c r="D15" s="125"/>
      <c r="E15" s="125"/>
      <c r="F15" s="125"/>
      <c r="G15" s="126"/>
      <c r="H15" s="16"/>
    </row>
    <row r="16" spans="2:22" ht="15.75" thickBot="1" x14ac:dyDescent="0.3">
      <c r="B16" s="14"/>
      <c r="C16" s="127"/>
      <c r="D16" s="128"/>
      <c r="E16" s="128"/>
      <c r="F16" s="128"/>
      <c r="G16" s="129"/>
      <c r="H16" s="16"/>
      <c r="T16" s="1">
        <f>IF(G9="",0,1)</f>
        <v>1</v>
      </c>
    </row>
    <row r="17" spans="2:20" ht="15.75" thickBot="1" x14ac:dyDescent="0.3">
      <c r="B17" s="17"/>
      <c r="C17" s="18"/>
      <c r="D17" s="18"/>
      <c r="E17" s="18"/>
      <c r="F17" s="18"/>
      <c r="G17" s="18"/>
      <c r="H17" s="19"/>
      <c r="T17" s="1">
        <f>+T12+T16</f>
        <v>2</v>
      </c>
    </row>
  </sheetData>
  <sheetProtection algorithmName="SHA-512" hashValue="8EtTw72DUTsc3xgyVubbRS4sSgH4yVUF1aVBcEbpjtkeW49RZz0xWb+uqV4ctvmgBUedgMxWym8mQZmsu5skNw==" saltValue="s7gKwqCu7U7WrIwxI3BXOQ==" spinCount="100000" sheet="1"/>
  <mergeCells count="1">
    <mergeCell ref="C13:G16"/>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1:V11"/>
  <sheetViews>
    <sheetView showGridLines="0" workbookViewId="0">
      <selection activeCell="F8" sqref="F8:G10"/>
    </sheetView>
  </sheetViews>
  <sheetFormatPr baseColWidth="10" defaultRowHeight="15" x14ac:dyDescent="0.25"/>
  <cols>
    <col min="1" max="1" width="3.85546875" style="1" customWidth="1"/>
    <col min="2" max="2" width="11.42578125" style="1"/>
    <col min="3" max="3" width="38.7109375" style="1" bestFit="1" customWidth="1"/>
    <col min="4" max="4" width="20.85546875" style="1" customWidth="1"/>
    <col min="5" max="5" width="6.28515625" style="1" customWidth="1"/>
    <col min="6" max="6" width="36.42578125" style="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+IF(D10&lt;=10,D10,IF(ROUNDDOWN(D10*10%,0)&gt;10,10,ROUNDDOWN(D10*10%,0)))</f>
        <v>0</v>
      </c>
    </row>
    <row r="4" spans="2:22" x14ac:dyDescent="0.25">
      <c r="B4" s="14"/>
      <c r="C4" s="15"/>
      <c r="D4" s="15"/>
      <c r="E4" s="15"/>
      <c r="F4" s="15"/>
      <c r="G4" s="15"/>
      <c r="H4" s="16"/>
    </row>
    <row r="5" spans="2:22" x14ac:dyDescent="0.25">
      <c r="B5" s="14"/>
      <c r="C5" s="15"/>
      <c r="D5" s="15"/>
      <c r="E5" s="15"/>
      <c r="F5" s="15"/>
      <c r="G5" s="15"/>
      <c r="H5" s="16"/>
    </row>
    <row r="6" spans="2:22" ht="21.75" customHeight="1" x14ac:dyDescent="0.35">
      <c r="B6" s="14"/>
      <c r="C6" s="112" t="s">
        <v>8</v>
      </c>
      <c r="D6" s="112"/>
      <c r="E6" s="26"/>
      <c r="F6"/>
      <c r="G6"/>
      <c r="H6" s="33"/>
      <c r="T6" s="1" t="s">
        <v>12</v>
      </c>
    </row>
    <row r="7" spans="2:22" ht="15.75" thickBot="1" x14ac:dyDescent="0.3">
      <c r="B7" s="14"/>
      <c r="C7" s="15"/>
      <c r="D7" s="15"/>
      <c r="E7" s="15"/>
      <c r="F7" s="66" t="s">
        <v>102</v>
      </c>
      <c r="G7"/>
      <c r="H7" s="16"/>
      <c r="T7" s="1" t="s">
        <v>13</v>
      </c>
    </row>
    <row r="8" spans="2:22" x14ac:dyDescent="0.25">
      <c r="B8" s="14"/>
      <c r="C8" s="23" t="s">
        <v>32</v>
      </c>
      <c r="D8" s="23" t="s">
        <v>23</v>
      </c>
      <c r="E8" s="6"/>
      <c r="F8" s="100" t="s">
        <v>170</v>
      </c>
      <c r="G8" s="102"/>
      <c r="H8" s="16"/>
      <c r="T8" s="1" t="s">
        <v>14</v>
      </c>
    </row>
    <row r="9" spans="2:22" x14ac:dyDescent="0.25">
      <c r="B9" s="14"/>
      <c r="C9" s="20" t="s">
        <v>80</v>
      </c>
      <c r="D9" s="57" t="s">
        <v>13</v>
      </c>
      <c r="E9" s="6"/>
      <c r="F9" s="103"/>
      <c r="G9" s="105"/>
      <c r="H9" s="16"/>
    </row>
    <row r="10" spans="2:22" ht="15.75" thickBot="1" x14ac:dyDescent="0.3">
      <c r="B10" s="14"/>
      <c r="C10" s="20" t="s">
        <v>153</v>
      </c>
      <c r="D10" s="57"/>
      <c r="E10" s="6"/>
      <c r="F10" s="106"/>
      <c r="G10" s="108"/>
      <c r="H10" s="16"/>
    </row>
    <row r="11" spans="2:22" ht="15.75" thickBot="1" x14ac:dyDescent="0.3">
      <c r="B11" s="17"/>
      <c r="C11" s="18"/>
      <c r="D11" s="18"/>
      <c r="E11" s="18"/>
      <c r="F11" s="18"/>
      <c r="G11" s="18"/>
      <c r="H11" s="19"/>
    </row>
  </sheetData>
  <sheetProtection algorithmName="SHA-512" hashValue="/ZzSyQAjLAMpx22hv4BMxC56M11jIp+M9GYaD5hWkIVBMYg5KFV9fKVJiMX1aM4pGt6+X5JrrCcQTnqjWfkUxQ==" saltValue="DuBnF281jxedCqpWgH2+Kg==" spinCount="100000" sheet="1"/>
  <mergeCells count="2">
    <mergeCell ref="C6:D6"/>
    <mergeCell ref="F8:G10"/>
  </mergeCells>
  <dataValidations count="1">
    <dataValidation type="list" allowBlank="1" showInputMessage="1" showErrorMessage="1" sqref="D9">
      <formula1>$T$6:$T$7</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2:M26"/>
  <sheetViews>
    <sheetView showGridLines="0" workbookViewId="0">
      <selection activeCell="B11" sqref="B11"/>
    </sheetView>
  </sheetViews>
  <sheetFormatPr baseColWidth="10" defaultRowHeight="15" x14ac:dyDescent="0.25"/>
  <cols>
    <col min="2" max="2" width="33" bestFit="1" customWidth="1"/>
    <col min="3" max="3" width="14.5703125" bestFit="1" customWidth="1"/>
    <col min="5" max="5" width="33" bestFit="1" customWidth="1"/>
    <col min="6" max="6" width="14.5703125" bestFit="1" customWidth="1"/>
  </cols>
  <sheetData>
    <row r="2" spans="2:13" ht="18.75" x14ac:dyDescent="0.3">
      <c r="B2" s="131" t="s">
        <v>10</v>
      </c>
      <c r="C2" s="131"/>
      <c r="D2" s="131"/>
      <c r="E2" s="131"/>
      <c r="F2" s="131"/>
      <c r="G2" s="131"/>
      <c r="H2" s="47"/>
      <c r="I2" s="47"/>
      <c r="J2" s="47"/>
      <c r="K2" s="47"/>
      <c r="L2" s="47"/>
      <c r="M2" s="48"/>
    </row>
    <row r="3" spans="2:13" ht="18.75" x14ac:dyDescent="0.3">
      <c r="B3" s="131" t="s">
        <v>11</v>
      </c>
      <c r="C3" s="131"/>
      <c r="D3" s="131"/>
      <c r="E3" s="131"/>
      <c r="F3" s="131"/>
      <c r="G3" s="131"/>
      <c r="H3" s="47"/>
      <c r="I3" s="47"/>
      <c r="J3" s="47"/>
      <c r="K3" s="47"/>
      <c r="L3" s="47"/>
      <c r="M3" s="48"/>
    </row>
    <row r="4" spans="2:13" ht="23.25" x14ac:dyDescent="0.35">
      <c r="B4" s="41"/>
      <c r="C4" s="41"/>
      <c r="D4" s="41"/>
      <c r="E4" s="41"/>
      <c r="F4" s="41"/>
      <c r="G4" s="41"/>
      <c r="H4" s="41"/>
      <c r="I4" s="41"/>
      <c r="J4" s="41"/>
      <c r="K4" s="41"/>
      <c r="L4" s="41"/>
      <c r="M4" s="41"/>
    </row>
    <row r="5" spans="2:13" x14ac:dyDescent="0.25">
      <c r="B5" t="s">
        <v>38</v>
      </c>
      <c r="C5" s="130" t="s">
        <v>176</v>
      </c>
      <c r="D5" s="130"/>
      <c r="E5" s="130"/>
      <c r="F5" s="130"/>
      <c r="G5" s="130"/>
      <c r="H5" s="6"/>
      <c r="I5" s="6"/>
      <c r="J5" s="6"/>
    </row>
    <row r="6" spans="2:13" x14ac:dyDescent="0.25">
      <c r="B6" t="s">
        <v>3</v>
      </c>
      <c r="C6" s="130" t="s">
        <v>177</v>
      </c>
      <c r="D6" s="130"/>
      <c r="E6" s="130"/>
      <c r="F6" s="130"/>
      <c r="G6" s="130"/>
      <c r="H6" s="46"/>
      <c r="I6" s="46"/>
      <c r="J6" s="46"/>
    </row>
    <row r="7" spans="2:13" x14ac:dyDescent="0.25">
      <c r="H7" s="6"/>
      <c r="I7" s="6"/>
      <c r="J7" s="6"/>
    </row>
    <row r="8" spans="2:13" x14ac:dyDescent="0.25">
      <c r="B8" t="s">
        <v>39</v>
      </c>
      <c r="C8" s="44" t="str">
        <f>+IF(SUM(USUARIOS!I12:J17)=0,"Falta diligenciar","")</f>
        <v/>
      </c>
      <c r="E8" t="s">
        <v>84</v>
      </c>
      <c r="F8" s="44" t="str">
        <f>+IF(PREJUDICIALES!$D$10="","Falta  actualizar","")</f>
        <v/>
      </c>
    </row>
    <row r="9" spans="2:13" x14ac:dyDescent="0.25">
      <c r="B9" s="43" t="s">
        <v>42</v>
      </c>
      <c r="C9" s="45">
        <f>+SUM(USUARIOS!I12:I17)/(6-SUM(USUARIOS!H12:H17))</f>
        <v>1</v>
      </c>
      <c r="E9" s="43" t="s">
        <v>47</v>
      </c>
      <c r="F9" s="43">
        <f>+PREJUDICIALES!$D$11</f>
        <v>0</v>
      </c>
    </row>
    <row r="10" spans="2:13" x14ac:dyDescent="0.25">
      <c r="B10" s="43" t="s">
        <v>40</v>
      </c>
      <c r="C10" s="43">
        <f>+ABOGADOS!$D$12+SUM(USUARIOS!I12:I17)</f>
        <v>10</v>
      </c>
      <c r="E10" s="43" t="s">
        <v>45</v>
      </c>
      <c r="F10" s="45" t="str">
        <f>IFERROR(PREJUDICIALES!$D$11/PREJUDICIALES!$D$10,"")</f>
        <v/>
      </c>
    </row>
    <row r="11" spans="2:13" x14ac:dyDescent="0.25">
      <c r="B11" s="43" t="s">
        <v>9</v>
      </c>
      <c r="C11" s="71" t="s">
        <v>116</v>
      </c>
      <c r="E11" s="43" t="s">
        <v>48</v>
      </c>
      <c r="F11" s="45" t="str">
        <f>IFERROR(PREJUDICIALES!$G$13/PREJUDICIALES!$V$3,"")</f>
        <v/>
      </c>
    </row>
    <row r="12" spans="2:13" x14ac:dyDescent="0.25">
      <c r="B12" s="43" t="s">
        <v>41</v>
      </c>
      <c r="C12" s="45">
        <f>IFERROR((ABOGADOS!$G$17+ABOGADOS!$G$18+ABOGADOS!$G$19*0.5)/ABOGADOS!D12,"")</f>
        <v>1</v>
      </c>
    </row>
    <row r="13" spans="2:13" x14ac:dyDescent="0.25">
      <c r="E13" t="s">
        <v>76</v>
      </c>
      <c r="F13" s="44" t="str">
        <f>+IF(ARBITRAMENTOS!T17=0,"Falta  actualizar","")</f>
        <v/>
      </c>
    </row>
    <row r="14" spans="2:13" x14ac:dyDescent="0.25">
      <c r="B14" t="s">
        <v>83</v>
      </c>
      <c r="C14" s="44" t="str">
        <f>+IF(JUDICIALES!$D$11="","Falta  actualizar","")</f>
        <v/>
      </c>
      <c r="E14" s="43" t="s">
        <v>46</v>
      </c>
      <c r="F14" s="43">
        <f>+ARBITRAMENTOS!D10</f>
        <v>0</v>
      </c>
    </row>
    <row r="15" spans="2:13" x14ac:dyDescent="0.25">
      <c r="B15" s="43" t="s">
        <v>43</v>
      </c>
      <c r="C15" s="43">
        <f>+JUDICIALES!$D$12</f>
        <v>30</v>
      </c>
      <c r="E15" s="43" t="s">
        <v>45</v>
      </c>
      <c r="F15" s="45" t="str">
        <f>IFERROR(ARBITRAMENTOS!D10/ARBITRAMENTOS!D9,"")</f>
        <v/>
      </c>
    </row>
    <row r="16" spans="2:13" x14ac:dyDescent="0.25">
      <c r="B16" s="43" t="s">
        <v>45</v>
      </c>
      <c r="C16" s="45">
        <f>IFERROR(JUDICIALES!$D$12/JUDICIALES!$D$11,"")</f>
        <v>1</v>
      </c>
    </row>
    <row r="17" spans="2:6" x14ac:dyDescent="0.25">
      <c r="B17" s="43" t="s">
        <v>51</v>
      </c>
      <c r="C17" s="45" t="str">
        <f>IFERROR(JUDICIALES!$G$11/JUDICIALES!$G$10,"")</f>
        <v/>
      </c>
      <c r="E17" t="s">
        <v>79</v>
      </c>
      <c r="F17" s="44" t="str">
        <f>+IF(PAGOS!D9="","Falta  actualizar","")</f>
        <v/>
      </c>
    </row>
    <row r="18" spans="2:6" x14ac:dyDescent="0.25">
      <c r="B18" s="43" t="s">
        <v>44</v>
      </c>
      <c r="C18" s="43">
        <f>IFERROR(C15/ABOGADOS!$D$12,"")</f>
        <v>6</v>
      </c>
      <c r="E18" s="43" t="s">
        <v>49</v>
      </c>
      <c r="F18" s="43">
        <f>+PAGOS!D10</f>
        <v>0</v>
      </c>
    </row>
    <row r="19" spans="2:6" x14ac:dyDescent="0.25">
      <c r="B19" s="43" t="s">
        <v>82</v>
      </c>
      <c r="C19" s="45">
        <f>IFERROR(1-(JUDICIALES!$H$22+JUDICIALES!$H$23+JUDICIALES!$H$24)/(JUDICIALES!$G$22+JUDICIALES!$G$23+JUDICIALES!$G$24),"")</f>
        <v>0.89473684210526316</v>
      </c>
      <c r="E19" s="43" t="s">
        <v>50</v>
      </c>
      <c r="F19" s="43" t="str">
        <f>+IF(PAGOS!D9="No","No aplica","si")</f>
        <v>No aplica</v>
      </c>
    </row>
    <row r="21" spans="2:6" ht="15.75" thickBot="1" x14ac:dyDescent="0.3"/>
    <row r="22" spans="2:6" x14ac:dyDescent="0.25">
      <c r="B22" s="2" t="s">
        <v>102</v>
      </c>
      <c r="C22" s="3"/>
      <c r="D22" s="3"/>
      <c r="E22" s="3"/>
      <c r="F22" s="4"/>
    </row>
    <row r="23" spans="2:6" x14ac:dyDescent="0.25">
      <c r="B23" s="117" t="s">
        <v>175</v>
      </c>
      <c r="C23" s="132"/>
      <c r="D23" s="132"/>
      <c r="E23" s="132"/>
      <c r="F23" s="118"/>
    </row>
    <row r="24" spans="2:6" x14ac:dyDescent="0.25">
      <c r="B24" s="117"/>
      <c r="C24" s="132"/>
      <c r="D24" s="132"/>
      <c r="E24" s="132"/>
      <c r="F24" s="118"/>
    </row>
    <row r="25" spans="2:6" x14ac:dyDescent="0.25">
      <c r="B25" s="117"/>
      <c r="C25" s="132"/>
      <c r="D25" s="132"/>
      <c r="E25" s="132"/>
      <c r="F25" s="118"/>
    </row>
    <row r="26" spans="2:6" ht="15.75" thickBot="1" x14ac:dyDescent="0.3">
      <c r="B26" s="119"/>
      <c r="C26" s="133"/>
      <c r="D26" s="133"/>
      <c r="E26" s="133"/>
      <c r="F26" s="120"/>
    </row>
  </sheetData>
  <sheetProtection algorithmName="SHA-512" hashValue="oYy6+FMrDUJp7yajB2nFk6zfxjg7nx9wrBVSyVVHj9e4qRP7KnZOskU3IcSz5XU/0snkC3FPmsPSt6fMl/xLfw==" saltValue="JHNAqtUJ7WP4OFUpc0qITQ==" spinCount="100000" sheet="1" objects="1" scenarios="1"/>
  <mergeCells count="5">
    <mergeCell ref="C5:G5"/>
    <mergeCell ref="C6:G6"/>
    <mergeCell ref="B2:G2"/>
    <mergeCell ref="B3:G3"/>
    <mergeCell ref="B23:F2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2:BP18"/>
  <sheetViews>
    <sheetView zoomScaleNormal="100" workbookViewId="0">
      <selection activeCell="B5" sqref="B5"/>
    </sheetView>
  </sheetViews>
  <sheetFormatPr baseColWidth="10" defaultRowHeight="15" x14ac:dyDescent="0.25"/>
  <cols>
    <col min="1" max="1" width="34.42578125" customWidth="1"/>
    <col min="2" max="2" width="29.42578125" customWidth="1"/>
  </cols>
  <sheetData>
    <row r="2" spans="1:68" x14ac:dyDescent="0.25">
      <c r="A2" t="s">
        <v>38</v>
      </c>
      <c r="B2" t="s">
        <v>133</v>
      </c>
      <c r="C2" t="s">
        <v>0</v>
      </c>
      <c r="D2" t="s">
        <v>1</v>
      </c>
      <c r="E2" t="s">
        <v>2</v>
      </c>
      <c r="F2" t="s">
        <v>3</v>
      </c>
      <c r="G2" t="s">
        <v>4</v>
      </c>
      <c r="H2" t="s">
        <v>5</v>
      </c>
      <c r="I2" t="s">
        <v>21</v>
      </c>
      <c r="J2" t="s">
        <v>22</v>
      </c>
      <c r="K2" t="s">
        <v>26</v>
      </c>
      <c r="L2" t="s">
        <v>20</v>
      </c>
      <c r="M2" t="s">
        <v>109</v>
      </c>
      <c r="N2" s="15" t="s">
        <v>110</v>
      </c>
      <c r="O2" s="20" t="s">
        <v>103</v>
      </c>
      <c r="P2" s="20" t="s">
        <v>104</v>
      </c>
      <c r="Q2" s="20" t="s">
        <v>105</v>
      </c>
      <c r="S2" t="s">
        <v>28</v>
      </c>
      <c r="T2" t="s">
        <v>29</v>
      </c>
      <c r="U2" t="s">
        <v>30</v>
      </c>
      <c r="V2" t="s">
        <v>63</v>
      </c>
      <c r="W2" t="s">
        <v>62</v>
      </c>
      <c r="X2" t="s">
        <v>37</v>
      </c>
      <c r="Y2" t="s">
        <v>64</v>
      </c>
      <c r="Z2" t="s">
        <v>27</v>
      </c>
      <c r="AA2" t="s">
        <v>66</v>
      </c>
      <c r="AB2" t="s">
        <v>65</v>
      </c>
      <c r="AC2" t="s">
        <v>35</v>
      </c>
      <c r="AD2" t="s">
        <v>67</v>
      </c>
      <c r="AE2" t="s">
        <v>68</v>
      </c>
      <c r="AF2" t="s">
        <v>36</v>
      </c>
      <c r="AG2" t="s">
        <v>69</v>
      </c>
      <c r="AH2" t="s">
        <v>70</v>
      </c>
      <c r="AI2" t="s">
        <v>71</v>
      </c>
      <c r="AJ2" t="s">
        <v>72</v>
      </c>
      <c r="AK2" t="s">
        <v>69</v>
      </c>
      <c r="AL2" t="s">
        <v>70</v>
      </c>
      <c r="AM2" t="s">
        <v>71</v>
      </c>
      <c r="AN2" t="s">
        <v>72</v>
      </c>
      <c r="AO2" t="s">
        <v>55</v>
      </c>
      <c r="AP2" t="s">
        <v>57</v>
      </c>
      <c r="AQ2" t="s">
        <v>52</v>
      </c>
      <c r="AR2" t="s">
        <v>53</v>
      </c>
      <c r="AS2" t="s">
        <v>54</v>
      </c>
      <c r="AT2" t="s">
        <v>58</v>
      </c>
      <c r="AU2" t="s">
        <v>75</v>
      </c>
      <c r="AV2" t="s">
        <v>60</v>
      </c>
      <c r="AW2" t="s">
        <v>61</v>
      </c>
      <c r="AX2" t="s">
        <v>77</v>
      </c>
      <c r="AY2" t="s">
        <v>78</v>
      </c>
      <c r="AZ2" s="15" t="s">
        <v>80</v>
      </c>
      <c r="BA2" s="15" t="s">
        <v>81</v>
      </c>
      <c r="BB2" s="82" t="s">
        <v>130</v>
      </c>
      <c r="BC2" s="82" t="s">
        <v>131</v>
      </c>
      <c r="BD2" s="82" t="s">
        <v>132</v>
      </c>
      <c r="BE2" t="s">
        <v>93</v>
      </c>
      <c r="BF2" t="s">
        <v>94</v>
      </c>
      <c r="BG2" t="s">
        <v>95</v>
      </c>
      <c r="BH2" t="s">
        <v>96</v>
      </c>
      <c r="BI2" t="s">
        <v>97</v>
      </c>
      <c r="BJ2" t="s">
        <v>122</v>
      </c>
      <c r="BK2" t="s">
        <v>123</v>
      </c>
      <c r="BL2" t="s">
        <v>124</v>
      </c>
      <c r="BM2" t="s">
        <v>125</v>
      </c>
      <c r="BN2" t="s">
        <v>126</v>
      </c>
      <c r="BO2" t="s">
        <v>127</v>
      </c>
      <c r="BP2" t="s">
        <v>129</v>
      </c>
    </row>
    <row r="3" spans="1:68" x14ac:dyDescent="0.25">
      <c r="A3" t="str">
        <f>'Resumen general'!C5</f>
        <v>UNIVERSIDAD TECNOLOGICA DE PEREIRA</v>
      </c>
      <c r="B3" t="str">
        <f>'Resumen general'!C6</f>
        <v>SANDRA YAMILE CALVO CATAÑO (Profesional Grado 17 Control Interno)</v>
      </c>
      <c r="C3" t="str">
        <f>+USUARIOS!C12</f>
        <v>Si</v>
      </c>
      <c r="D3" t="str">
        <f>+USUARIOS!C13</f>
        <v>Si</v>
      </c>
      <c r="E3" t="str">
        <f>+USUARIOS!C14</f>
        <v>N/A</v>
      </c>
      <c r="F3" t="str">
        <f>+USUARIOS!C15</f>
        <v>Si</v>
      </c>
      <c r="G3" t="str">
        <f>+USUARIOS!C16</f>
        <v>Si</v>
      </c>
      <c r="H3" t="str">
        <f>+USUARIOS!C17</f>
        <v>Si</v>
      </c>
      <c r="I3">
        <f>+ABOGADOS!D11</f>
        <v>5</v>
      </c>
      <c r="J3">
        <f>+ABOGADOS!D12</f>
        <v>5</v>
      </c>
      <c r="K3">
        <f>+ABOGADOS!D13</f>
        <v>5</v>
      </c>
      <c r="L3">
        <f>+ABOGADOS!D14</f>
        <v>5</v>
      </c>
      <c r="M3">
        <f>+ABOGADOS!D17</f>
        <v>0</v>
      </c>
      <c r="N3">
        <f>+ABOGADOS!D18</f>
        <v>0</v>
      </c>
      <c r="O3">
        <f>+ABOGADOS!G10</f>
        <v>5</v>
      </c>
      <c r="P3">
        <f>+ABOGADOS!G11</f>
        <v>5</v>
      </c>
      <c r="Q3">
        <f>+ABOGADOS!G12</f>
        <v>5</v>
      </c>
      <c r="S3">
        <f>+JUDICIALES!D11</f>
        <v>30</v>
      </c>
      <c r="T3">
        <f>+JUDICIALES!D12</f>
        <v>30</v>
      </c>
      <c r="U3">
        <f>+JUDICIALES!D13</f>
        <v>0</v>
      </c>
      <c r="V3">
        <f>+JUDICIALES!D16</f>
        <v>2</v>
      </c>
      <c r="W3">
        <f>+JUDICIALES!D17</f>
        <v>2</v>
      </c>
      <c r="X3">
        <f>+JUDICIALES!D21</f>
        <v>95</v>
      </c>
      <c r="Y3">
        <f>+JUDICIALES!D22</f>
        <v>0</v>
      </c>
      <c r="Z3">
        <f>+JUDICIALES!G9</f>
        <v>0</v>
      </c>
      <c r="AA3" t="str">
        <f>+JUDICIALES!G10</f>
        <v>000 SMMLV reg</v>
      </c>
      <c r="AB3" t="str">
        <f>+JUDICIALES!G11</f>
        <v>000 SMMLV con</v>
      </c>
      <c r="AC3">
        <f>+JUDICIALES!G15</f>
        <v>23</v>
      </c>
      <c r="AD3">
        <f>+JUDICIALES!G16</f>
        <v>23</v>
      </c>
      <c r="AE3">
        <f>+JUDICIALES!G17</f>
        <v>0</v>
      </c>
      <c r="AF3">
        <f>+JUDICIALES!G18</f>
        <v>0</v>
      </c>
      <c r="AG3">
        <f>+JUDICIALES!G21</f>
        <v>11</v>
      </c>
      <c r="AH3">
        <f>+JUDICIALES!G22</f>
        <v>11</v>
      </c>
      <c r="AI3">
        <f>+JUDICIALES!G23</f>
        <v>2</v>
      </c>
      <c r="AJ3">
        <f>+JUDICIALES!G24</f>
        <v>6</v>
      </c>
      <c r="AK3">
        <f>+JUDICIALES!H21</f>
        <v>1</v>
      </c>
      <c r="AL3">
        <f>+JUDICIALES!H22</f>
        <v>0</v>
      </c>
      <c r="AM3">
        <f>+JUDICIALES!H23</f>
        <v>0</v>
      </c>
      <c r="AN3">
        <f>+JUDICIALES!H24</f>
        <v>2</v>
      </c>
      <c r="AO3">
        <f>+PREJUDICIALES!D10</f>
        <v>0</v>
      </c>
      <c r="AP3">
        <f>+PREJUDICIALES!D11</f>
        <v>0</v>
      </c>
      <c r="AQ3">
        <f>+PREJUDICIALES!D12</f>
        <v>0</v>
      </c>
      <c r="AR3">
        <f>+PREJUDICIALES!D13</f>
        <v>0</v>
      </c>
      <c r="AS3">
        <f>+PREJUDICIALES!D14</f>
        <v>0</v>
      </c>
      <c r="AT3">
        <f>+PREJUDICIALES!D17</f>
        <v>5</v>
      </c>
      <c r="AU3">
        <f>+PREJUDICIALES!D18</f>
        <v>7</v>
      </c>
      <c r="AV3">
        <f>+PREJUDICIALES!G12</f>
        <v>0</v>
      </c>
      <c r="AW3">
        <f>+PREJUDICIALES!G13</f>
        <v>0</v>
      </c>
      <c r="AX3">
        <f>+ARBITRAMENTOS!D9</f>
        <v>0</v>
      </c>
      <c r="AY3">
        <f>+ARBITRAMENTOS!D10</f>
        <v>0</v>
      </c>
      <c r="AZ3" t="str">
        <f>+PAGOS!D9</f>
        <v>No</v>
      </c>
      <c r="BA3">
        <f>+PAGOS!D10</f>
        <v>0</v>
      </c>
      <c r="BB3" s="82">
        <f>USUARIOS!D9</f>
        <v>0</v>
      </c>
      <c r="BC3" s="82">
        <f>ABOGADOS!D7</f>
        <v>44432</v>
      </c>
      <c r="BD3" s="82">
        <f>JUDICIALES!D8</f>
        <v>44432</v>
      </c>
      <c r="BE3">
        <f>JUDICIALES!D28</f>
        <v>2</v>
      </c>
      <c r="BF3">
        <f>JUDICIALES!D29</f>
        <v>2</v>
      </c>
      <c r="BG3">
        <f>JUDICIALES!D30</f>
        <v>1</v>
      </c>
      <c r="BH3">
        <f>JUDICIALES!D31</f>
        <v>1</v>
      </c>
      <c r="BI3">
        <f>JUDICIALES!D32</f>
        <v>1</v>
      </c>
      <c r="BJ3" t="str">
        <f>+USUARIOS!C19</f>
        <v>1. El Enlace pagos no aplica, dado que la Universidad es un ente autónomo universitario y por consiguiente no hace parte del presupuesto general de la nación, recibe unatransferencia de ley, cuya unidad ejecutora es el MEN, en consecuencia no administra pagos a través del SIIF del MHCP. (memorando 02-134-196 emitido por Gestion Financiera)</v>
      </c>
      <c r="BK3" t="str">
        <f>+ABOGADOS!C21</f>
        <v>1. El administrador del sistema durante el semestre evaluado envia correos electronicos donde se informa a los abogados sobre el sistema Ekogui y donde recuerda las obligaciones y responsabilidades que les asiste.</v>
      </c>
      <c r="BL3" t="str">
        <f>+JUDICIALES!F28</f>
        <v>1.  Se tienen 30 procesos activos, de los cuales 23 son en calidad de demandado y 7 en calidad de demandante.
2. El proceso que tiene provision contable 0 y probabilidad de perde el caso ALTA, se refiere al proceso identificado con ID 2177508 de Nulidad Simple, el cual no tienen pretenciones economicas.</v>
      </c>
      <c r="BM3" t="str">
        <f>+PREJUDICIALES!F17</f>
        <v>1. No se repotan conciliaciones prejudiciales activas a 30 de junio de 2021.
2.  De acuerdo a informacion de la Oficina Juridica no fue notificada de la admision de las conciliaciones extrajudiciales por parte de la Procuraduria (ID 1419229 y  1416645) , no obstante, el abogado asignado solicitó a la ANDJE  el 1 de marzo de 2021 el cambio de estado de activo a terminado de las conciliaciones, de conformidad con lo establecido en la Ley 640 de 2001, teniendo en cuenta que transcurrieron más de tres meses desde la presentación de las solicitudes de conciliación extrajudicial y, la audiencia no se llevó a cabo.</v>
      </c>
      <c r="BN3" t="str">
        <f>+ARBITRAMENTOS!C13</f>
        <v>1. La Universidad no cuenta con procesos arbitrales activos a corte de 30 de junio de 2021
2. La Universidad nocuenta con procesos arbitrales terminados a corte de 30 de junio de 2021</v>
      </c>
      <c r="BO3" t="str">
        <f>+PAGOS!F8</f>
        <v>La Universidad es un ente autónomo universitario y por consiguiente no hace parte del presupuesto general de la nación, recibe unatransferencia de ley, cuya unidad ejecutora es el MEN, en consecuencia no administra pagos a través del SIIF del MHCP. (memorando 02-134-196 emitido por Gestion Financiera)</v>
      </c>
      <c r="BP3" t="str">
        <f>'Resumen general'!B23</f>
        <v>1. La Universidad no cuenta con procesos arbitrales activos a corte de 30 de junio de 20213.
2. No se repotan conciliaciones prejudiciales activas a 30 de junio de 2021.
3. La Universidad es un ente autónomo universitario y por consiguiente no hace parte del presupuesto general de la nación, recibe unatransferencia de ley, cuya unidad ejecutora es el MEN, en consecuencia no administra pagos a través del SIIF del MHCP. (memorando 02-134-196 emitido por Gestion Financiera)
4. No se entiende el item de provision incorrecta, pues de los 23 procesos que tiene la Universidad en calidad de demandado,23 tienen calificacion de riesgos y 20 tienen provision contable mayor a cero.</v>
      </c>
    </row>
    <row r="12" spans="1:68" x14ac:dyDescent="0.25">
      <c r="A12" t="s">
        <v>38</v>
      </c>
      <c r="B12" t="s">
        <v>15</v>
      </c>
      <c r="C12" t="s">
        <v>16</v>
      </c>
      <c r="D12" t="s">
        <v>6</v>
      </c>
      <c r="E12" t="s">
        <v>7</v>
      </c>
      <c r="F12" t="s">
        <v>17</v>
      </c>
      <c r="G12" t="s">
        <v>87</v>
      </c>
    </row>
    <row r="13" spans="1:68" x14ac:dyDescent="0.25">
      <c r="A13" t="str">
        <f t="shared" ref="A13:A18" si="0">$A$3</f>
        <v>UNIVERSIDAD TECNOLOGICA DE PEREIRA</v>
      </c>
      <c r="B13" t="s">
        <v>0</v>
      </c>
      <c r="C13" t="str">
        <f>USUARIOS!C12</f>
        <v>Si</v>
      </c>
      <c r="D13" t="str">
        <f>USUARIOS!D12</f>
        <v>2019-09-12</v>
      </c>
      <c r="E13" t="str">
        <f>USUARIOS!E12</f>
        <v>CARLOS FERNANDO CASTAÑO MONTOYA</v>
      </c>
      <c r="F13">
        <f>USUARIOS!F12</f>
        <v>0</v>
      </c>
      <c r="G13" t="str">
        <f>USUARIOS!G12</f>
        <v>DESACTUALIZADO</v>
      </c>
    </row>
    <row r="14" spans="1:68" x14ac:dyDescent="0.25">
      <c r="A14" t="str">
        <f t="shared" si="0"/>
        <v>UNIVERSIDAD TECNOLOGICA DE PEREIRA</v>
      </c>
      <c r="B14" t="s">
        <v>1</v>
      </c>
      <c r="C14" t="str">
        <f>USUARIOS!C13</f>
        <v>Si</v>
      </c>
      <c r="D14" t="str">
        <f>USUARIOS!D13</f>
        <v>2014-02-26</v>
      </c>
      <c r="E14" t="str">
        <f>USUARIOS!E13</f>
        <v>MARIA TERESA VELE ANGEL</v>
      </c>
      <c r="F14">
        <f>USUARIOS!F13</f>
        <v>44378</v>
      </c>
      <c r="G14" t="str">
        <f>USUARIOS!G13</f>
        <v/>
      </c>
    </row>
    <row r="15" spans="1:68" x14ac:dyDescent="0.25">
      <c r="A15" t="str">
        <f t="shared" si="0"/>
        <v>UNIVERSIDAD TECNOLOGICA DE PEREIRA</v>
      </c>
      <c r="B15" t="s">
        <v>2</v>
      </c>
      <c r="C15" t="str">
        <f>USUARIOS!C14</f>
        <v>N/A</v>
      </c>
      <c r="D15">
        <f>USUARIOS!D14</f>
        <v>0</v>
      </c>
      <c r="E15" t="str">
        <f>USUARIOS!E14</f>
        <v>NA</v>
      </c>
      <c r="F15">
        <f>USUARIOS!F14</f>
        <v>0</v>
      </c>
      <c r="G15" t="str">
        <f>USUARIOS!G14</f>
        <v/>
      </c>
    </row>
    <row r="16" spans="1:68" x14ac:dyDescent="0.25">
      <c r="A16" t="str">
        <f t="shared" si="0"/>
        <v>UNIVERSIDAD TECNOLOGICA DE PEREIRA</v>
      </c>
      <c r="B16" t="s">
        <v>3</v>
      </c>
      <c r="C16" t="str">
        <f>USUARIOS!C15</f>
        <v>Si</v>
      </c>
      <c r="D16" t="str">
        <f>USUARIOS!D15</f>
        <v>2015-07-13</v>
      </c>
      <c r="E16" t="str">
        <f>USUARIOS!E15</f>
        <v>SANDRA YAMILE CALVO CATAÑO</v>
      </c>
      <c r="F16">
        <f>USUARIOS!F15</f>
        <v>44390</v>
      </c>
      <c r="G16" t="str">
        <f>USUARIOS!G15</f>
        <v/>
      </c>
    </row>
    <row r="17" spans="1:7" x14ac:dyDescent="0.25">
      <c r="A17" t="str">
        <f t="shared" si="0"/>
        <v>UNIVERSIDAD TECNOLOGICA DE PEREIRA</v>
      </c>
      <c r="B17" t="s">
        <v>4</v>
      </c>
      <c r="C17" t="str">
        <f>USUARIOS!C16</f>
        <v>Si</v>
      </c>
      <c r="D17" t="str">
        <f>USUARIOS!D16</f>
        <v>2016-08-08</v>
      </c>
      <c r="E17" t="str">
        <f>USUARIOS!E16</f>
        <v>RUBER NEL GARCIA ANGULO</v>
      </c>
      <c r="F17">
        <f>USUARIOS!F16</f>
        <v>44378</v>
      </c>
      <c r="G17" t="str">
        <f>USUARIOS!G16</f>
        <v/>
      </c>
    </row>
    <row r="18" spans="1:7" x14ac:dyDescent="0.25">
      <c r="A18" t="str">
        <f t="shared" si="0"/>
        <v>UNIVERSIDAD TECNOLOGICA DE PEREIRA</v>
      </c>
      <c r="B18" t="s">
        <v>5</v>
      </c>
      <c r="C18" t="str">
        <f>USUARIOS!C17</f>
        <v>Si</v>
      </c>
      <c r="D18" t="str">
        <f>USUARIOS!D17</f>
        <v>2014-02-26</v>
      </c>
      <c r="E18" t="str">
        <f>USUARIOS!E17</f>
        <v>MARIA TERESA VELE ANGEL</v>
      </c>
      <c r="F18">
        <f>USUARIOS!F17</f>
        <v>44390</v>
      </c>
      <c r="G18" t="str">
        <f>USUARIOS!G17</f>
        <v/>
      </c>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Principal</vt:lpstr>
      <vt:lpstr>USUARIOS</vt:lpstr>
      <vt:lpstr>ABOGADOS</vt:lpstr>
      <vt:lpstr>JUDICIALES</vt:lpstr>
      <vt:lpstr>PREJUDICIALES</vt:lpstr>
      <vt:lpstr>ARBITRAMENTOS</vt:lpstr>
      <vt:lpstr>PAGOS</vt:lpstr>
      <vt:lpstr>Resumen general</vt:lpstr>
      <vt:lpstr>Base a pegar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Pablo Garzón Peraza</dc:creator>
  <cp:lastModifiedBy>Hewlett-Packard Company</cp:lastModifiedBy>
  <dcterms:created xsi:type="dcterms:W3CDTF">2020-06-25T21:16:25Z</dcterms:created>
  <dcterms:modified xsi:type="dcterms:W3CDTF">2021-08-30T22:24:04Z</dcterms:modified>
</cp:coreProperties>
</file>