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uario UTP\Documents\Control Interno 2021\Informes OCI\07_Ekogui\SEMESTRE 1\"/>
    </mc:Choice>
  </mc:AlternateContent>
  <bookViews>
    <workbookView xWindow="0" yWindow="0" windowWidth="19935" windowHeight="807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3" i="12" l="1"/>
  <c r="BH3" i="12"/>
  <c r="BG3" i="12"/>
  <c r="BF3" i="12"/>
  <c r="BE3" i="12"/>
  <c r="BD3" i="12"/>
  <c r="BC3" i="12"/>
  <c r="BB3" i="12"/>
  <c r="C14" i="12"/>
  <c r="D14" i="12"/>
  <c r="E14" i="12"/>
  <c r="F14" i="12"/>
  <c r="C15" i="12"/>
  <c r="D15" i="12"/>
  <c r="E15" i="12"/>
  <c r="F15" i="12"/>
  <c r="C16" i="12"/>
  <c r="D16" i="12"/>
  <c r="E16" i="12"/>
  <c r="F16" i="12"/>
  <c r="C17" i="12"/>
  <c r="D17" i="12"/>
  <c r="E17" i="12"/>
  <c r="F17" i="12"/>
  <c r="C18" i="12"/>
  <c r="D18" i="12"/>
  <c r="E18" i="12"/>
  <c r="F18" i="12"/>
  <c r="D13" i="12"/>
  <c r="E13" i="12"/>
  <c r="F13" i="12"/>
  <c r="C13" i="12"/>
  <c r="B3" i="12"/>
  <c r="A3" i="12"/>
  <c r="A15" i="12" s="1"/>
  <c r="BP3" i="12"/>
  <c r="A13" i="12" l="1"/>
  <c r="A14" i="12"/>
  <c r="A18" i="12"/>
  <c r="A17" i="12"/>
  <c r="A16" i="12"/>
  <c r="C12" i="5"/>
  <c r="V3" i="7"/>
  <c r="G14" i="1" l="1"/>
  <c r="G15" i="12" s="1"/>
  <c r="G13" i="1"/>
  <c r="G14" i="12" s="1"/>
  <c r="G15" i="1"/>
  <c r="G16" i="12" s="1"/>
  <c r="G16" i="1"/>
  <c r="G17" i="12" s="1"/>
  <c r="G17" i="1"/>
  <c r="G18" i="12" s="1"/>
  <c r="G12" i="1"/>
  <c r="G13" i="12" s="1"/>
  <c r="BO3" i="12" l="1"/>
  <c r="BN3" i="12"/>
  <c r="BM3" i="12"/>
  <c r="BL3" i="12"/>
  <c r="BK3" i="12"/>
  <c r="BJ3" i="12"/>
  <c r="Q3" i="12" l="1"/>
  <c r="P3" i="12"/>
  <c r="O3" i="12"/>
  <c r="N3" i="12"/>
  <c r="M3" i="12"/>
  <c r="L3" i="12"/>
  <c r="K3" i="12"/>
  <c r="J3" i="12"/>
  <c r="I3" i="12"/>
  <c r="F17" i="5" l="1"/>
  <c r="F15" i="5"/>
  <c r="F10" i="5"/>
  <c r="C19" i="5"/>
  <c r="C17" i="5"/>
  <c r="C16" i="5"/>
  <c r="T16" i="10"/>
  <c r="T12" i="10"/>
  <c r="W3" i="8"/>
  <c r="C25" i="8" s="1"/>
  <c r="T17" i="10" l="1"/>
  <c r="F13" i="5" s="1"/>
  <c r="V2" i="9"/>
  <c r="V3" i="9" s="1"/>
  <c r="F9" i="9" s="1"/>
  <c r="F11" i="5" l="1"/>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H3" i="12"/>
  <c r="G3" i="12"/>
  <c r="F3" i="12"/>
  <c r="E3" i="12"/>
  <c r="D3" i="12"/>
  <c r="C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<sst xmlns="http://schemas.openxmlformats.org/spreadsheetml/2006/main" count="274" uniqueCount="179">
  <si>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</si>
  <si>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</si>
  <si>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</si>
  <si>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</si>
  <si>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</si>
  <si>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</si>
  <si>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</si>
  <si>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</si>
  <si>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</si>
  <si>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</si>
  <si>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</si>
  <si>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</si>
  <si>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</si>
  <si>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</si>
  <si>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</si>
  <si>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</si>
  <si>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</si>
  <si>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</si>
  <si>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</si>
  <si>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</si>
  <si>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</si>
  <si>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</si>
  <si>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</si>
  <si>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</si>
  <si>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</si>
  <si>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</si>
  <si>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</si>
  <si>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</si>
  <si>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</si>
  <si>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</si>
  <si>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</si>
  <si>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</si>
  <si>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</si>
  <si>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</si>
  <si>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</si>
  <si>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</si>
  <si>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</si>
  <si>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</si>
  <si>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</si>
  <si>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</si>
  <si>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</si>
  <si>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</si>
  <si>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</si>
  <si>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</si>
  <si>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</si>
  <si>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</si>
  <si>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</si>
  <si>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</si>
  <si>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</si>
  <si>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</si>
  <si>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</si>
  <si>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</si>
  <si>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</si>
  <si>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</si>
  <si>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</si>
  <si>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</si>
  <si>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</si>
  <si>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</si>
  <si>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</si>
  <si>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</si>
  <si>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</si>
  <si>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</si>
  <si>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</si>
  <si>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</si>
  <si>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</si>
  <si>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</si>
  <si>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</si>
  <si>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</si>
  <si>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</si>
  <si>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</si>
  <si>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</si>
  <si>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</si>
  <si>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</si>
  <si>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</si>
  <si>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</si>
  <si>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</si>
  <si>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</si>
  <si>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</si>
  <si>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</si>
  <si>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</si>
  <si>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</si>
  <si>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</si>
  <si>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</si>
  <si>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</si>
  <si>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</si>
  <si>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</si>
  <si>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</si>
  <si>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</si>
  <si>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</si>
  <si>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</si>
  <si>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</si>
  <si>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</si>
  <si>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</si>
  <si>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</si>
  <si>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</si>
  <si>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</si>
  <si>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</si>
  <si>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</si>
  <si>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</si>
  <si>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</si>
  <si>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</si>
  <si>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</si>
  <si>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</si>
  <si>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</si>
  <si>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</si>
  <si>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</si>
  <si>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</si>
  <si>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</si>
  <si>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</si>
  <si>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</si>
  <si>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</si>
  <si>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</si>
  <si>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</si>
  <si>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</si>
  <si>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</si>
  <si>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</si>
  <si>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</si>
  <si>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</si>
  <si>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Indique la fecha en la que genera el reporte</t>
  </si>
  <si>
    <t>Posteriores al 01-01-2020</t>
  </si>
  <si>
    <t>Fecha de diligenciamiento de plantilla</t>
  </si>
  <si>
    <t>PREJUDICIALES TERMINADOS SEGUNDO SEMESTRE 2020</t>
  </si>
  <si>
    <t>Obs1</t>
  </si>
  <si>
    <t>Obs2</t>
  </si>
  <si>
    <t>Obs3</t>
  </si>
  <si>
    <t>Obs4</t>
  </si>
  <si>
    <t>Obs5</t>
  </si>
  <si>
    <t>Obs6</t>
  </si>
  <si>
    <t>Escriba la fecha de generación del reporte</t>
  </si>
  <si>
    <t>Obs7</t>
  </si>
  <si>
    <t>Fecha reporte Usuarios</t>
  </si>
  <si>
    <t>Fecha reporte Abogados</t>
  </si>
  <si>
    <t>Fecha reporte Judiciales</t>
  </si>
  <si>
    <t>NOMBRE JEFE CONTROL INTERNO</t>
  </si>
  <si>
    <t>Abogados al 30 de junio de 2021</t>
  </si>
  <si>
    <t>ABOGADOS ACTIVOS AL 30-06-2021</t>
  </si>
  <si>
    <t>INACTIVADOS EN EKOGUI PRIMER SEMESTRE 2021</t>
  </si>
  <si>
    <t>RETIRADOS EN LA ENTIDAD PRIMER SEMESTRE 2021</t>
  </si>
  <si>
    <t>PROCESOS TERMINADOS PRIMER SEMESTRE 2021</t>
  </si>
  <si>
    <t>PROCESOS ACTIVOS AL 30 DE JUNIO DE 2021</t>
  </si>
  <si>
    <t>PROCESO TERMINADOS AL 30 DE JUNIO 2021</t>
  </si>
  <si>
    <r>
      <t>(3)En el reporte de activos al 30 de junio verifique la columna</t>
    </r>
    <r>
      <rPr>
        <b/>
        <i/>
        <sz val="9"/>
        <color theme="1"/>
        <rFont val="Calibri"/>
        <family val="2"/>
        <scheme val="minor"/>
      </rPr>
      <t xml:space="preserve"> Estado General del proceso</t>
    </r>
  </si>
  <si>
    <t>PROCESOS ACTIVOS EN CALIDAD DEMANDADO AL 30-06-2021</t>
  </si>
  <si>
    <t>PROCESOS CON CALIFICACIÓN PRIMER SEMESTRE 2021</t>
  </si>
  <si>
    <t>PROCESOS CON CALIFICACIÓN ANTERIOR A 31-12-2020</t>
  </si>
  <si>
    <t>(6) Solo se consideran los procesos activos - calidad demandado al 30 de junio de 2021 que tengan calificación de riesgo</t>
  </si>
  <si>
    <t>PREJUDICIALES ACTIVOS AL 30-06-2021</t>
  </si>
  <si>
    <t>REGISTRO POSTERIOR AL 01/01/2021</t>
  </si>
  <si>
    <t>REGISTRO ENTRE 1 DE ENERO Y 31 DE DICIEMBRE 2020</t>
  </si>
  <si>
    <t>TERMINADOS ÚLTIMA ACTUACIÓN I SEM. 2021</t>
  </si>
  <si>
    <t>TOTAL PREJUDICIALES TERMINADOS I SEM. 2021</t>
  </si>
  <si>
    <t>ARBITRAMENTOS ACTIVOS AL 30-06-2021</t>
  </si>
  <si>
    <t>TOTAL ARBITRAMENTOS TERMINADOS  AL 30-06-2021</t>
  </si>
  <si>
    <t>Pagos enlazados al 30-06-2021</t>
  </si>
  <si>
    <t>(4)Equivalente a un valor indexado de $29.981 millones</t>
  </si>
  <si>
    <t>(1) Con fecha de registro anterior al 15-06-2021</t>
  </si>
  <si>
    <t>PROCESOS TERMINADOS DURANTE PRIMER SEMESTRE 2021</t>
  </si>
  <si>
    <t>TERMINADOS EN EKOGUI DURANTE PRIMER SEMESTRE 2021 (2)</t>
  </si>
  <si>
    <t>(2) Con fecha de actuación en 2021</t>
  </si>
  <si>
    <t>2019-09-12</t>
  </si>
  <si>
    <t>2014-02-26</t>
  </si>
  <si>
    <t>NA</t>
  </si>
  <si>
    <t>2015-07-13</t>
  </si>
  <si>
    <t>2016-08-08</t>
  </si>
  <si>
    <t>MARIA TERESA VELE ANGEL</t>
  </si>
  <si>
    <t>SANDRA YAMILE CALVO CATAÑO</t>
  </si>
  <si>
    <t>CARLOS FERNANDO CASTAÑO MONTOYA</t>
  </si>
  <si>
    <t>RUBER NEL GARCIA ANGULO</t>
  </si>
  <si>
    <t>1. El Enlace pagos no aplica, dado que la Universidad es un ente autónomo universitario y por consiguiente no hace parte del presupuesto general de la nación, recibe unatransferencia de ley, cuya unidad ejecutora es el MEN, en consecuencia no administra pagos a través del SIIF del MHCP. (memorando 02-134-196 emitido por Gestion Financiera)</t>
  </si>
  <si>
    <t>1. La Universidad no cuenta con procesos arbitrales activos a corte de 30 de junio de 2021
2. La Universidad nocuenta con procesos arbitrales terminados a corte de 30 de junio de 2021</t>
  </si>
  <si>
    <t>La Universidad es un ente autónomo universitario y por consiguiente no hace parte del presupuesto general de la nación, recibe unatransferencia de ley, cuya unidad ejecutora es el MEN, en consecuencia no administra pagos a través del SIIF del MHCP. (memorando 02-134-196 emitido por Gestion Financiera)</t>
  </si>
  <si>
    <t>000 SMMLV reg</t>
  </si>
  <si>
    <t>000 SMMLV con</t>
  </si>
  <si>
    <t>1.  Se tienen 30 procesos activos, de los cuales 23 son en calidad de demandado y 7 en calidad de demandante.
2. El proceso que tiene provision contable 0 y probabilidad de perde el caso ALTA, se refiere al proceso identificado con ID 2177508 de Nulidad Simple, el cual no tienen pretenciones economicas.</t>
  </si>
  <si>
    <t>1. El administrador del sistema durante el semestre evaluado envia correos electronicos donde se informa a los abogados sobre el sistema Ekogui y donde recuerda las obligaciones y responsabilidades que les asiste.</t>
  </si>
  <si>
    <t>1. La Universidad no cuenta con procesos arbitrales activos a corte de 30 de junio de 20213.
2. No se repotan conciliaciones prejudiciales activas a 30 de junio de 2021.
3. La Universidad es un ente autónomo universitario y por consiguiente no hace parte del presupuesto general de la nación, recibe unatransferencia de ley, cuya unidad ejecutora es el MEN, en consecuencia no administra pagos a través del SIIF del MHCP. (memorando 02-134-196 emitido por Gestion Financiera)
4. No se entiende el item de provision incorrecta, pues de los 23 procesos que tiene la Universidad en calidad de demandado,23 tienen calificacion de riesgos y 20 tienen provision contable mayor a cero.</t>
  </si>
  <si>
    <t>UNIVERSIDAD TECNOLOGICA DE PEREIRA</t>
  </si>
  <si>
    <t>SANDRA YAMILE CALVO CATAÑO (Profesional Grado 17 Control Interno)</t>
  </si>
  <si>
    <t>1. No se repotan conciliaciones prejudiciales activas a 30 de junio de 2021.
2.  De acuerdo a informacion de la Oficina Juridica no fue notificada de la admision de las conciliaciones extrajudiciales por parte de la Procuraduria (ID 1419229 y  1416645) , no obstante, el abogado asignado solicitó a la ANDJE  el 1 de marzo de 2021 el cambio de estado de activo a terminado de las conciliaciones, de conformidad con lo establecido en la Ley 640 de 2001, teniendo en cuenta que transcurrieron más de tres meses desde la presentación de las solicitudes de conciliación extrajudicial y, la audiencia no se llevó a cabo.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</si>
</sst>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14" fontId="0" fillId="0" borderId="0" xfId="0" applyNumberFormat="1"/>
    <xf numFmtId="0" fontId="0" fillId="2" borderId="13" xfId="0" applyFill="1" applyBorder="1" applyAlignment="1" applyProtection="1">
      <alignment wrapText="1"/>
      <protection hidden="1"/>
    </xf>
    <xf numFmtId="0" fontId="0" fillId="0" borderId="0" xfId="0" applyProtection="1">
      <protection locked="0"/>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O18"/>
  <sheetViews>
    <sheetView showGridLines="0" tabSelected="1" workbookViewId="0">
      <selection activeCell="P16" sqref="P16"/>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5" t="s">
        <v>85</v>
      </c>
      <c r="C3" s="86"/>
      <c r="D3" s="86"/>
      <c r="E3" s="86"/>
      <c r="F3" s="86"/>
      <c r="G3" s="86"/>
      <c r="H3" s="86"/>
      <c r="I3" s="86"/>
      <c r="J3" s="86"/>
      <c r="K3" s="86"/>
      <c r="L3" s="86"/>
      <c r="M3" s="86"/>
      <c r="N3" s="86"/>
      <c r="O3" s="87"/>
    </row>
    <row r="4" spans="2:15" ht="23.25" x14ac:dyDescent="0.35">
      <c r="B4" s="85" t="s">
        <v>11</v>
      </c>
      <c r="C4" s="86"/>
      <c r="D4" s="86"/>
      <c r="E4" s="86"/>
      <c r="F4" s="86"/>
      <c r="G4" s="86"/>
      <c r="H4" s="86"/>
      <c r="I4" s="86"/>
      <c r="J4" s="86"/>
      <c r="K4" s="86"/>
      <c r="L4" s="86"/>
      <c r="M4" s="86"/>
      <c r="N4" s="86"/>
      <c r="O4" s="87"/>
    </row>
    <row r="5" spans="2:15" x14ac:dyDescent="0.25">
      <c r="B5" s="5"/>
      <c r="C5" s="6"/>
      <c r="D5" s="6"/>
      <c r="E5" s="6"/>
      <c r="F5" s="6"/>
      <c r="G5" s="6"/>
      <c r="H5" s="6"/>
      <c r="I5" s="6"/>
      <c r="J5" s="6"/>
      <c r="K5" s="6"/>
      <c r="L5" s="6"/>
      <c r="M5" s="6"/>
      <c r="N5" s="6"/>
      <c r="O5" s="7"/>
    </row>
    <row r="6" spans="2:15" x14ac:dyDescent="0.25">
      <c r="B6" s="5"/>
      <c r="C6" s="88" t="s">
        <v>99</v>
      </c>
      <c r="D6" s="88"/>
      <c r="E6" s="88"/>
      <c r="F6" s="88"/>
      <c r="G6" s="88"/>
      <c r="H6" s="88"/>
      <c r="I6" s="88"/>
      <c r="J6" s="88"/>
      <c r="K6" s="88"/>
      <c r="L6" s="88"/>
      <c r="M6" s="88"/>
      <c r="N6" s="88"/>
      <c r="O6" s="7"/>
    </row>
    <row r="7" spans="2:15" x14ac:dyDescent="0.25">
      <c r="B7" s="5"/>
      <c r="C7" s="88"/>
      <c r="D7" s="88"/>
      <c r="E7" s="88"/>
      <c r="F7" s="88"/>
      <c r="G7" s="88"/>
      <c r="H7" s="88"/>
      <c r="I7" s="88"/>
      <c r="J7" s="88"/>
      <c r="K7" s="88"/>
      <c r="L7" s="88"/>
      <c r="M7" s="88"/>
      <c r="N7" s="88"/>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19"/>
  <sheetViews>
    <sheetView workbookViewId="0">
      <selection activeCell="F18" sqref="F18"/>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9" t="s">
        <v>117</v>
      </c>
      <c r="C7" s="90"/>
      <c r="D7" s="90"/>
      <c r="E7" s="90"/>
      <c r="F7" s="90"/>
      <c r="G7" s="91"/>
      <c r="T7" s="1" t="s">
        <v>12</v>
      </c>
    </row>
    <row r="8" spans="2:20" ht="15.75" thickBot="1" x14ac:dyDescent="0.3">
      <c r="B8" s="14"/>
      <c r="C8" s="15"/>
      <c r="D8" s="15"/>
      <c r="E8" s="15"/>
      <c r="F8" s="15"/>
      <c r="G8" s="16"/>
      <c r="T8" s="1" t="s">
        <v>13</v>
      </c>
    </row>
    <row r="9" spans="2:20" ht="15.75" thickBot="1" x14ac:dyDescent="0.3">
      <c r="B9" s="94" t="s">
        <v>128</v>
      </c>
      <c r="C9" s="95"/>
      <c r="D9" s="80"/>
      <c r="E9" s="15"/>
      <c r="F9" s="15"/>
      <c r="G9" s="16"/>
      <c r="T9" s="1" t="s">
        <v>14</v>
      </c>
    </row>
    <row r="10" spans="2:20" x14ac:dyDescent="0.25">
      <c r="B10" s="14"/>
      <c r="C10" s="15"/>
      <c r="D10" s="15"/>
      <c r="E10" s="15"/>
      <c r="F10" s="15"/>
      <c r="G10" s="81">
        <v>43545</v>
      </c>
    </row>
    <row r="11" spans="2:20" x14ac:dyDescent="0.25">
      <c r="B11" s="22" t="s">
        <v>15</v>
      </c>
      <c r="C11" s="23" t="s">
        <v>16</v>
      </c>
      <c r="D11" s="24" t="s">
        <v>6</v>
      </c>
      <c r="E11" s="23" t="s">
        <v>7</v>
      </c>
      <c r="F11" s="23" t="s">
        <v>17</v>
      </c>
      <c r="G11" s="25" t="s">
        <v>87</v>
      </c>
    </row>
    <row r="12" spans="2:20" x14ac:dyDescent="0.25">
      <c r="B12" s="21" t="s">
        <v>0</v>
      </c>
      <c r="C12" s="57" t="s">
        <v>12</v>
      </c>
      <c r="D12" s="84" t="s">
        <v>159</v>
      </c>
      <c r="E12" s="58" t="s">
        <v>166</v>
      </c>
      <c r="F12" s="59"/>
      <c r="G12" s="56" t="str">
        <f>+IF(C12="SI",IF(F12&lt;$G$10,"DESACTUALIZADO",""),"")</f>
        <v>DESACTUALIZADO</v>
      </c>
      <c r="H12" s="42">
        <f t="shared" ref="H12:H17" si="0">+IF(C12="N/A",1,0)</f>
        <v>0</v>
      </c>
      <c r="I12" s="42">
        <f t="shared" ref="I12:I17" si="1">+IF(C12="Si",1,0)</f>
        <v>1</v>
      </c>
      <c r="J12" s="42">
        <f t="shared" ref="J12:J17" si="2">+IF(C12="No",1,0)</f>
        <v>0</v>
      </c>
    </row>
    <row r="13" spans="2:20" x14ac:dyDescent="0.25">
      <c r="B13" s="21" t="s">
        <v>1</v>
      </c>
      <c r="C13" s="57" t="s">
        <v>12</v>
      </c>
      <c r="D13" s="84" t="s">
        <v>160</v>
      </c>
      <c r="E13" s="58" t="s">
        <v>164</v>
      </c>
      <c r="F13" s="59">
        <v>44378</v>
      </c>
      <c r="G13" s="56" t="str">
        <f t="shared" ref="G13:G17" si="3">+IF(C13="SI",IF(F13&lt;$G$10,"DESACTUALIZADO",""),"")</f>
        <v/>
      </c>
      <c r="H13" s="42">
        <f t="shared" si="0"/>
        <v>0</v>
      </c>
      <c r="I13" s="42">
        <f t="shared" si="1"/>
        <v>1</v>
      </c>
      <c r="J13" s="42">
        <f t="shared" si="2"/>
        <v>0</v>
      </c>
    </row>
    <row r="14" spans="2:20" x14ac:dyDescent="0.25">
      <c r="B14" s="21" t="s">
        <v>2</v>
      </c>
      <c r="C14" s="57" t="s">
        <v>14</v>
      </c>
      <c r="D14" s="60"/>
      <c r="E14" s="58" t="s">
        <v>161</v>
      </c>
      <c r="F14" s="59"/>
      <c r="G14" s="56" t="str">
        <f t="shared" si="3"/>
        <v/>
      </c>
      <c r="H14" s="42">
        <f t="shared" si="0"/>
        <v>1</v>
      </c>
      <c r="I14" s="42">
        <f t="shared" si="1"/>
        <v>0</v>
      </c>
      <c r="J14" s="42">
        <f t="shared" si="2"/>
        <v>0</v>
      </c>
      <c r="T14" s="49">
        <v>43545</v>
      </c>
    </row>
    <row r="15" spans="2:20" x14ac:dyDescent="0.25">
      <c r="B15" s="21" t="s">
        <v>3</v>
      </c>
      <c r="C15" s="57" t="s">
        <v>12</v>
      </c>
      <c r="D15" s="84" t="s">
        <v>162</v>
      </c>
      <c r="E15" s="58" t="s">
        <v>165</v>
      </c>
      <c r="F15" s="59">
        <v>44390</v>
      </c>
      <c r="G15" s="56" t="str">
        <f t="shared" si="3"/>
        <v/>
      </c>
      <c r="H15" s="42">
        <f t="shared" si="0"/>
        <v>0</v>
      </c>
      <c r="I15" s="42">
        <f t="shared" si="1"/>
        <v>1</v>
      </c>
      <c r="J15" s="42">
        <f t="shared" si="2"/>
        <v>0</v>
      </c>
    </row>
    <row r="16" spans="2:20" x14ac:dyDescent="0.25">
      <c r="B16" s="21" t="s">
        <v>4</v>
      </c>
      <c r="C16" s="57" t="s">
        <v>12</v>
      </c>
      <c r="D16" s="84" t="s">
        <v>163</v>
      </c>
      <c r="E16" s="58" t="s">
        <v>167</v>
      </c>
      <c r="F16" s="59">
        <v>44378</v>
      </c>
      <c r="G16" s="56" t="str">
        <f t="shared" si="3"/>
        <v/>
      </c>
      <c r="H16" s="42">
        <f t="shared" si="0"/>
        <v>0</v>
      </c>
      <c r="I16" s="42">
        <f t="shared" si="1"/>
        <v>1</v>
      </c>
      <c r="J16" s="42">
        <f t="shared" si="2"/>
        <v>0</v>
      </c>
    </row>
    <row r="17" spans="2:10" x14ac:dyDescent="0.25">
      <c r="B17" s="21" t="s">
        <v>5</v>
      </c>
      <c r="C17" s="57" t="s">
        <v>12</v>
      </c>
      <c r="D17" s="84" t="s">
        <v>160</v>
      </c>
      <c r="E17" s="58" t="s">
        <v>164</v>
      </c>
      <c r="F17" s="59">
        <v>44390</v>
      </c>
      <c r="G17" s="56"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102</v>
      </c>
      <c r="C19" s="92" t="s">
        <v>168</v>
      </c>
      <c r="D19" s="92"/>
      <c r="E19" s="92"/>
      <c r="F19" s="92"/>
      <c r="G19" s="93"/>
    </row>
  </sheetData>
  <sheetProtection algorithmName="SHA-512" hashValue="678u2HcNEL4JGQ7xicFOz0k/sSoNaoiSp508kdxKxvQ4eapnU6CIE2xIBkOiWu553Z3j5D2BJ48a0s2IoPgf1g==" saltValue="i8uwVTOFvUGJfKZ99Y2WrA==" spinCount="100000" sheet="1" objects="1" scenarios="1"/>
  <mergeCells count="3">
    <mergeCell ref="B7:G7"/>
    <mergeCell ref="C19:G19"/>
    <mergeCell ref="B9:C9"/>
  </mergeCells>
  <dataValidations count="3">
    <dataValidation type="list" allowBlank="1" showInputMessage="1" showErrorMessage="1" sqref="C12:C17">
      <formula1>$T$7:$T$9</formula1>
    </dataValidation>
    <dataValidation type="date" allowBlank="1" showInputMessage="1" showErrorMessage="1" sqref="D9">
      <formula1>44378</formula1>
      <formula2>44439</formula2>
    </dataValidation>
    <dataValidation type="date" allowBlank="1" showInputMessage="1" showErrorMessage="1" sqref="D12:D17 F12:F17">
      <formula1>40544</formula1>
      <formula2>44439</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V25"/>
  <sheetViews>
    <sheetView showGridLines="0" workbookViewId="0">
      <selection activeCell="C14" sqref="C14"/>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5</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118</v>
      </c>
      <c r="D7" s="60">
        <v>44432</v>
      </c>
      <c r="E7" s="26"/>
      <c r="F7" s="96" t="str">
        <f>"Seleccione una muestra de "&amp;V3&amp;" abogados activos y complete la siguiente tabla"</f>
        <v>Seleccione una muestra de 5 abogados activos y complete la siguiente tabla</v>
      </c>
      <c r="G7" s="97"/>
      <c r="H7" s="33"/>
    </row>
    <row r="8" spans="2:22" x14ac:dyDescent="0.25">
      <c r="B8" s="14"/>
      <c r="D8" s="15"/>
      <c r="E8" s="15"/>
      <c r="F8" s="98"/>
      <c r="G8" s="99"/>
      <c r="H8" s="16"/>
      <c r="T8" s="1" t="s">
        <v>13</v>
      </c>
    </row>
    <row r="9" spans="2:22" ht="23.25" x14ac:dyDescent="0.25">
      <c r="B9" s="14"/>
      <c r="C9" s="34" t="s">
        <v>134</v>
      </c>
      <c r="E9" s="6"/>
      <c r="F9" s="24" t="s">
        <v>106</v>
      </c>
      <c r="G9" s="24" t="s">
        <v>19</v>
      </c>
      <c r="H9" s="16"/>
      <c r="T9" s="1" t="s">
        <v>14</v>
      </c>
    </row>
    <row r="10" spans="2:22" x14ac:dyDescent="0.25">
      <c r="B10" s="14"/>
      <c r="C10" s="23" t="s">
        <v>135</v>
      </c>
      <c r="D10" s="23" t="s">
        <v>23</v>
      </c>
      <c r="E10" s="6"/>
      <c r="F10" s="20" t="s">
        <v>103</v>
      </c>
      <c r="G10" s="57">
        <v>5</v>
      </c>
      <c r="H10" s="16"/>
    </row>
    <row r="11" spans="2:22" x14ac:dyDescent="0.25">
      <c r="B11" s="14"/>
      <c r="C11" s="20" t="s">
        <v>21</v>
      </c>
      <c r="D11" s="57">
        <v>5</v>
      </c>
      <c r="E11" s="6"/>
      <c r="F11" s="20" t="s">
        <v>104</v>
      </c>
      <c r="G11" s="57">
        <v>5</v>
      </c>
      <c r="H11" s="16"/>
    </row>
    <row r="12" spans="2:22" x14ac:dyDescent="0.25">
      <c r="B12" s="14"/>
      <c r="C12" s="20" t="s">
        <v>22</v>
      </c>
      <c r="D12" s="57">
        <v>5</v>
      </c>
      <c r="E12" s="6"/>
      <c r="F12" s="20" t="s">
        <v>105</v>
      </c>
      <c r="G12" s="57">
        <v>5</v>
      </c>
      <c r="H12" s="16"/>
    </row>
    <row r="13" spans="2:22" x14ac:dyDescent="0.25">
      <c r="B13" s="14"/>
      <c r="C13" s="20" t="s">
        <v>26</v>
      </c>
      <c r="D13" s="57">
        <v>5</v>
      </c>
      <c r="E13" s="6"/>
      <c r="F13" s="53" t="s">
        <v>111</v>
      </c>
      <c r="G13" s="52"/>
      <c r="H13" s="16"/>
    </row>
    <row r="14" spans="2:22" x14ac:dyDescent="0.25">
      <c r="B14" s="14"/>
      <c r="C14" s="20" t="s">
        <v>20</v>
      </c>
      <c r="D14" s="57">
        <v>5</v>
      </c>
      <c r="E14" s="6"/>
      <c r="F14" s="54" t="s">
        <v>112</v>
      </c>
      <c r="G14" s="55"/>
      <c r="H14" s="16"/>
    </row>
    <row r="15" spans="2:22" x14ac:dyDescent="0.25">
      <c r="B15" s="14"/>
      <c r="E15" s="6"/>
      <c r="H15" s="16"/>
    </row>
    <row r="16" spans="2:22" x14ac:dyDescent="0.25">
      <c r="B16" s="14"/>
      <c r="C16" s="23" t="s">
        <v>24</v>
      </c>
      <c r="D16" s="23" t="s">
        <v>23</v>
      </c>
      <c r="E16" s="6"/>
      <c r="F16" s="24" t="s">
        <v>115</v>
      </c>
      <c r="G16" s="24" t="s">
        <v>19</v>
      </c>
      <c r="H16" s="16"/>
    </row>
    <row r="17" spans="2:8" x14ac:dyDescent="0.25">
      <c r="B17" s="14"/>
      <c r="C17" s="20" t="s">
        <v>137</v>
      </c>
      <c r="D17" s="57">
        <v>0</v>
      </c>
      <c r="E17" s="6"/>
      <c r="F17" s="20" t="s">
        <v>119</v>
      </c>
      <c r="G17" s="57">
        <v>5</v>
      </c>
      <c r="H17" s="16"/>
    </row>
    <row r="18" spans="2:8" x14ac:dyDescent="0.25">
      <c r="B18" s="14"/>
      <c r="C18" s="20" t="s">
        <v>136</v>
      </c>
      <c r="D18" s="57">
        <v>0</v>
      </c>
      <c r="E18" s="6"/>
      <c r="F18" s="50" t="s">
        <v>88</v>
      </c>
      <c r="G18" s="57">
        <v>0</v>
      </c>
      <c r="H18" s="16"/>
    </row>
    <row r="19" spans="2:8" x14ac:dyDescent="0.25">
      <c r="B19" s="14"/>
      <c r="C19" s="67"/>
      <c r="E19" s="6"/>
      <c r="F19" s="20" t="s">
        <v>108</v>
      </c>
      <c r="G19" s="57">
        <v>0</v>
      </c>
      <c r="H19" s="16"/>
    </row>
    <row r="20" spans="2:8" ht="15.75" thickBot="1" x14ac:dyDescent="0.3">
      <c r="B20" s="14"/>
      <c r="C20" s="67" t="s">
        <v>107</v>
      </c>
      <c r="D20" s="75"/>
      <c r="E20" s="6"/>
      <c r="F20" s="73" t="s">
        <v>25</v>
      </c>
      <c r="G20" s="74">
        <v>0</v>
      </c>
      <c r="H20" s="16"/>
    </row>
    <row r="21" spans="2:8" x14ac:dyDescent="0.25">
      <c r="B21" s="14"/>
      <c r="C21" s="100" t="s">
        <v>174</v>
      </c>
      <c r="D21" s="101"/>
      <c r="E21" s="101"/>
      <c r="F21" s="101"/>
      <c r="G21" s="102"/>
      <c r="H21" s="16"/>
    </row>
    <row r="22" spans="2:8" x14ac:dyDescent="0.25">
      <c r="B22" s="14"/>
      <c r="C22" s="103"/>
      <c r="D22" s="104"/>
      <c r="E22" s="104"/>
      <c r="F22" s="104"/>
      <c r="G22" s="105"/>
      <c r="H22" s="16"/>
    </row>
    <row r="23" spans="2:8" x14ac:dyDescent="0.25">
      <c r="B23" s="14"/>
      <c r="C23" s="103"/>
      <c r="D23" s="104"/>
      <c r="E23" s="104"/>
      <c r="F23" s="104"/>
      <c r="G23" s="105"/>
      <c r="H23" s="16"/>
    </row>
    <row r="24" spans="2:8" ht="15.75" thickBot="1" x14ac:dyDescent="0.3">
      <c r="B24" s="14"/>
      <c r="C24" s="106"/>
      <c r="D24" s="107"/>
      <c r="E24" s="107"/>
      <c r="F24" s="107"/>
      <c r="G24" s="108"/>
      <c r="H24" s="16"/>
    </row>
    <row r="25" spans="2:8" ht="15.75" thickBot="1" x14ac:dyDescent="0.3">
      <c r="B25" s="17"/>
      <c r="C25" s="18"/>
      <c r="D25" s="18"/>
      <c r="E25" s="18"/>
      <c r="F25" s="18"/>
      <c r="G25" s="18"/>
      <c r="H25" s="19"/>
    </row>
  </sheetData>
  <sheetProtection algorithmName="SHA-512" hashValue="rb/3VNYOaOrNAKfVd2Bu97DAaTMB+8ludFMeJSLRVTY3sRYluz0fBeQimwuoyy+y566A+D8mXHiEMGfHIWwLyA==" saltValue="23gwLC8xRSDKhOIJw8RYyg==" spinCount="100000" sheet="1"/>
  <mergeCells count="2">
    <mergeCell ref="F7:G8"/>
    <mergeCell ref="C21:G24"/>
  </mergeCells>
  <dataValidations count="1">
    <dataValidation type="date" allowBlank="1" showInputMessage="1" showErrorMessage="1" sqref="D7">
      <formula1>44378</formula1>
      <formula2>44439</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4"/>
  <sheetViews>
    <sheetView showGridLines="0" zoomScale="98" zoomScaleNormal="98" workbookViewId="0">
      <selection activeCell="F28" sqref="F28:H33"/>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2</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2" t="s">
        <v>74</v>
      </c>
      <c r="D6" s="112"/>
      <c r="E6" s="112"/>
      <c r="F6" s="112"/>
      <c r="G6" s="112"/>
      <c r="H6" s="112"/>
      <c r="I6" s="33"/>
    </row>
    <row r="7" spans="2:23" x14ac:dyDescent="0.25">
      <c r="B7" s="14"/>
      <c r="C7" s="15"/>
      <c r="D7" s="15"/>
      <c r="E7" s="15"/>
      <c r="F7" s="15"/>
      <c r="G7" s="15"/>
      <c r="H7" s="15"/>
      <c r="I7" s="16"/>
      <c r="U7" s="1" t="s">
        <v>13</v>
      </c>
    </row>
    <row r="8" spans="2:23" x14ac:dyDescent="0.25">
      <c r="B8" s="14"/>
      <c r="C8" s="23" t="s">
        <v>120</v>
      </c>
      <c r="D8" s="60">
        <v>44432</v>
      </c>
      <c r="E8" s="6"/>
      <c r="F8" s="37" t="s">
        <v>114</v>
      </c>
      <c r="G8" s="37" t="s">
        <v>18</v>
      </c>
      <c r="H8" s="15"/>
      <c r="I8" s="16"/>
      <c r="U8" s="1" t="s">
        <v>14</v>
      </c>
    </row>
    <row r="9" spans="2:23" x14ac:dyDescent="0.25">
      <c r="B9" s="14"/>
      <c r="E9" s="6"/>
      <c r="F9" s="20" t="s">
        <v>27</v>
      </c>
      <c r="G9" s="57">
        <v>0</v>
      </c>
      <c r="H9" s="15"/>
      <c r="I9" s="16"/>
    </row>
    <row r="10" spans="2:23" x14ac:dyDescent="0.25">
      <c r="B10" s="14"/>
      <c r="C10" s="23" t="s">
        <v>139</v>
      </c>
      <c r="D10" s="23" t="s">
        <v>23</v>
      </c>
      <c r="E10" s="6"/>
      <c r="F10" s="20" t="s">
        <v>66</v>
      </c>
      <c r="G10" s="57" t="s">
        <v>171</v>
      </c>
      <c r="H10" s="15"/>
      <c r="I10" s="16"/>
    </row>
    <row r="11" spans="2:23" x14ac:dyDescent="0.25">
      <c r="B11" s="14"/>
      <c r="C11" s="20" t="s">
        <v>28</v>
      </c>
      <c r="D11" s="57">
        <v>30</v>
      </c>
      <c r="E11" s="6"/>
      <c r="F11" s="20" t="s">
        <v>91</v>
      </c>
      <c r="G11" s="57" t="s">
        <v>172</v>
      </c>
      <c r="H11" s="15"/>
      <c r="I11" s="16"/>
    </row>
    <row r="12" spans="2:23" x14ac:dyDescent="0.25">
      <c r="B12" s="14"/>
      <c r="C12" s="20" t="s">
        <v>29</v>
      </c>
      <c r="D12" s="57">
        <v>30</v>
      </c>
      <c r="E12" s="6"/>
      <c r="F12" s="38" t="s">
        <v>154</v>
      </c>
      <c r="I12" s="16"/>
    </row>
    <row r="13" spans="2:23" x14ac:dyDescent="0.25">
      <c r="B13" s="14"/>
      <c r="C13" s="20" t="s">
        <v>89</v>
      </c>
      <c r="D13" s="57">
        <v>0</v>
      </c>
      <c r="E13" s="6"/>
      <c r="F13" s="38" t="s">
        <v>92</v>
      </c>
      <c r="I13" s="16"/>
    </row>
    <row r="14" spans="2:23" x14ac:dyDescent="0.25">
      <c r="B14" s="14"/>
      <c r="C14" s="38" t="s">
        <v>155</v>
      </c>
      <c r="E14" s="6"/>
      <c r="F14" s="24" t="s">
        <v>34</v>
      </c>
      <c r="G14" s="24" t="s">
        <v>23</v>
      </c>
      <c r="I14" s="16"/>
    </row>
    <row r="15" spans="2:23" x14ac:dyDescent="0.25">
      <c r="B15" s="14"/>
      <c r="C15" s="23" t="s">
        <v>138</v>
      </c>
      <c r="D15" s="23" t="s">
        <v>23</v>
      </c>
      <c r="E15" s="6"/>
      <c r="F15" s="20" t="s">
        <v>142</v>
      </c>
      <c r="G15" s="57">
        <v>23</v>
      </c>
      <c r="I15" s="16"/>
    </row>
    <row r="16" spans="2:23" x14ac:dyDescent="0.25">
      <c r="B16" s="14"/>
      <c r="C16" s="20" t="s">
        <v>156</v>
      </c>
      <c r="D16" s="57">
        <v>2</v>
      </c>
      <c r="E16" s="6"/>
      <c r="F16" s="20" t="s">
        <v>143</v>
      </c>
      <c r="G16" s="57">
        <v>23</v>
      </c>
      <c r="H16" s="15"/>
      <c r="I16" s="16"/>
    </row>
    <row r="17" spans="2:9" x14ac:dyDescent="0.25">
      <c r="B17" s="14"/>
      <c r="C17" s="20" t="s">
        <v>157</v>
      </c>
      <c r="D17" s="57">
        <v>2</v>
      </c>
      <c r="E17" s="6"/>
      <c r="F17" s="20" t="s">
        <v>144</v>
      </c>
      <c r="G17" s="57">
        <v>0</v>
      </c>
      <c r="H17" s="15"/>
      <c r="I17" s="16"/>
    </row>
    <row r="18" spans="2:9" x14ac:dyDescent="0.25">
      <c r="B18" s="14"/>
      <c r="C18" s="38" t="s">
        <v>158</v>
      </c>
      <c r="E18" s="6"/>
      <c r="F18" s="20" t="s">
        <v>36</v>
      </c>
      <c r="G18" s="57">
        <v>0</v>
      </c>
      <c r="H18" s="15"/>
      <c r="I18" s="16"/>
    </row>
    <row r="19" spans="2:9" x14ac:dyDescent="0.25">
      <c r="B19" s="14"/>
      <c r="E19" s="6"/>
      <c r="H19" s="15"/>
      <c r="I19" s="16"/>
    </row>
    <row r="20" spans="2:9" ht="29.25" customHeight="1" x14ac:dyDescent="0.25">
      <c r="B20" s="14"/>
      <c r="C20" s="51" t="s">
        <v>33</v>
      </c>
      <c r="D20" s="51" t="s">
        <v>23</v>
      </c>
      <c r="E20" s="6"/>
      <c r="F20" s="39" t="s">
        <v>113</v>
      </c>
      <c r="G20" s="39" t="s">
        <v>31</v>
      </c>
      <c r="H20" s="40" t="s">
        <v>73</v>
      </c>
      <c r="I20" s="16"/>
    </row>
    <row r="21" spans="2:9" x14ac:dyDescent="0.25">
      <c r="B21" s="14"/>
      <c r="C21" s="68" t="s">
        <v>140</v>
      </c>
      <c r="D21" s="69">
        <v>95</v>
      </c>
      <c r="E21" s="6"/>
      <c r="F21" s="20" t="s">
        <v>69</v>
      </c>
      <c r="G21" s="57">
        <v>11</v>
      </c>
      <c r="H21" s="57">
        <v>1</v>
      </c>
      <c r="I21" s="16"/>
    </row>
    <row r="22" spans="2:9" ht="15" customHeight="1" x14ac:dyDescent="0.25">
      <c r="B22" s="14"/>
      <c r="C22" s="68" t="s">
        <v>90</v>
      </c>
      <c r="D22" s="69">
        <v>0</v>
      </c>
      <c r="E22" s="6"/>
      <c r="F22" s="20" t="s">
        <v>70</v>
      </c>
      <c r="G22" s="57">
        <v>11</v>
      </c>
      <c r="H22" s="57">
        <v>0</v>
      </c>
      <c r="I22" s="16"/>
    </row>
    <row r="23" spans="2:9" ht="24.75" x14ac:dyDescent="0.25">
      <c r="B23" s="14"/>
      <c r="C23" s="79" t="s">
        <v>141</v>
      </c>
      <c r="D23" s="79"/>
      <c r="E23" s="6"/>
      <c r="F23" s="20" t="s">
        <v>71</v>
      </c>
      <c r="G23" s="57">
        <v>2</v>
      </c>
      <c r="H23" s="57">
        <v>0</v>
      </c>
      <c r="I23" s="16"/>
    </row>
    <row r="24" spans="2:9" x14ac:dyDescent="0.25">
      <c r="B24" s="14"/>
      <c r="C24" s="15"/>
      <c r="E24" s="6"/>
      <c r="F24" s="20" t="s">
        <v>72</v>
      </c>
      <c r="G24" s="57">
        <v>6</v>
      </c>
      <c r="H24" s="57">
        <v>2</v>
      </c>
      <c r="I24" s="16"/>
    </row>
    <row r="25" spans="2:9" ht="30" customHeight="1" x14ac:dyDescent="0.25">
      <c r="B25" s="14"/>
      <c r="C25" s="83" t="str">
        <f>"Seleccione "&amp;W3&amp;" procesos teminados en el  primer semestre de 2021 y llene la siguiente tabla:"</f>
        <v>Seleccione 2 procesos teminados en el  primer semestre de 2021 y llene la siguiente tabla:</v>
      </c>
      <c r="D25" s="76"/>
      <c r="E25" s="6"/>
      <c r="F25" s="113" t="s">
        <v>145</v>
      </c>
      <c r="G25" s="113"/>
      <c r="H25" s="113"/>
      <c r="I25" s="16"/>
    </row>
    <row r="26" spans="2:9" ht="15.75" thickBot="1" x14ac:dyDescent="0.3">
      <c r="B26" s="14"/>
      <c r="C26" s="77"/>
      <c r="D26" s="78"/>
      <c r="E26" s="6"/>
      <c r="F26" s="70"/>
      <c r="G26" s="15"/>
      <c r="H26" s="15"/>
      <c r="I26" s="16"/>
    </row>
    <row r="27" spans="2:9" ht="15.75" thickBot="1" x14ac:dyDescent="0.3">
      <c r="B27" s="14"/>
      <c r="C27" s="51" t="s">
        <v>101</v>
      </c>
      <c r="D27" s="51" t="s">
        <v>23</v>
      </c>
      <c r="E27" s="6"/>
      <c r="F27" s="109" t="s">
        <v>100</v>
      </c>
      <c r="G27" s="110"/>
      <c r="H27" s="111"/>
      <c r="I27" s="16"/>
    </row>
    <row r="28" spans="2:9" x14ac:dyDescent="0.25">
      <c r="B28" s="14"/>
      <c r="C28" s="20" t="s">
        <v>93</v>
      </c>
      <c r="D28" s="57">
        <v>2</v>
      </c>
      <c r="E28" s="6"/>
      <c r="F28" s="100" t="s">
        <v>173</v>
      </c>
      <c r="G28" s="101"/>
      <c r="H28" s="102"/>
      <c r="I28" s="16"/>
    </row>
    <row r="29" spans="2:9" x14ac:dyDescent="0.25">
      <c r="B29" s="14"/>
      <c r="C29" s="20" t="s">
        <v>94</v>
      </c>
      <c r="D29" s="57">
        <v>2</v>
      </c>
      <c r="E29" s="6"/>
      <c r="F29" s="103"/>
      <c r="G29" s="104"/>
      <c r="H29" s="105"/>
      <c r="I29" s="16"/>
    </row>
    <row r="30" spans="2:9" x14ac:dyDescent="0.25">
      <c r="B30" s="14"/>
      <c r="C30" s="20" t="s">
        <v>95</v>
      </c>
      <c r="D30" s="57">
        <v>1</v>
      </c>
      <c r="E30" s="6"/>
      <c r="F30" s="103"/>
      <c r="G30" s="104"/>
      <c r="H30" s="105"/>
      <c r="I30" s="16"/>
    </row>
    <row r="31" spans="2:9" x14ac:dyDescent="0.25">
      <c r="B31" s="14"/>
      <c r="C31" s="20" t="s">
        <v>96</v>
      </c>
      <c r="D31" s="57">
        <v>1</v>
      </c>
      <c r="E31" s="6"/>
      <c r="F31" s="103"/>
      <c r="G31" s="104"/>
      <c r="H31" s="105"/>
      <c r="I31" s="16"/>
    </row>
    <row r="32" spans="2:9" x14ac:dyDescent="0.25">
      <c r="B32" s="14"/>
      <c r="C32" s="20" t="s">
        <v>97</v>
      </c>
      <c r="D32" s="57">
        <v>1</v>
      </c>
      <c r="E32" s="6"/>
      <c r="F32" s="103"/>
      <c r="G32" s="104"/>
      <c r="H32" s="105"/>
      <c r="I32" s="16"/>
    </row>
    <row r="33" spans="2:9" ht="15.75" thickBot="1" x14ac:dyDescent="0.3">
      <c r="B33" s="14"/>
      <c r="C33" s="15"/>
      <c r="E33" s="6"/>
      <c r="F33" s="106"/>
      <c r="G33" s="107"/>
      <c r="H33" s="108"/>
      <c r="I33" s="16"/>
    </row>
    <row r="34" spans="2:9" ht="15.75" thickBot="1" x14ac:dyDescent="0.3">
      <c r="B34" s="17"/>
      <c r="C34" s="18"/>
      <c r="D34" s="18"/>
      <c r="E34" s="18"/>
      <c r="F34" s="18"/>
      <c r="G34" s="18"/>
      <c r="H34" s="18"/>
      <c r="I34" s="19"/>
    </row>
  </sheetData>
  <sheetProtection algorithmName="SHA-512" hashValue="1LQzvxd3FK+E90SQLLzX5Rai2EmYBOBma43kWnmDwskYenMl6bYZx6NaN4CKcWv/yZGRSCPbvwyj2t2pdqNHcA==" saltValue="YE6ZbfAsPhu0GVoeu6CeMg==" spinCount="100000" sheet="1" objects="1" scenarios="1"/>
  <mergeCells count="4">
    <mergeCell ref="F27:H27"/>
    <mergeCell ref="F28:H33"/>
    <mergeCell ref="C6:H6"/>
    <mergeCell ref="F25:H25"/>
  </mergeCells>
  <dataValidations count="1">
    <dataValidation type="date" allowBlank="1" showInputMessage="1" showErrorMessage="1" sqref="D8">
      <formula1>44378</formula1>
      <formula2>44439</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3"/>
  <sheetViews>
    <sheetView showGridLines="0"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2" t="s">
        <v>56</v>
      </c>
      <c r="D7" s="112"/>
      <c r="E7" s="112"/>
      <c r="F7" s="112"/>
      <c r="G7" s="112"/>
      <c r="H7" s="33"/>
    </row>
    <row r="8" spans="2:22" x14ac:dyDescent="0.25">
      <c r="B8" s="14"/>
      <c r="C8" s="15"/>
      <c r="D8" s="15"/>
      <c r="E8" s="15"/>
      <c r="H8" s="16"/>
      <c r="T8" s="1" t="s">
        <v>13</v>
      </c>
    </row>
    <row r="9" spans="2:22" ht="15" customHeight="1" x14ac:dyDescent="0.25">
      <c r="B9" s="14"/>
      <c r="C9" s="23" t="s">
        <v>146</v>
      </c>
      <c r="D9" s="23" t="s">
        <v>23</v>
      </c>
      <c r="E9" s="6"/>
      <c r="F9" s="96" t="str">
        <f>"Seleccione una muestra de "&amp;V3&amp;" prejudiciales activos registrados antes de 31 de diciembre de 2020 y complete la siguiente tabla"</f>
        <v>Seleccione una muestra de 0 prejudiciales activos registrados antes de 31 de diciembre de 2020 y complete la siguiente tabla</v>
      </c>
      <c r="G9" s="97"/>
      <c r="H9" s="16"/>
      <c r="T9" s="1" t="s">
        <v>14</v>
      </c>
    </row>
    <row r="10" spans="2:22" x14ac:dyDescent="0.25">
      <c r="B10" s="14"/>
      <c r="C10" s="20" t="s">
        <v>55</v>
      </c>
      <c r="D10" s="57">
        <v>0</v>
      </c>
      <c r="E10" s="6"/>
      <c r="F10" s="98"/>
      <c r="G10" s="99"/>
      <c r="H10" s="16"/>
    </row>
    <row r="11" spans="2:22" x14ac:dyDescent="0.25">
      <c r="B11" s="14"/>
      <c r="C11" s="20" t="s">
        <v>57</v>
      </c>
      <c r="D11" s="57">
        <v>0</v>
      </c>
      <c r="E11" s="6"/>
      <c r="F11" s="24" t="s">
        <v>33</v>
      </c>
      <c r="G11" s="24" t="s">
        <v>59</v>
      </c>
      <c r="H11" s="16"/>
    </row>
    <row r="12" spans="2:22" x14ac:dyDescent="0.25">
      <c r="B12" s="14"/>
      <c r="C12" s="20" t="s">
        <v>147</v>
      </c>
      <c r="D12" s="57">
        <v>0</v>
      </c>
      <c r="E12" s="6"/>
      <c r="F12" s="36" t="s">
        <v>60</v>
      </c>
      <c r="G12" s="62">
        <v>0</v>
      </c>
      <c r="H12" s="16"/>
    </row>
    <row r="13" spans="2:22" x14ac:dyDescent="0.25">
      <c r="B13" s="14"/>
      <c r="C13" s="20" t="s">
        <v>148</v>
      </c>
      <c r="D13" s="57">
        <v>0</v>
      </c>
      <c r="E13" s="6"/>
      <c r="F13" s="20" t="s">
        <v>61</v>
      </c>
      <c r="G13" s="57">
        <v>0</v>
      </c>
      <c r="H13" s="16"/>
    </row>
    <row r="14" spans="2:22" x14ac:dyDescent="0.25">
      <c r="B14" s="14"/>
      <c r="C14" s="20" t="s">
        <v>86</v>
      </c>
      <c r="D14" s="57">
        <v>0</v>
      </c>
      <c r="E14" s="6"/>
      <c r="F14"/>
      <c r="G14"/>
      <c r="H14" s="16"/>
    </row>
    <row r="15" spans="2:22" x14ac:dyDescent="0.25">
      <c r="B15" s="14"/>
      <c r="E15" s="6"/>
      <c r="F15"/>
      <c r="G15"/>
      <c r="H15" s="16"/>
    </row>
    <row r="16" spans="2:22" ht="15.75" thickBot="1" x14ac:dyDescent="0.3">
      <c r="B16" s="14"/>
      <c r="C16" s="23" t="s">
        <v>121</v>
      </c>
      <c r="D16" s="23" t="s">
        <v>23</v>
      </c>
      <c r="E16" s="6"/>
      <c r="F16" s="114" t="s">
        <v>100</v>
      </c>
      <c r="G16" s="114"/>
      <c r="H16" s="16"/>
    </row>
    <row r="17" spans="2:8" x14ac:dyDescent="0.25">
      <c r="B17" s="14"/>
      <c r="C17" s="20" t="s">
        <v>150</v>
      </c>
      <c r="D17" s="57">
        <v>5</v>
      </c>
      <c r="E17" s="6"/>
      <c r="F17" s="115" t="s">
        <v>178</v>
      </c>
      <c r="G17" s="116"/>
      <c r="H17" s="16"/>
    </row>
    <row r="18" spans="2:8" x14ac:dyDescent="0.25">
      <c r="B18" s="14"/>
      <c r="C18" s="20" t="s">
        <v>149</v>
      </c>
      <c r="D18" s="57">
        <v>7</v>
      </c>
      <c r="E18" s="6"/>
      <c r="F18" s="117"/>
      <c r="G18" s="118"/>
      <c r="H18" s="16"/>
    </row>
    <row r="19" spans="2:8" x14ac:dyDescent="0.25">
      <c r="B19" s="14"/>
      <c r="C19"/>
      <c r="D19"/>
      <c r="E19" s="6"/>
      <c r="F19" s="117"/>
      <c r="G19" s="118"/>
      <c r="H19" s="16"/>
    </row>
    <row r="20" spans="2:8" x14ac:dyDescent="0.25">
      <c r="B20" s="14"/>
      <c r="C20"/>
      <c r="D20"/>
      <c r="E20" s="6"/>
      <c r="F20" s="117"/>
      <c r="G20" s="118"/>
      <c r="H20" s="16"/>
    </row>
    <row r="21" spans="2:8" x14ac:dyDescent="0.25">
      <c r="B21" s="14"/>
      <c r="E21" s="6"/>
      <c r="F21" s="117"/>
      <c r="G21" s="118"/>
      <c r="H21" s="16"/>
    </row>
    <row r="22" spans="2:8" ht="15.75" thickBot="1" x14ac:dyDescent="0.3">
      <c r="B22" s="14"/>
      <c r="C22" s="15"/>
      <c r="D22" s="15"/>
      <c r="E22" s="6"/>
      <c r="F22" s="119"/>
      <c r="G22" s="120"/>
      <c r="H22" s="16"/>
    </row>
    <row r="23" spans="2:8" ht="15.75" thickBot="1" x14ac:dyDescent="0.3">
      <c r="B23" s="17"/>
      <c r="C23" s="18"/>
      <c r="D23" s="18"/>
      <c r="E23" s="18"/>
      <c r="F23" s="18"/>
      <c r="G23" s="18"/>
      <c r="H23" s="19"/>
    </row>
  </sheetData>
  <sheetProtection algorithmName="SHA-512" hashValue="IFQHgU0wQOs72yfcmcv3fgZbZmNeop7iQNQHEllk7oS+l83wTQuhCYUxhfsLpXfdE5ytlnOwS5TLqs+ZhcJsYg==" saltValue="Vvbanjuf+LAv3tT+FQci/g==" spinCount="100000" sheet="1"/>
  <mergeCells count="4">
    <mergeCell ref="F9:G10"/>
    <mergeCell ref="C7:G7"/>
    <mergeCell ref="F16:G16"/>
    <mergeCell ref="F17:G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151</v>
      </c>
      <c r="D9" s="57">
        <v>0</v>
      </c>
      <c r="E9" s="6"/>
      <c r="F9" s="20" t="s">
        <v>152</v>
      </c>
      <c r="G9" s="63">
        <v>0</v>
      </c>
      <c r="H9" s="16"/>
    </row>
    <row r="10" spans="2:22" x14ac:dyDescent="0.25">
      <c r="B10" s="14"/>
      <c r="C10" s="20" t="s">
        <v>78</v>
      </c>
      <c r="D10" s="57">
        <v>0</v>
      </c>
      <c r="E10" s="6"/>
      <c r="F10" s="20" t="s">
        <v>98</v>
      </c>
      <c r="G10" s="63">
        <v>0</v>
      </c>
      <c r="H10" s="16"/>
    </row>
    <row r="11" spans="2:22" x14ac:dyDescent="0.25">
      <c r="B11" s="14"/>
      <c r="C11" s="15"/>
      <c r="D11" s="61"/>
      <c r="E11" s="6"/>
      <c r="F11" s="15"/>
      <c r="G11" s="64"/>
      <c r="H11" s="16"/>
    </row>
    <row r="12" spans="2:22" ht="15.75" thickBot="1" x14ac:dyDescent="0.3">
      <c r="B12" s="14"/>
      <c r="C12" s="65" t="s">
        <v>102</v>
      </c>
      <c r="D12" s="61"/>
      <c r="E12" s="6"/>
      <c r="F12" s="15"/>
      <c r="G12" s="64"/>
      <c r="H12" s="16"/>
      <c r="T12" s="1">
        <f>IF(D9="",0,1)</f>
        <v>1</v>
      </c>
    </row>
    <row r="13" spans="2:22" x14ac:dyDescent="0.25">
      <c r="B13" s="14"/>
      <c r="C13" s="121" t="s">
        <v>169</v>
      </c>
      <c r="D13" s="122"/>
      <c r="E13" s="122"/>
      <c r="F13" s="122"/>
      <c r="G13" s="123"/>
      <c r="H13" s="16"/>
    </row>
    <row r="14" spans="2:22" x14ac:dyDescent="0.25">
      <c r="B14" s="14"/>
      <c r="C14" s="124"/>
      <c r="D14" s="125"/>
      <c r="E14" s="125"/>
      <c r="F14" s="125"/>
      <c r="G14" s="126"/>
      <c r="H14" s="16"/>
    </row>
    <row r="15" spans="2:22" x14ac:dyDescent="0.25">
      <c r="B15" s="14"/>
      <c r="C15" s="124"/>
      <c r="D15" s="125"/>
      <c r="E15" s="125"/>
      <c r="F15" s="125"/>
      <c r="G15" s="126"/>
      <c r="H15" s="16"/>
    </row>
    <row r="16" spans="2:22" ht="15.75" thickBot="1" x14ac:dyDescent="0.3">
      <c r="B16" s="14"/>
      <c r="C16" s="127"/>
      <c r="D16" s="128"/>
      <c r="E16" s="128"/>
      <c r="F16" s="128"/>
      <c r="G16" s="129"/>
      <c r="H16" s="16"/>
      <c r="T16" s="1">
        <f>IF(G9="",0,1)</f>
        <v>1</v>
      </c>
    </row>
    <row r="17" spans="2:20" ht="15.75" thickBot="1" x14ac:dyDescent="0.3">
      <c r="B17" s="17"/>
      <c r="C17" s="18"/>
      <c r="D17" s="18"/>
      <c r="E17" s="18"/>
      <c r="F17" s="18"/>
      <c r="G17" s="18"/>
      <c r="H17" s="19"/>
      <c r="T17" s="1">
        <f>+T12+T16</f>
        <v>2</v>
      </c>
    </row>
  </sheetData>
  <sheetProtection algorithmName="SHA-512" hashValue="8EtTw72DUTsc3xgyVubbRS4sSgH4yVUF1aVBcEbpjtkeW49RZz0xWb+uqV4ctvmgBUedgMxWym8mQZmsu5skNw==" saltValue="s7gKwqCu7U7WrIwxI3BXOQ==" spinCount="100000" sheet="1"/>
  <mergeCells count="1">
    <mergeCell ref="C13:G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2" t="s">
        <v>8</v>
      </c>
      <c r="D6" s="112"/>
      <c r="E6" s="26"/>
      <c r="F6"/>
      <c r="G6"/>
      <c r="H6" s="33"/>
      <c r="T6" s="1" t="s">
        <v>12</v>
      </c>
    </row>
    <row r="7" spans="2:22" ht="15.75" thickBot="1" x14ac:dyDescent="0.3">
      <c r="B7" s="14"/>
      <c r="C7" s="15"/>
      <c r="D7" s="15"/>
      <c r="E7" s="15"/>
      <c r="F7" s="66" t="s">
        <v>102</v>
      </c>
      <c r="G7"/>
      <c r="H7" s="16"/>
      <c r="T7" s="1" t="s">
        <v>13</v>
      </c>
    </row>
    <row r="8" spans="2:22" x14ac:dyDescent="0.25">
      <c r="B8" s="14"/>
      <c r="C8" s="23" t="s">
        <v>32</v>
      </c>
      <c r="D8" s="23" t="s">
        <v>23</v>
      </c>
      <c r="E8" s="6"/>
      <c r="F8" s="100" t="s">
        <v>170</v>
      </c>
      <c r="G8" s="102"/>
      <c r="H8" s="16"/>
      <c r="T8" s="1" t="s">
        <v>14</v>
      </c>
    </row>
    <row r="9" spans="2:22" x14ac:dyDescent="0.25">
      <c r="B9" s="14"/>
      <c r="C9" s="20" t="s">
        <v>80</v>
      </c>
      <c r="D9" s="57" t="s">
        <v>13</v>
      </c>
      <c r="E9" s="6"/>
      <c r="F9" s="103"/>
      <c r="G9" s="105"/>
      <c r="H9" s="16"/>
    </row>
    <row r="10" spans="2:22" ht="15.75" thickBot="1" x14ac:dyDescent="0.3">
      <c r="B10" s="14"/>
      <c r="C10" s="20" t="s">
        <v>153</v>
      </c>
      <c r="D10" s="57"/>
      <c r="E10" s="6"/>
      <c r="F10" s="106"/>
      <c r="G10" s="108"/>
      <c r="H10" s="16"/>
    </row>
    <row r="11" spans="2:22" ht="15.75" thickBot="1" x14ac:dyDescent="0.3">
      <c r="B11" s="17"/>
      <c r="C11" s="18"/>
      <c r="D11" s="18"/>
      <c r="E11" s="18"/>
      <c r="F11" s="18"/>
      <c r="G11" s="18"/>
      <c r="H11" s="19"/>
    </row>
  </sheetData>
  <sheetProtection algorithmName="SHA-512" hashValue="/ZzSyQAjLAMpx22hv4BMxC56M11jIp+M9GYaD5hWkIVBMYg5KFV9fKVJiMX1aM4pGt6+X5JrrCcQTnqjWfkUxQ==" saltValue="DuBnF281jxedCqpWgH2+Kg==" spinCount="100000" sheet="1"/>
  <mergeCells count="2">
    <mergeCell ref="C6:D6"/>
    <mergeCell ref="F8:G10"/>
  </mergeCells>
  <dataValidations count="1">
    <dataValidation type="list" allowBlank="1" showInputMessage="1" showErrorMessage="1" sqref="D9">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26"/>
  <sheetViews>
    <sheetView showGridLines="0" workbookViewId="0">
      <selection activeCell="B11" sqref="B11"/>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31" t="s">
        <v>10</v>
      </c>
      <c r="C2" s="131"/>
      <c r="D2" s="131"/>
      <c r="E2" s="131"/>
      <c r="F2" s="131"/>
      <c r="G2" s="131"/>
      <c r="H2" s="47"/>
      <c r="I2" s="47"/>
      <c r="J2" s="47"/>
      <c r="K2" s="47"/>
      <c r="L2" s="47"/>
      <c r="M2" s="48"/>
    </row>
    <row r="3" spans="2:13" ht="18.75" x14ac:dyDescent="0.3">
      <c r="B3" s="131" t="s">
        <v>11</v>
      </c>
      <c r="C3" s="131"/>
      <c r="D3" s="131"/>
      <c r="E3" s="131"/>
      <c r="F3" s="131"/>
      <c r="G3" s="131"/>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30" t="s">
        <v>176</v>
      </c>
      <c r="D5" s="130"/>
      <c r="E5" s="130"/>
      <c r="F5" s="130"/>
      <c r="G5" s="130"/>
      <c r="H5" s="6"/>
      <c r="I5" s="6"/>
      <c r="J5" s="6"/>
    </row>
    <row r="6" spans="2:13" x14ac:dyDescent="0.25">
      <c r="B6" t="s">
        <v>3</v>
      </c>
      <c r="C6" s="130" t="s">
        <v>177</v>
      </c>
      <c r="D6" s="130"/>
      <c r="E6" s="130"/>
      <c r="F6" s="130"/>
      <c r="G6" s="130"/>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1</v>
      </c>
      <c r="E9" s="43" t="s">
        <v>47</v>
      </c>
      <c r="F9" s="43">
        <f>+PREJUDICIALES!$D$11</f>
        <v>0</v>
      </c>
    </row>
    <row r="10" spans="2:13" x14ac:dyDescent="0.25">
      <c r="B10" s="43" t="s">
        <v>40</v>
      </c>
      <c r="C10" s="43">
        <f>+ABOGADOS!$D$12+SUM(USUARIOS!I12:I17)</f>
        <v>10</v>
      </c>
      <c r="E10" s="43" t="s">
        <v>45</v>
      </c>
      <c r="F10" s="45" t="str">
        <f>IFERROR(PREJUDICIALES!$D$11/PREJUDICIALES!$D$10,"")</f>
        <v/>
      </c>
    </row>
    <row r="11" spans="2:13" x14ac:dyDescent="0.25">
      <c r="B11" s="43" t="s">
        <v>9</v>
      </c>
      <c r="C11" s="71" t="s">
        <v>116</v>
      </c>
      <c r="E11" s="43" t="s">
        <v>48</v>
      </c>
      <c r="F11" s="45" t="str">
        <f>IFERROR(PREJUDICIALES!$G$13/PREJUDICIALES!$V$3,"")</f>
        <v/>
      </c>
    </row>
    <row r="12" spans="2:13" x14ac:dyDescent="0.25">
      <c r="B12" s="43" t="s">
        <v>41</v>
      </c>
      <c r="C12" s="45">
        <f>IFERROR((ABOGADOS!$G$17+ABOGADOS!$G$18+ABOGADOS!$G$19*0.5)/ABOGADOS!D12,"")</f>
        <v>1</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0</v>
      </c>
    </row>
    <row r="15" spans="2:13" x14ac:dyDescent="0.25">
      <c r="B15" s="43" t="s">
        <v>43</v>
      </c>
      <c r="C15" s="43">
        <f>+JUDICIALES!$D$12</f>
        <v>30</v>
      </c>
      <c r="E15" s="43" t="s">
        <v>45</v>
      </c>
      <c r="F15" s="45" t="str">
        <f>IFERROR(ARBITRAMENTOS!D10/ARBITRAMENTOS!D9,"")</f>
        <v/>
      </c>
    </row>
    <row r="16" spans="2:13" x14ac:dyDescent="0.25">
      <c r="B16" s="43" t="s">
        <v>45</v>
      </c>
      <c r="C16" s="45">
        <f>IFERROR(JUDICIALES!$D$12/JUDICIALES!$D$11,"")</f>
        <v>1</v>
      </c>
    </row>
    <row r="17" spans="2:6" x14ac:dyDescent="0.25">
      <c r="B17" s="43" t="s">
        <v>51</v>
      </c>
      <c r="C17" s="45" t="str">
        <f>IFERROR(JUDICIALES!$G$11/JUDICIALES!$G$10,"")</f>
        <v/>
      </c>
      <c r="E17" t="s">
        <v>79</v>
      </c>
      <c r="F17" s="44" t="str">
        <f>+IF(PAGOS!D9="","Falta  actualizar","")</f>
        <v/>
      </c>
    </row>
    <row r="18" spans="2:6" x14ac:dyDescent="0.25">
      <c r="B18" s="43" t="s">
        <v>44</v>
      </c>
      <c r="C18" s="43">
        <f>IFERROR(C15/ABOGADOS!$D$12,"")</f>
        <v>6</v>
      </c>
      <c r="E18" s="43" t="s">
        <v>49</v>
      </c>
      <c r="F18" s="43">
        <f>+PAGOS!D10</f>
        <v>0</v>
      </c>
    </row>
    <row r="19" spans="2:6" x14ac:dyDescent="0.25">
      <c r="B19" s="43" t="s">
        <v>82</v>
      </c>
      <c r="C19" s="45">
        <f>IFERROR(1-(JUDICIALES!$H$22+JUDICIALES!$H$23+JUDICIALES!$H$24)/(JUDICIALES!$G$22+JUDICIALES!$G$23+JUDICIALES!$G$24),"")</f>
        <v>0.89473684210526316</v>
      </c>
      <c r="E19" s="43" t="s">
        <v>50</v>
      </c>
      <c r="F19" s="43" t="str">
        <f>+IF(PAGOS!D9="No","No aplica","si")</f>
        <v>No aplica</v>
      </c>
    </row>
    <row r="21" spans="2:6" ht="15.75" thickBot="1" x14ac:dyDescent="0.3"/>
    <row r="22" spans="2:6" x14ac:dyDescent="0.25">
      <c r="B22" s="2" t="s">
        <v>102</v>
      </c>
      <c r="C22" s="3"/>
      <c r="D22" s="3"/>
      <c r="E22" s="3"/>
      <c r="F22" s="4"/>
    </row>
    <row r="23" spans="2:6" x14ac:dyDescent="0.25">
      <c r="B23" s="117" t="s">
        <v>175</v>
      </c>
      <c r="C23" s="132"/>
      <c r="D23" s="132"/>
      <c r="E23" s="132"/>
      <c r="F23" s="118"/>
    </row>
    <row r="24" spans="2:6" x14ac:dyDescent="0.25">
      <c r="B24" s="117"/>
      <c r="C24" s="132"/>
      <c r="D24" s="132"/>
      <c r="E24" s="132"/>
      <c r="F24" s="118"/>
    </row>
    <row r="25" spans="2:6" x14ac:dyDescent="0.25">
      <c r="B25" s="117"/>
      <c r="C25" s="132"/>
      <c r="D25" s="132"/>
      <c r="E25" s="132"/>
      <c r="F25" s="118"/>
    </row>
    <row r="26" spans="2:6" ht="15.75" thickBot="1" x14ac:dyDescent="0.3">
      <c r="B26" s="119"/>
      <c r="C26" s="133"/>
      <c r="D26" s="133"/>
      <c r="E26" s="133"/>
      <c r="F26" s="120"/>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BP18"/>
  <sheetViews>
    <sheetView zoomScaleNormal="100" workbookViewId="0">
      <selection activeCell="B5" sqref="B5"/>
    </sheetView>
  </sheetViews>
  <sheetFormatPr baseColWidth="10" defaultRowHeight="15" x14ac:dyDescent="0.25"/>
  <cols>
    <col min="1" max="1" width="34.42578125" customWidth="1"/>
    <col min="2" max="2" width="29.42578125" customWidth="1"/>
  </cols>
  <sheetData>
    <row r="2" spans="1:68" x14ac:dyDescent="0.25">
      <c r="A2" t="s">
        <v>38</v>
      </c>
      <c r="B2" t="s">
        <v>133</v>
      </c>
      <c r="C2" t="s">
        <v>0</v>
      </c>
      <c r="D2" t="s">
        <v>1</v>
      </c>
      <c r="E2" t="s">
        <v>2</v>
      </c>
      <c r="F2" t="s">
        <v>3</v>
      </c>
      <c r="G2" t="s">
        <v>4</v>
      </c>
      <c r="H2" t="s">
        <v>5</v>
      </c>
      <c r="I2" t="s">
        <v>21</v>
      </c>
      <c r="J2" t="s">
        <v>22</v>
      </c>
      <c r="K2" t="s">
        <v>26</v>
      </c>
      <c r="L2" t="s">
        <v>20</v>
      </c>
      <c r="M2" t="s">
        <v>109</v>
      </c>
      <c r="N2" s="15" t="s">
        <v>110</v>
      </c>
      <c r="O2" s="20" t="s">
        <v>103</v>
      </c>
      <c r="P2" s="20" t="s">
        <v>104</v>
      </c>
      <c r="Q2" s="20" t="s">
        <v>105</v>
      </c>
      <c r="S2" t="s">
        <v>28</v>
      </c>
      <c r="T2" t="s">
        <v>29</v>
      </c>
      <c r="U2" t="s">
        <v>30</v>
      </c>
      <c r="V2" t="s">
        <v>63</v>
      </c>
      <c r="W2" t="s">
        <v>62</v>
      </c>
      <c r="X2" t="s">
        <v>37</v>
      </c>
      <c r="Y2" t="s">
        <v>64</v>
      </c>
      <c r="Z2" t="s">
        <v>27</v>
      </c>
      <c r="AA2" t="s">
        <v>66</v>
      </c>
      <c r="AB2" t="s">
        <v>65</v>
      </c>
      <c r="AC2" t="s">
        <v>35</v>
      </c>
      <c r="AD2" t="s">
        <v>67</v>
      </c>
      <c r="AE2" t="s">
        <v>68</v>
      </c>
      <c r="AF2" t="s">
        <v>36</v>
      </c>
      <c r="AG2" t="s">
        <v>69</v>
      </c>
      <c r="AH2" t="s">
        <v>70</v>
      </c>
      <c r="AI2" t="s">
        <v>71</v>
      </c>
      <c r="AJ2" t="s">
        <v>72</v>
      </c>
      <c r="AK2" t="s">
        <v>69</v>
      </c>
      <c r="AL2" t="s">
        <v>70</v>
      </c>
      <c r="AM2" t="s">
        <v>71</v>
      </c>
      <c r="AN2" t="s">
        <v>72</v>
      </c>
      <c r="AO2" t="s">
        <v>55</v>
      </c>
      <c r="AP2" t="s">
        <v>57</v>
      </c>
      <c r="AQ2" t="s">
        <v>52</v>
      </c>
      <c r="AR2" t="s">
        <v>53</v>
      </c>
      <c r="AS2" t="s">
        <v>54</v>
      </c>
      <c r="AT2" t="s">
        <v>58</v>
      </c>
      <c r="AU2" t="s">
        <v>75</v>
      </c>
      <c r="AV2" t="s">
        <v>60</v>
      </c>
      <c r="AW2" t="s">
        <v>61</v>
      </c>
      <c r="AX2" t="s">
        <v>77</v>
      </c>
      <c r="AY2" t="s">
        <v>78</v>
      </c>
      <c r="AZ2" s="15" t="s">
        <v>80</v>
      </c>
      <c r="BA2" s="15" t="s">
        <v>81</v>
      </c>
      <c r="BB2" s="82" t="s">
        <v>130</v>
      </c>
      <c r="BC2" s="82" t="s">
        <v>131</v>
      </c>
      <c r="BD2" s="82" t="s">
        <v>132</v>
      </c>
      <c r="BE2" t="s">
        <v>93</v>
      </c>
      <c r="BF2" t="s">
        <v>94</v>
      </c>
      <c r="BG2" t="s">
        <v>95</v>
      </c>
      <c r="BH2" t="s">
        <v>96</v>
      </c>
      <c r="BI2" t="s">
        <v>97</v>
      </c>
      <c r="BJ2" t="s">
        <v>122</v>
      </c>
      <c r="BK2" t="s">
        <v>123</v>
      </c>
      <c r="BL2" t="s">
        <v>124</v>
      </c>
      <c r="BM2" t="s">
        <v>125</v>
      </c>
      <c r="BN2" t="s">
        <v>126</v>
      </c>
      <c r="BO2" t="s">
        <v>127</v>
      </c>
      <c r="BP2" t="s">
        <v>129</v>
      </c>
    </row>
    <row r="3" spans="1:68" x14ac:dyDescent="0.25">
      <c r="A3" t="str">
        <f>'Resumen general'!C5</f>
        <v>UNIVERSIDAD TECNOLOGICA DE PEREIRA</v>
      </c>
      <c r="B3" t="str">
        <f>'Resumen general'!C6</f>
        <v>SANDRA YAMILE CALVO CATAÑO (Profesional Grado 17 Control Interno)</v>
      </c>
      <c r="C3" t="str">
        <f>+USUARIOS!C12</f>
        <v>Si</v>
      </c>
      <c r="D3" t="str">
        <f>+USUARIOS!C13</f>
        <v>Si</v>
      </c>
      <c r="E3" t="str">
        <f>+USUARIOS!C14</f>
        <v>N/A</v>
      </c>
      <c r="F3" t="str">
        <f>+USUARIOS!C15</f>
        <v>Si</v>
      </c>
      <c r="G3" t="str">
        <f>+USUARIOS!C16</f>
        <v>Si</v>
      </c>
      <c r="H3" t="str">
        <f>+USUARIOS!C17</f>
        <v>Si</v>
      </c>
      <c r="I3">
        <f>+ABOGADOS!D11</f>
        <v>5</v>
      </c>
      <c r="J3">
        <f>+ABOGADOS!D12</f>
        <v>5</v>
      </c>
      <c r="K3">
        <f>+ABOGADOS!D13</f>
        <v>5</v>
      </c>
      <c r="L3">
        <f>+ABOGADOS!D14</f>
        <v>5</v>
      </c>
      <c r="M3">
        <f>+ABOGADOS!D17</f>
        <v>0</v>
      </c>
      <c r="N3">
        <f>+ABOGADOS!D18</f>
        <v>0</v>
      </c>
      <c r="O3">
        <f>+ABOGADOS!G10</f>
        <v>5</v>
      </c>
      <c r="P3">
        <f>+ABOGADOS!G11</f>
        <v>5</v>
      </c>
      <c r="Q3">
        <f>+ABOGADOS!G12</f>
        <v>5</v>
      </c>
      <c r="S3">
        <f>+JUDICIALES!D11</f>
        <v>30</v>
      </c>
      <c r="T3">
        <f>+JUDICIALES!D12</f>
        <v>30</v>
      </c>
      <c r="U3">
        <f>+JUDICIALES!D13</f>
        <v>0</v>
      </c>
      <c r="V3">
        <f>+JUDICIALES!D16</f>
        <v>2</v>
      </c>
      <c r="W3">
        <f>+JUDICIALES!D17</f>
        <v>2</v>
      </c>
      <c r="X3">
        <f>+JUDICIALES!D21</f>
        <v>95</v>
      </c>
      <c r="Y3">
        <f>+JUDICIALES!D22</f>
        <v>0</v>
      </c>
      <c r="Z3">
        <f>+JUDICIALES!G9</f>
        <v>0</v>
      </c>
      <c r="AA3" t="str">
        <f>+JUDICIALES!G10</f>
        <v>000 SMMLV reg</v>
      </c>
      <c r="AB3" t="str">
        <f>+JUDICIALES!G11</f>
        <v>000 SMMLV con</v>
      </c>
      <c r="AC3">
        <f>+JUDICIALES!G15</f>
        <v>23</v>
      </c>
      <c r="AD3">
        <f>+JUDICIALES!G16</f>
        <v>23</v>
      </c>
      <c r="AE3">
        <f>+JUDICIALES!G17</f>
        <v>0</v>
      </c>
      <c r="AF3">
        <f>+JUDICIALES!G18</f>
        <v>0</v>
      </c>
      <c r="AG3">
        <f>+JUDICIALES!G21</f>
        <v>11</v>
      </c>
      <c r="AH3">
        <f>+JUDICIALES!G22</f>
        <v>11</v>
      </c>
      <c r="AI3">
        <f>+JUDICIALES!G23</f>
        <v>2</v>
      </c>
      <c r="AJ3">
        <f>+JUDICIALES!G24</f>
        <v>6</v>
      </c>
      <c r="AK3">
        <f>+JUDICIALES!H21</f>
        <v>1</v>
      </c>
      <c r="AL3">
        <f>+JUDICIALES!H22</f>
        <v>0</v>
      </c>
      <c r="AM3">
        <f>+JUDICIALES!H23</f>
        <v>0</v>
      </c>
      <c r="AN3">
        <f>+JUDICIALES!H24</f>
        <v>2</v>
      </c>
      <c r="AO3">
        <f>+PREJUDICIALES!D10</f>
        <v>0</v>
      </c>
      <c r="AP3">
        <f>+PREJUDICIALES!D11</f>
        <v>0</v>
      </c>
      <c r="AQ3">
        <f>+PREJUDICIALES!D12</f>
        <v>0</v>
      </c>
      <c r="AR3">
        <f>+PREJUDICIALES!D13</f>
        <v>0</v>
      </c>
      <c r="AS3">
        <f>+PREJUDICIALES!D14</f>
        <v>0</v>
      </c>
      <c r="AT3">
        <f>+PREJUDICIALES!D17</f>
        <v>5</v>
      </c>
      <c r="AU3">
        <f>+PREJUDICIALES!D18</f>
        <v>7</v>
      </c>
      <c r="AV3">
        <f>+PREJUDICIALES!G12</f>
        <v>0</v>
      </c>
      <c r="AW3">
        <f>+PREJUDICIALES!G13</f>
        <v>0</v>
      </c>
      <c r="AX3">
        <f>+ARBITRAMENTOS!D9</f>
        <v>0</v>
      </c>
      <c r="AY3">
        <f>+ARBITRAMENTOS!D10</f>
        <v>0</v>
      </c>
      <c r="AZ3" t="str">
        <f>+PAGOS!D9</f>
        <v>No</v>
      </c>
      <c r="BA3">
        <f>+PAGOS!D10</f>
        <v>0</v>
      </c>
      <c r="BB3" s="82">
        <f>USUARIOS!D9</f>
        <v>0</v>
      </c>
      <c r="BC3" s="82">
        <f>ABOGADOS!D7</f>
        <v>44432</v>
      </c>
      <c r="BD3" s="82">
        <f>JUDICIALES!D8</f>
        <v>44432</v>
      </c>
      <c r="BE3">
        <f>JUDICIALES!D28</f>
        <v>2</v>
      </c>
      <c r="BF3">
        <f>JUDICIALES!D29</f>
        <v>2</v>
      </c>
      <c r="BG3">
        <f>JUDICIALES!D30</f>
        <v>1</v>
      </c>
      <c r="BH3">
        <f>JUDICIALES!D31</f>
        <v>1</v>
      </c>
      <c r="BI3">
        <f>JUDICIALES!D32</f>
        <v>1</v>
      </c>
      <c r="BJ3" t="str">
        <f>+USUARIOS!C19</f>
        <v>1. El Enlace pagos no aplica, dado que la Universidad es un ente autónomo universitario y por consiguiente no hace parte del presupuesto general de la nación, recibe unatransferencia de ley, cuya unidad ejecutora es el MEN, en consecuencia no administra pagos a través del SIIF del MHCP. (memorando 02-134-196 emitido por Gestion Financiera)</v>
      </c>
      <c r="BK3" t="str">
        <f>+ABOGADOS!C21</f>
        <v>1. El administrador del sistema durante el semestre evaluado envia correos electronicos donde se informa a los abogados sobre el sistema Ekogui y donde recuerda las obligaciones y responsabilidades que les asiste.</v>
      </c>
      <c r="BL3" t="str">
        <f>+JUDICIALES!F28</f>
        <v>1.  Se tienen 30 procesos activos, de los cuales 23 son en calidad de demandado y 7 en calidad de demandante.
2. El proceso que tiene provision contable 0 y probabilidad de perde el caso ALTA, se refiere al proceso identificado con ID 2177508 de Nulidad Simple, el cual no tienen pretenciones economicas.</v>
      </c>
      <c r="BM3" t="str">
        <f>+PREJUDICIALES!F17</f>
        <v>1. No se repotan conciliaciones prejudiciales activas a 30 de junio de 2021.
2.  De acuerdo a informacion de la Oficina Juridica no fue notificada de la admision de las conciliaciones extrajudiciales por parte de la Procuraduria (ID 1419229 y  1416645) , no obstante, el abogado asignado solicitó a la ANDJE  el 1 de marzo de 2021 el cambio de estado de activo a terminado de las conciliaciones, de conformidad con lo establecido en la Ley 640 de 2001, teniendo en cuenta que transcurrieron más de tres meses desde la presentación de las solicitudes de conciliación extrajudicial y, la audiencia no se llevó a cabo.</v>
      </c>
      <c r="BN3" t="str">
        <f>+ARBITRAMENTOS!C13</f>
        <v>1. La Universidad no cuenta con procesos arbitrales activos a corte de 30 de junio de 2021
2. La Universidad nocuenta con procesos arbitrales terminados a corte de 30 de junio de 2021</v>
      </c>
      <c r="BO3" t="str">
        <f>+PAGOS!F8</f>
        <v>La Universidad es un ente autónomo universitario y por consiguiente no hace parte del presupuesto general de la nación, recibe unatransferencia de ley, cuya unidad ejecutora es el MEN, en consecuencia no administra pagos a través del SIIF del MHCP. (memorando 02-134-196 emitido por Gestion Financiera)</v>
      </c>
      <c r="BP3" t="str">
        <f>'Resumen general'!B23</f>
        <v>1. La Universidad no cuenta con procesos arbitrales activos a corte de 30 de junio de 20213.
2. No se repotan conciliaciones prejudiciales activas a 30 de junio de 2021.
3. La Universidad es un ente autónomo universitario y por consiguiente no hace parte del presupuesto general de la nación, recibe unatransferencia de ley, cuya unidad ejecutora es el MEN, en consecuencia no administra pagos a través del SIIF del MHCP. (memorando 02-134-196 emitido por Gestion Financiera)
4. No se entiende el item de provision incorrecta, pues de los 23 procesos que tiene la Universidad en calidad de demandado,23 tienen calificacion de riesgos y 20 tienen provision contable mayor a cero.</v>
      </c>
    </row>
    <row r="12" spans="1:68" x14ac:dyDescent="0.25">
      <c r="A12" t="s">
        <v>38</v>
      </c>
      <c r="B12" t="s">
        <v>15</v>
      </c>
      <c r="C12" t="s">
        <v>16</v>
      </c>
      <c r="D12" t="s">
        <v>6</v>
      </c>
      <c r="E12" t="s">
        <v>7</v>
      </c>
      <c r="F12" t="s">
        <v>17</v>
      </c>
      <c r="G12" t="s">
        <v>87</v>
      </c>
    </row>
    <row r="13" spans="1:68" x14ac:dyDescent="0.25">
      <c r="A13" t="str">
        <f t="shared" ref="A13:A18" si="0">$A$3</f>
        <v>UNIVERSIDAD TECNOLOGICA DE PEREIRA</v>
      </c>
      <c r="B13" t="s">
        <v>0</v>
      </c>
      <c r="C13" t="str">
        <f>USUARIOS!C12</f>
        <v>Si</v>
      </c>
      <c r="D13" t="str">
        <f>USUARIOS!D12</f>
        <v>2019-09-12</v>
      </c>
      <c r="E13" t="str">
        <f>USUARIOS!E12</f>
        <v>CARLOS FERNANDO CASTAÑO MONTOYA</v>
      </c>
      <c r="F13">
        <f>USUARIOS!F12</f>
        <v>0</v>
      </c>
      <c r="G13" t="str">
        <f>USUARIOS!G12</f>
        <v>DESACTUALIZADO</v>
      </c>
    </row>
    <row r="14" spans="1:68" x14ac:dyDescent="0.25">
      <c r="A14" t="str">
        <f t="shared" si="0"/>
        <v>UNIVERSIDAD TECNOLOGICA DE PEREIRA</v>
      </c>
      <c r="B14" t="s">
        <v>1</v>
      </c>
      <c r="C14" t="str">
        <f>USUARIOS!C13</f>
        <v>Si</v>
      </c>
      <c r="D14" t="str">
        <f>USUARIOS!D13</f>
        <v>2014-02-26</v>
      </c>
      <c r="E14" t="str">
        <f>USUARIOS!E13</f>
        <v>MARIA TERESA VELE ANGEL</v>
      </c>
      <c r="F14">
        <f>USUARIOS!F13</f>
        <v>44378</v>
      </c>
      <c r="G14" t="str">
        <f>USUARIOS!G13</f>
        <v/>
      </c>
    </row>
    <row r="15" spans="1:68" x14ac:dyDescent="0.25">
      <c r="A15" t="str">
        <f t="shared" si="0"/>
        <v>UNIVERSIDAD TECNOLOGICA DE PEREIRA</v>
      </c>
      <c r="B15" t="s">
        <v>2</v>
      </c>
      <c r="C15" t="str">
        <f>USUARIOS!C14</f>
        <v>N/A</v>
      </c>
      <c r="D15">
        <f>USUARIOS!D14</f>
        <v>0</v>
      </c>
      <c r="E15" t="str">
        <f>USUARIOS!E14</f>
        <v>NA</v>
      </c>
      <c r="F15">
        <f>USUARIOS!F14</f>
        <v>0</v>
      </c>
      <c r="G15" t="str">
        <f>USUARIOS!G14</f>
        <v/>
      </c>
    </row>
    <row r="16" spans="1:68" x14ac:dyDescent="0.25">
      <c r="A16" t="str">
        <f t="shared" si="0"/>
        <v>UNIVERSIDAD TECNOLOGICA DE PEREIRA</v>
      </c>
      <c r="B16" t="s">
        <v>3</v>
      </c>
      <c r="C16" t="str">
        <f>USUARIOS!C15</f>
        <v>Si</v>
      </c>
      <c r="D16" t="str">
        <f>USUARIOS!D15</f>
        <v>2015-07-13</v>
      </c>
      <c r="E16" t="str">
        <f>USUARIOS!E15</f>
        <v>SANDRA YAMILE CALVO CATAÑO</v>
      </c>
      <c r="F16">
        <f>USUARIOS!F15</f>
        <v>44390</v>
      </c>
      <c r="G16" t="str">
        <f>USUARIOS!G15</f>
        <v/>
      </c>
    </row>
    <row r="17" spans="1:7" x14ac:dyDescent="0.25">
      <c r="A17" t="str">
        <f t="shared" si="0"/>
        <v>UNIVERSIDAD TECNOLOGICA DE PEREIRA</v>
      </c>
      <c r="B17" t="s">
        <v>4</v>
      </c>
      <c r="C17" t="str">
        <f>USUARIOS!C16</f>
        <v>Si</v>
      </c>
      <c r="D17" t="str">
        <f>USUARIOS!D16</f>
        <v>2016-08-08</v>
      </c>
      <c r="E17" t="str">
        <f>USUARIOS!E16</f>
        <v>RUBER NEL GARCIA ANGULO</v>
      </c>
      <c r="F17">
        <f>USUARIOS!F16</f>
        <v>44378</v>
      </c>
      <c r="G17" t="str">
        <f>USUARIOS!G16</f>
        <v/>
      </c>
    </row>
    <row r="18" spans="1:7" x14ac:dyDescent="0.25">
      <c r="A18" t="str">
        <f t="shared" si="0"/>
        <v>UNIVERSIDAD TECNOLOGICA DE PEREIRA</v>
      </c>
      <c r="B18" t="s">
        <v>5</v>
      </c>
      <c r="C18" t="str">
        <f>USUARIOS!C17</f>
        <v>Si</v>
      </c>
      <c r="D18" t="str">
        <f>USUARIOS!D17</f>
        <v>2014-02-26</v>
      </c>
      <c r="E18" t="str">
        <f>USUARIOS!E17</f>
        <v>MARIA TERESA VELE ANGEL</v>
      </c>
      <c r="F18">
        <f>USUARIOS!F17</f>
        <v>44390</v>
      </c>
      <c r="G18" t="str">
        <f>USUARIOS!G17</f>
        <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Hewlett-Packard Company</cp:lastModifiedBy>
  <dcterms:created xsi:type="dcterms:W3CDTF">2020-06-25T21:16:25Z</dcterms:created>
  <dcterms:modified xsi:type="dcterms:W3CDTF">2021-08-30T22:24:04Z</dcterms:modified>
</cp:coreProperties>
</file>